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29.xml" ContentType="application/vnd.openxmlformats-officedocument.spreadsheetml.worksheet+xml"/>
  <Override PartName="/xl/worksheets/sheet28.xml" ContentType="application/vnd.openxmlformats-officedocument.spreadsheetml.worksheet+xml"/>
  <Override PartName="/xl/worksheets/_rels/sheet7.xml.rels" ContentType="application/vnd.openxmlformats-package.relationships+xml"/>
  <Override PartName="/xl/worksheets/_rels/sheet9.xml.rels" ContentType="application/vnd.openxmlformats-package.relationships+xml"/>
  <Override PartName="/xl/worksheets/sheet27.xml" ContentType="application/vnd.openxmlformats-officedocument.spreadsheetml.worksheet+xml"/>
  <Override PartName="/xl/worksheets/sheet9.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18.xml" ContentType="application/vnd.openxmlformats-officedocument.spreadsheetml.worksheet+xml"/>
  <Override PartName="/xl/worksheets/sheet20.xml" ContentType="application/vnd.openxmlformats-officedocument.spreadsheetml.worksheet+xml"/>
  <Override PartName="/xl/worksheets/sheet2.xml" ContentType="application/vnd.openxmlformats-officedocument.spreadsheetml.worksheet+xml"/>
  <Override PartName="/xl/worksheets/sheet19.xml" ContentType="application/vnd.openxmlformats-officedocument.spreadsheetml.worksheet+xml"/>
  <Override PartName="/xl/worksheets/sheet2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22.xml" ContentType="application/vnd.openxmlformats-officedocument.spreadsheetml.worksheet+xml"/>
  <Override PartName="/xl/worksheets/sheet5.xml" ContentType="application/vnd.openxmlformats-officedocument.spreadsheetml.worksheet+xml"/>
  <Override PartName="/xl/worksheets/sheet23.xml" ContentType="application/vnd.openxmlformats-officedocument.spreadsheetml.worksheet+xml"/>
  <Override PartName="/xl/worksheets/sheet6.xml" ContentType="application/vnd.openxmlformats-officedocument.spreadsheetml.worksheet+xml"/>
  <Override PartName="/xl/worksheets/sheet24.xml" ContentType="application/vnd.openxmlformats-officedocument.spreadsheetml.worksheet+xml"/>
  <Override PartName="/xl/worksheets/sheet7.xml" ContentType="application/vnd.openxmlformats-officedocument.spreadsheetml.worksheet+xml"/>
  <Override PartName="/xl/worksheets/sheet25.xml" ContentType="application/vnd.openxmlformats-officedocument.spreadsheetml.worksheet+xml"/>
  <Override PartName="/xl/worksheets/sheet8.xml" ContentType="application/vnd.openxmlformats-officedocument.spreadsheetml.worksheet+xml"/>
  <Override PartName="/xl/worksheets/sheet26.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tables/table1.xml" ContentType="application/vnd.openxmlformats-officedocument.spreadsheetml.table+xml"/>
  <Override PartName="/xl/tables/table3.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17" activeTab="28"/>
  </bookViews>
  <sheets>
    <sheet name="Moves" sheetId="1" state="hidden" r:id="rId2"/>
    <sheet name="2d12" sheetId="2" state="hidden" r:id="rId3"/>
    <sheet name="2d10" sheetId="3" state="hidden" r:id="rId4"/>
    <sheet name="d100" sheetId="4" state="hidden" r:id="rId5"/>
    <sheet name="D20" sheetId="5" state="hidden" r:id="rId6"/>
    <sheet name="Weapons" sheetId="6" state="hidden" r:id="rId7"/>
    <sheet name="Armor" sheetId="7" state="hidden" r:id="rId8"/>
    <sheet name="Weapons 2.0" sheetId="8" state="hidden" r:id="rId9"/>
    <sheet name="Armor 2.0" sheetId="9" state="hidden" r:id="rId10"/>
    <sheet name="Weapons 3.0" sheetId="10" state="hidden" r:id="rId11"/>
    <sheet name="Armor 3.0" sheetId="11" state="hidden" r:id="rId12"/>
    <sheet name="Armor Layering 3.0" sheetId="12" state="hidden" r:id="rId13"/>
    <sheet name="Weapons 4.0" sheetId="13" state="hidden" r:id="rId14"/>
    <sheet name="Armor 4.0" sheetId="14" state="hidden" r:id="rId15"/>
    <sheet name="Weapon 5.0" sheetId="15" state="hidden" r:id="rId16"/>
    <sheet name="Armor 5.0" sheetId="16" state="hidden" r:id="rId17"/>
    <sheet name="Weapon 6.0" sheetId="17" state="hidden" r:id="rId18"/>
    <sheet name="Weapon 6.1" sheetId="18" state="visible" r:id="rId19"/>
    <sheet name="Armor 6.1" sheetId="19" state="visible" r:id="rId20"/>
    <sheet name="Stats 6.1" sheetId="20" state="visible" r:id="rId21"/>
    <sheet name="Actions 6.1" sheetId="21" state="visible" r:id="rId22"/>
    <sheet name="Weapon 6.2" sheetId="22" state="visible" r:id="rId23"/>
    <sheet name="Armor 6.2" sheetId="23" state="visible" r:id="rId24"/>
    <sheet name="Stats 6.2" sheetId="24" state="visible" r:id="rId25"/>
    <sheet name="Actions 6.2" sheetId="25" state="visible" r:id="rId26"/>
    <sheet name="Insperations 6.2" sheetId="26" state="visible" r:id="rId27"/>
    <sheet name="Adrenaline 6.2" sheetId="27" state="visible" r:id="rId28"/>
    <sheet name="Talents 6.2" sheetId="28" state="visible" r:id="rId29"/>
    <sheet name="Spells 6.2" sheetId="29" state="visible" r:id="rId30"/>
    <sheet name="2d10s" sheetId="30" state="hidden" r:id="rId31"/>
    <sheet name="2d12s" sheetId="31" state="visible" r:id="rId32"/>
    <sheet name="1d12Plus" sheetId="32" state="visible" r:id="rId33"/>
    <sheet name="Single Dice" sheetId="33" state="visible" r:id="rId34"/>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<sst xmlns="http://schemas.openxmlformats.org/spreadsheetml/2006/main" count="3228" uniqueCount="845">
  <si>
    <t xml:space="preserve">Moves</t>
  </si>
  <si>
    <t xml:space="preserve">Requirements</t>
  </si>
  <si>
    <t xml:space="preserve">Description</t>
  </si>
  <si>
    <t xml:space="preserve">Stamina +/-</t>
  </si>
  <si>
    <t xml:space="preserve">Other Effects</t>
  </si>
  <si>
    <t xml:space="preserve">Walk/Run/Sprint</t>
  </si>
  <si>
    <t xml:space="preserve">Phase 1 or 2 only</t>
  </si>
  <si>
    <t xml:space="preserve">Walk: MOVE/2
Run: MOVE
Sprint: MOVE*2, Sprinting removes any State cards.</t>
  </si>
  <si>
    <t xml:space="preserve">+1 if walking
0 if running
-1 if sprinting</t>
  </si>
  <si>
    <t xml:space="preserve">Guard</t>
  </si>
  <si>
    <t xml:space="preserve">“State”
+ 3 to your DEF</t>
  </si>
  <si>
    <t xml:space="preserve">+1</t>
  </si>
  <si>
    <t xml:space="preserve">Light Strike</t>
  </si>
  <si>
    <t xml:space="preserve">“Attack”
Roll Weapon Attack, Deal Damage if Hit as normal</t>
  </si>
  <si>
    <t xml:space="preserve">-1</t>
  </si>
  <si>
    <t xml:space="preserve">Cannot perform another ”Attack” Maneuver</t>
  </si>
  <si>
    <t xml:space="preserve">Flourish</t>
  </si>
  <si>
    <t xml:space="preserve">“State”
Readies a Heavy Attack or Parry
Removes any other State Cards</t>
  </si>
  <si>
    <t xml:space="preserve">Your next move cannot gain you Stamina
Any Maneuver other then then stalling or walking will remove this state.</t>
  </si>
  <si>
    <t xml:space="preserve">Heavy Strike</t>
  </si>
  <si>
    <t xml:space="preserve">Must be in Floursh State</t>
  </si>
  <si>
    <t xml:space="preserve">“Attack” “Follow Through”
Roll Weapon attack with +1, Double the weapons damage dice.
If you miss and opponent did not Dodge then opponent loses 1d4 stamina</t>
  </si>
  <si>
    <t xml:space="preserve">-2</t>
  </si>
  <si>
    <t xml:space="preserve">Follow Through: Cannot Perform any other maneuvers for the round.</t>
  </si>
  <si>
    <t xml:space="preserve">Parry</t>
  </si>
  <si>
    <t xml:space="preserve">Weapon</t>
  </si>
  <si>
    <t xml:space="preserve">Power Points</t>
  </si>
  <si>
    <t xml:space="preserve">Guard mDEF</t>
  </si>
  <si>
    <t xml:space="preserve">to hit bonus</t>
  </si>
  <si>
    <t xml:space="preserve">sunder</t>
  </si>
  <si>
    <t xml:space="preserve"># Dice</t>
  </si>
  <si>
    <t xml:space="preserve">Size</t>
  </si>
  <si>
    <t xml:space="preserve">Ave</t>
  </si>
  <si>
    <t xml:space="preserve">Max</t>
  </si>
  <si>
    <t xml:space="preserve">Attacks till 50 dam</t>
  </si>
  <si>
    <t xml:space="preserve">With 15 durability</t>
  </si>
  <si>
    <t xml:space="preserve">Attacks till 100 dam</t>
  </si>
  <si>
    <t xml:space="preserve">With 30 durability</t>
  </si>
  <si>
    <t xml:space="preserve">Weapon Size</t>
  </si>
  <si>
    <t xml:space="preserve">Traits</t>
  </si>
  <si>
    <t xml:space="preserve">Counter</t>
  </si>
  <si>
    <t xml:space="preserve">Unarmed</t>
  </si>
  <si>
    <t xml:space="preserve">light</t>
  </si>
  <si>
    <t xml:space="preserve">Ineffective on weapons medium or larger 
Light Attack or Grab</t>
  </si>
  <si>
    <t xml:space="preserve">Dagger</t>
  </si>
  <si>
    <t xml:space="preserve">Small</t>
  </si>
  <si>
    <t xml:space="preserve">light, thrown</t>
  </si>
  <si>
    <t xml:space="preserve">Light Attackwith other hand or Grab</t>
  </si>
  <si>
    <t xml:space="preserve">Shortsword/Rapier</t>
  </si>
  <si>
    <t xml:space="preserve">Medium</t>
  </si>
  <si>
    <t xml:space="preserve">Advantage
Light Attack with other hand or Grab</t>
  </si>
  <si>
    <t xml:space="preserve">Hammer</t>
  </si>
  <si>
    <t xml:space="preserve">Light Attack with other hand or Grab</t>
  </si>
  <si>
    <t xml:space="preserve">Axe</t>
  </si>
  <si>
    <t xml:space="preserve">Light Attack with other hand or Grab </t>
  </si>
  <si>
    <t xml:space="preserve">Longsword (onehand)</t>
  </si>
  <si>
    <t xml:space="preserve">Large</t>
  </si>
  <si>
    <t xml:space="preserve">Versitile</t>
  </si>
  <si>
    <t xml:space="preserve">
Advantage
Light Attack or Grab</t>
  </si>
  <si>
    <t xml:space="preserve">Longsword (twohand)</t>
  </si>
  <si>
    <t xml:space="preserve">Mace/Warhammer (onehand)</t>
  </si>
  <si>
    <t xml:space="preserve">Light Attack or Grab</t>
  </si>
  <si>
    <t xml:space="preserve">Mace/Warhammer (twohand)</t>
  </si>
  <si>
    <t xml:space="preserve">Battle Axe (onehand)</t>
  </si>
  <si>
    <t xml:space="preserve">Light Attack or Grab </t>
  </si>
  <si>
    <t xml:space="preserve">Battle Axe (twohand)</t>
  </si>
  <si>
    <t xml:space="preserve">Greatsword</t>
  </si>
  <si>
    <t xml:space="preserve">Huge</t>
  </si>
  <si>
    <t xml:space="preserve">Stressing Heavy, Strength Based Skill, DB, Reach</t>
  </si>
  <si>
    <t xml:space="preserve">Light Attack</t>
  </si>
  <si>
    <t xml:space="preserve">Maul</t>
  </si>
  <si>
    <t xml:space="preserve">Stressing Heavy, Strength Based Skill, DB</t>
  </si>
  <si>
    <t xml:space="preserve">Great Axe</t>
  </si>
  <si>
    <t xml:space="preserve">Spear (onehand)</t>
  </si>
  <si>
    <t xml:space="preserve">Versitile, thrown, reach (Two Hand)</t>
  </si>
  <si>
    <t xml:space="preserve">(One hand) Light Attack with any hand
(Two hand) Light attack or force 5 back</t>
  </si>
  <si>
    <t xml:space="preserve">Spear (twohand)</t>
  </si>
  <si>
    <t xml:space="preserve">Poleaxe (twohand)</t>
  </si>
  <si>
    <t xml:space="preserve">Reach</t>
  </si>
  <si>
    <t xml:space="preserve">Light attack or force 5 back</t>
  </si>
  <si>
    <t xml:space="preserve">Staff (onehand)</t>
  </si>
  <si>
    <t xml:space="preserve">(One hand) Light Attack
(Two hand) Light attack or force 5 back</t>
  </si>
  <si>
    <t xml:space="preserve">Staff (twohand)</t>
  </si>
  <si>
    <t xml:space="preserve">Small Shield (Small Buckler, etc…)</t>
  </si>
  <si>
    <t xml:space="preserve">Offhand Only, Pushback 5ft (Str vs Fort) </t>
  </si>
  <si>
    <t xml:space="preserve">Medium Shield (Heater, etc..)</t>
  </si>
  <si>
    <t xml:space="preserve">Large Shield (Kite, Targe, etc…)</t>
  </si>
  <si>
    <t xml:space="preserve">Name</t>
  </si>
  <si>
    <t xml:space="preserve">Durability</t>
  </si>
  <si>
    <t xml:space="preserve">Def Bonus</t>
  </si>
  <si>
    <t xml:space="preserve">Reflex Cap</t>
  </si>
  <si>
    <t xml:space="preserve">Armor Type</t>
  </si>
  <si>
    <t xml:space="preserve">Max Stress Reduction</t>
  </si>
  <si>
    <t xml:space="preserve">Stealth</t>
  </si>
  <si>
    <t xml:space="preserve">Starting Item</t>
  </si>
  <si>
    <t xml:space="preserve">Light Padding</t>
  </si>
  <si>
    <t xml:space="preserve">-</t>
  </si>
  <si>
    <t xml:space="preserve">Light</t>
  </si>
  <si>
    <t xml:space="preserve">yes</t>
  </si>
  <si>
    <t xml:space="preserve">Leather</t>
  </si>
  <si>
    <t xml:space="preserve">Studded Leather</t>
  </si>
  <si>
    <t xml:space="preserve">no</t>
  </si>
  <si>
    <t xml:space="preserve">Hide</t>
  </si>
  <si>
    <t xml:space="preserve">Disadvantage</t>
  </si>
  <si>
    <t xml:space="preserve">Gambeson</t>
  </si>
  <si>
    <t xml:space="preserve">Chain Shirt</t>
  </si>
  <si>
    <t xml:space="preserve">Scale Mail</t>
  </si>
  <si>
    <t xml:space="preserve">Breast Plate</t>
  </si>
  <si>
    <t xml:space="preserve">Ring Mail</t>
  </si>
  <si>
    <t xml:space="preserve">Heavy</t>
  </si>
  <si>
    <t xml:space="preserve">Chain Mail</t>
  </si>
  <si>
    <t xml:space="preserve">Splint Mail</t>
  </si>
  <si>
    <t xml:space="preserve">Full Plate</t>
  </si>
  <si>
    <t xml:space="preserve">Type</t>
  </si>
  <si>
    <t xml:space="preserve">Damage Bonus</t>
  </si>
  <si>
    <t xml:space="preserve">With Chacter DB</t>
  </si>
  <si>
    <t xml:space="preserve">Armor Percing</t>
  </si>
  <si>
    <t xml:space="preserve">Min</t>
  </si>
  <si>
    <t xml:space="preserve">NA</t>
  </si>
  <si>
    <t xml:space="preserve">Character DB</t>
  </si>
  <si>
    <t xml:space="preserve">Small Club/Improvised weapon</t>
  </si>
  <si>
    <t xml:space="preserve">Versitile, Thrown, Optional Reach (Two Hand)</t>
  </si>
  <si>
    <t xml:space="preserve">Optional Reach (Two Hand), Versitile</t>
  </si>
  <si>
    <t xml:space="preserve">Protection 
(Max reduction)</t>
  </si>
  <si>
    <t xml:space="preserve">Dodge Roll reduction</t>
  </si>
  <si>
    <t xml:space="preserve">Block</t>
  </si>
  <si>
    <t xml:space="preserve">Protection 
(Increase Wound Threshold)</t>
  </si>
  <si>
    <t xml:space="preserve">Armor Points</t>
  </si>
  <si>
    <t xml:space="preserve">Stealth 
(While Moving)</t>
  </si>
  <si>
    <t xml:space="preserve">Clothing Placement</t>
  </si>
  <si>
    <t xml:space="preserve">Under</t>
  </si>
  <si>
    <t xml:space="preserve">Over</t>
  </si>
  <si>
    <t xml:space="preserve">Light Chain Shirt</t>
  </si>
  <si>
    <t xml:space="preserve">Brigantine</t>
  </si>
  <si>
    <t xml:space="preserve">Main</t>
  </si>
  <si>
    <t xml:space="preserve">Chain Mail Hauberk</t>
  </si>
  <si>
    <t xml:space="preserve">Over or Main</t>
  </si>
  <si>
    <t xml:space="preserve">Full Plate Mail</t>
  </si>
  <si>
    <t xml:space="preserve">Total Points</t>
  </si>
  <si>
    <t xml:space="preserve">Stealth While Moving</t>
  </si>
  <si>
    <t xml:space="preserve">Protection</t>
  </si>
  <si>
    <t xml:space="preserve">Armor Class</t>
  </si>
  <si>
    <t xml:space="preserve">Hide Coat</t>
  </si>
  <si>
    <t xml:space="preserve">Leather Chestpiece</t>
  </si>
  <si>
    <t xml:space="preserve">Full Leather Armor</t>
  </si>
  <si>
    <t xml:space="preserve">Scale Mail Hauberk</t>
  </si>
  <si>
    <t xml:space="preserve">Brigantine Chestpiece</t>
  </si>
  <si>
    <t xml:space="preserve">Chain Mail   Hauberk</t>
  </si>
  <si>
    <t xml:space="preserve">Full Scale Mail Set</t>
  </si>
  <si>
    <t xml:space="preserve">Full Brigantine Set</t>
  </si>
  <si>
    <t xml:space="preserve">Full Chain Mail Set</t>
  </si>
  <si>
    <t xml:space="preserve">Full Plate Mail Set</t>
  </si>
  <si>
    <t xml:space="preserve">Guard Bonus</t>
  </si>
  <si>
    <t xml:space="preserve">To Hit Bonus</t>
  </si>
  <si>
    <t xml:space="preserve">Dice Numb</t>
  </si>
  <si>
    <t xml:space="preserve">Dice Value</t>
  </si>
  <si>
    <t xml:space="preserve">1 Pain</t>
  </si>
  <si>
    <t xml:space="preserve">1 Lethal</t>
  </si>
  <si>
    <t xml:space="preserve">2 Pain</t>
  </si>
  <si>
    <t xml:space="preserve">2 Lethal</t>
  </si>
  <si>
    <t xml:space="preserve">3 Pain</t>
  </si>
  <si>
    <t xml:space="preserve">3 Lethal</t>
  </si>
  <si>
    <t xml:space="preserve">4 Pain</t>
  </si>
  <si>
    <t xml:space="preserve">4 Lethal</t>
  </si>
  <si>
    <t xml:space="preserve">5 Pain</t>
  </si>
  <si>
    <t xml:space="preserve">5 Lethal</t>
  </si>
  <si>
    <t xml:space="preserve">Traits and Notes</t>
  </si>
  <si>
    <t xml:space="preserve">Pain Threshold</t>
  </si>
  <si>
    <t xml:space="preserve">Lethal Threshold</t>
  </si>
  <si>
    <t xml:space="preserve">Punch</t>
  </si>
  <si>
    <t xml:space="preserve">Light, Cannot use Guard to against weapons Medium or Larger</t>
  </si>
  <si>
    <t xml:space="preserve">Club/Improvised Weapon</t>
  </si>
  <si>
    <t xml:space="preserve">Weak Versatile (Substitute 1 dice for 1d12 when using in two hands)</t>
  </si>
  <si>
    <t xml:space="preserve">Concealable , Throw, Light</t>
  </si>
  <si>
    <t xml:space="preserve">Parring Dagger</t>
  </si>
  <si>
    <t xml:space="preserve">Short Sword</t>
  </si>
  <si>
    <t xml:space="preserve">Throw, Light</t>
  </si>
  <si>
    <t xml:space="preserve">Hand Axe</t>
  </si>
  <si>
    <t xml:space="preserve">Longsword (One Hand)</t>
  </si>
  <si>
    <t xml:space="preserve">Versatile (Add 1d12 when using in two hands)</t>
  </si>
  <si>
    <t xml:space="preserve">Longsword (Two Hand)</t>
  </si>
  <si>
    <t xml:space="preserve">WarHammer (One Hand)</t>
  </si>
  <si>
    <t xml:space="preserve">WarHammer (Two Hand)</t>
  </si>
  <si>
    <t xml:space="preserve">Battle Axe (One Hand)</t>
  </si>
  <si>
    <t xml:space="preserve">Battle Axe (Two Hand)</t>
  </si>
  <si>
    <t xml:space="preserve">Great Sword</t>
  </si>
  <si>
    <t xml:space="preserve">Two Hand (Substitute 1 dice for 1d12)</t>
  </si>
  <si>
    <t xml:space="preserve">Great Hammer</t>
  </si>
  <si>
    <t xml:space="preserve">Spear (One hand)</t>
  </si>
  <si>
    <t xml:space="preserve">Optional Reach, Versitile, Throw</t>
  </si>
  <si>
    <t xml:space="preserve">Spear (Two Hand)</t>
  </si>
  <si>
    <t xml:space="preserve">Pole Axe</t>
  </si>
  <si>
    <t xml:space="preserve">Reach, Two Hand (Substitute 1 dice for 1d12)</t>
  </si>
  <si>
    <t xml:space="preserve">Staff (one Hand)</t>
  </si>
  <si>
    <t xml:space="preserve">Optional Reach, Versitile</t>
  </si>
  <si>
    <t xml:space="preserve">Staff (Two Hand)</t>
  </si>
  <si>
    <t xml:space="preserve">1d12 (Two Hand Bonus)</t>
  </si>
  <si>
    <t xml:space="preserve">Small Shields (Buckler, etc…)</t>
  </si>
  <si>
    <t xml:space="preserve">Can attack for Shove or Damage</t>
  </si>
  <si>
    <t xml:space="preserve">Medium Shields (Heater, Etc…)</t>
  </si>
  <si>
    <t xml:space="preserve">Shove Attack</t>
  </si>
  <si>
    <t xml:space="preserve">Large Shield (Kite, Targe, Etc…)</t>
  </si>
  <si>
    <t xml:space="preserve">Dis. Adv.</t>
  </si>
  <si>
    <t xml:space="preserve">1d4</t>
  </si>
  <si>
    <t xml:space="preserve">2d4</t>
  </si>
  <si>
    <t xml:space="preserve">3d4</t>
  </si>
  <si>
    <t xml:space="preserve">4d4</t>
  </si>
  <si>
    <t xml:space="preserve">5d4</t>
  </si>
  <si>
    <t xml:space="preserve">6d4</t>
  </si>
  <si>
    <t xml:space="preserve">7d4</t>
  </si>
  <si>
    <t xml:space="preserve">8d4</t>
  </si>
  <si>
    <t xml:space="preserve">Concentration cap</t>
  </si>
  <si>
    <t xml:space="preserve">Note</t>
  </si>
  <si>
    <t xml:space="preserve"> -</t>
  </si>
  <si>
    <t xml:space="preserve">Concealable</t>
  </si>
  <si>
    <t xml:space="preserve">Hide Overcoat</t>
  </si>
  <si>
    <t xml:space="preserve">Chain Mail  Hauberk</t>
  </si>
  <si>
    <t xml:space="preserve">no*</t>
  </si>
  <si>
    <t xml:space="preserve">* Certain Backgrounds may allow starting with this.</t>
  </si>
  <si>
    <t xml:space="preserve">Base Damage</t>
  </si>
  <si>
    <t xml:space="preserve">Armor Pen</t>
  </si>
  <si>
    <t xml:space="preserve">Skill</t>
  </si>
  <si>
    <t xml:space="preserve">Brawling</t>
  </si>
  <si>
    <t xml:space="preserve">Concealable, Throw, Light</t>
  </si>
  <si>
    <t xml:space="preserve">Blades/Brawling</t>
  </si>
  <si>
    <t xml:space="preserve">Concealable, Light</t>
  </si>
  <si>
    <t xml:space="preserve">Short Sword / Rapier</t>
  </si>
  <si>
    <t xml:space="preserve">Blades</t>
  </si>
  <si>
    <t xml:space="preserve">Blunt Weapons</t>
  </si>
  <si>
    <t xml:space="preserve">Axes</t>
  </si>
  <si>
    <t xml:space="preserve">Longsword </t>
  </si>
  <si>
    <t xml:space="preserve">Versatile (Double DB, +1 Guard, and +1 Min Damage when using in two hands)</t>
  </si>
  <si>
    <t xml:space="preserve">WarHammer / Mace</t>
  </si>
  <si>
    <t xml:space="preserve">Battle Axe </t>
  </si>
  <si>
    <t xml:space="preserve">Two Hand (Double DB)</t>
  </si>
  <si>
    <t xml:space="preserve">Spear </t>
  </si>
  <si>
    <t xml:space="preserve">Reach (Can Hit at 10ft), Throw, Versatile (Double DB, +1 Guard, and +1 Min Damage when using in two hands)</t>
  </si>
  <si>
    <t xml:space="preserve">Pole Arms</t>
  </si>
  <si>
    <t xml:space="preserve">Reach (Can hit at 10ft, Two Hand (Double DB), Leverage (+3 damage and +3 AP when the opponent is farther then 5ft) </t>
  </si>
  <si>
    <t xml:space="preserve">Staff </t>
  </si>
  <si>
    <t xml:space="preserve">Reach (Can Hit at 10ft), Versatile (Double DB, +1 Guard, and +1 Min Damage when using in two hands)</t>
  </si>
  <si>
    <t xml:space="preserve">Shield</t>
  </si>
  <si>
    <t xml:space="preserve">Shove Attack (push 5ft back instead of doing damage)</t>
  </si>
  <si>
    <t xml:space="preserve">Shove Attack  (push 5ft back instead of doing damage)</t>
  </si>
  <si>
    <t xml:space="preserve">Damage Per Die (DPD)</t>
  </si>
  <si>
    <t xml:space="preserve">Armor Penetration (AP) </t>
  </si>
  <si>
    <t xml:space="preserve">To Hit Probability</t>
  </si>
  <si>
    <t xml:space="preserve">NTB Damage</t>
  </si>
  <si>
    <t xml:space="preserve">Chance for atleast 1 instance of damage</t>
  </si>
  <si>
    <t xml:space="preserve">Chance for atleast 2 instances of damage</t>
  </si>
  <si>
    <t xml:space="preserve">Chance for 3 instances of damage</t>
  </si>
  <si>
    <t xml:space="preserve">Average Damage</t>
  </si>
  <si>
    <t xml:space="preserve">Dexteritiy</t>
  </si>
  <si>
    <t xml:space="preserve">Skill Die</t>
  </si>
  <si>
    <t xml:space="preserve">AP</t>
  </si>
  <si>
    <t xml:space="preserve">Opp Guard</t>
  </si>
  <si>
    <t xml:space="preserve">Opp Protection</t>
  </si>
  <si>
    <t xml:space="preserve">Short Reach (Disadvantage when attacking an opponent with a weapon size medium or larger who is guarding against you,while not grappled, advantage against opponents while grappling).</t>
  </si>
  <si>
    <t xml:space="preserve">Concealable, Throw, Light, Short Reach (Disadvantage when attacking an opponent with a weapon size medium or larger who is guarding against you,while not grappled, advantage against opponents while grappling).</t>
  </si>
  <si>
    <t xml:space="preserve">Versatile (+1 DPD, AP and Guard when using in two hands)</t>
  </si>
  <si>
    <t xml:space="preserve">Longsword  (Two Hands)</t>
  </si>
  <si>
    <t xml:space="preserve">WarHammer / Mace  (Two Hands)</t>
  </si>
  <si>
    <t xml:space="preserve">Battle Axe (Two Hands)</t>
  </si>
  <si>
    <t xml:space="preserve">Two Hand</t>
  </si>
  <si>
    <t xml:space="preserve">Two Hand </t>
  </si>
  <si>
    <t xml:space="preserve">Reach (When using two hands, can hit at 10ft, and while guarding melee attacks against you have disadvantage when the attacker start their turn outside of 5ft and they do not have reach.), Throw, Versatile (+1 DPD, AP and Guard when using in two hands)</t>
  </si>
  <si>
    <t xml:space="preserve">Spear (Two Hands)</t>
  </si>
  <si>
    <t xml:space="preserve">Reach, Two Hand, Leverage (+2 DPD and +1 SB when the opponent is farther then 5ft) </t>
  </si>
  <si>
    <t xml:space="preserve">Pole Axe (Leverage)</t>
  </si>
  <si>
    <t xml:space="preserve">Staff</t>
  </si>
  <si>
    <t xml:space="preserve">Reach, Versatile (+1 DPD, AP and Guard when using in two hands)</t>
  </si>
  <si>
    <t xml:space="preserve">Staff (Two Hands)</t>
  </si>
  <si>
    <t xml:space="preserve">Shove Attack (push 5ft back)</t>
  </si>
  <si>
    <t xml:space="preserve">Shove Attack (push 5ft back) (Disadvantage), Disadvantage on Precision strike with all weapons</t>
  </si>
  <si>
    <t xml:space="preserve">Coverage</t>
  </si>
  <si>
    <t xml:space="preserve">Aim Bonus Cap</t>
  </si>
  <si>
    <t xml:space="preserve">Spellcasting 
Mana Cap</t>
  </si>
  <si>
    <t xml:space="preserve">Clothing</t>
  </si>
  <si>
    <t xml:space="preserve">None</t>
  </si>
  <si>
    <t xml:space="preserve">Hide/Leather Overcoat</t>
  </si>
  <si>
    <t xml:space="preserve">Brigantine Chest-piece</t>
  </si>
  <si>
    <t xml:space="preserve">Head</t>
  </si>
  <si>
    <t xml:space="preserve">Mental Skill and Defiance 
Reduction
Applies to Aim</t>
  </si>
  <si>
    <t xml:space="preserve">Leather/Padded Cowl</t>
  </si>
  <si>
    <t xml:space="preserve">Yes</t>
  </si>
  <si>
    <t xml:space="preserve">Chain Mail Cowl</t>
  </si>
  <si>
    <t xml:space="preserve"> - </t>
  </si>
  <si>
    <t xml:space="preserve">No</t>
  </si>
  <si>
    <t xml:space="preserve">Open Face Helmet (Sallet, Viking Helm, Etc…)</t>
  </si>
  <si>
    <t xml:space="preserve">Partially Closed Face Helm (Roman Legionnaire, Barbute,etc…)</t>
  </si>
  <si>
    <t xml:space="preserve">Full Enclosed Helm (Frog mouth, Armet Etc…)</t>
  </si>
  <si>
    <t xml:space="preserve">Association</t>
  </si>
  <si>
    <t xml:space="preserve">Formula (Round up always)</t>
  </si>
  <si>
    <t xml:space="preserve">Attribute</t>
  </si>
  <si>
    <t xml:space="preserve">Mind</t>
  </si>
  <si>
    <t xml:space="preserve">Formulaic thinking and memorization</t>
  </si>
  <si>
    <t xml:space="preserve">Mental</t>
  </si>
  <si>
    <t xml:space="preserve">Intuition (INT)</t>
  </si>
  <si>
    <t xml:space="preserve">Instinctual thinking and ability to quickly understand how something works.
Also ability to read and understand none verbal communication.</t>
  </si>
  <si>
    <t xml:space="preserve">Charisma (CHA)</t>
  </si>
  <si>
    <t xml:space="preserve">The ability to maintain social presence and ability to inspire loyalty and trust.</t>
  </si>
  <si>
    <t xml:space="preserve">Focus (FOC)</t>
  </si>
  <si>
    <t xml:space="preserve">The ability to tune out unnecessary distractions and concentrate on the tasks at hand.</t>
  </si>
  <si>
    <t xml:space="preserve">Endurance (END)</t>
  </si>
  <si>
    <t xml:space="preserve">Your bodies ability to resist fatigue.</t>
  </si>
  <si>
    <t xml:space="preserve">Physical</t>
  </si>
  <si>
    <t xml:space="preserve">Strength (STR)</t>
  </si>
  <si>
    <t xml:space="preserve">The amount of force your muscles can produce. Representative of muscle mass.</t>
  </si>
  <si>
    <t xml:space="preserve">Dexterity (DEX)</t>
  </si>
  <si>
    <t xml:space="preserve">The ability to precisely move parts of your body, especially your upper body.</t>
  </si>
  <si>
    <t xml:space="preserve">Mobility (MOB)</t>
  </si>
  <si>
    <t xml:space="preserve">The ability to move swiftly and at high speed especially with your lower body.</t>
  </si>
  <si>
    <t xml:space="preserve">Defiances</t>
  </si>
  <si>
    <t xml:space="preserve">Reason (REAS)</t>
  </si>
  <si>
    <t xml:space="preserve">The ability to decern truth from fiction and to resist persuasion from something irrational.</t>
  </si>
  <si>
    <t xml:space="preserve">Mind and Intuition</t>
  </si>
  <si>
    <t xml:space="preserve">MIND + INT + 12</t>
  </si>
  <si>
    <t xml:space="preserve">Composure (COMP)</t>
  </si>
  <si>
    <t xml:space="preserve">Ability to maintain the body language you want to show, instead of what you feel like showing.</t>
  </si>
  <si>
    <t xml:space="preserve">Charisma and Focus</t>
  </si>
  <si>
    <t xml:space="preserve">CHA + FOC + 12</t>
  </si>
  <si>
    <t xml:space="preserve">Vigilance (VIGI)</t>
  </si>
  <si>
    <t xml:space="preserve">The ability to be alert and aware of your surroundings.</t>
  </si>
  <si>
    <t xml:space="preserve">Focus and Endurance</t>
  </si>
  <si>
    <t xml:space="preserve">FOC + END + 12</t>
  </si>
  <si>
    <t xml:space="preserve">Fortitude (FORT)</t>
  </si>
  <si>
    <t xml:space="preserve">the Ability to resist external forces</t>
  </si>
  <si>
    <t xml:space="preserve">Endurance and Strength</t>
  </si>
  <si>
    <t xml:space="preserve">END + STR + 12</t>
  </si>
  <si>
    <t xml:space="preserve">Reflex (REFL)</t>
  </si>
  <si>
    <t xml:space="preserve">The  ability to react to changes in your environment.</t>
  </si>
  <si>
    <t xml:space="preserve">Dexterity and Mobility</t>
  </si>
  <si>
    <t xml:space="preserve">DEX + MOB + 12</t>
  </si>
  <si>
    <t xml:space="preserve">Derived Stats</t>
  </si>
  <si>
    <t xml:space="preserve">Initiative</t>
  </si>
  <si>
    <t xml:space="preserve">The bonus you get to initiative roles</t>
  </si>
  <si>
    <t xml:space="preserve">Intuition</t>
  </si>
  <si>
    <t xml:space="preserve">INT / 2</t>
  </si>
  <si>
    <t xml:space="preserve">Aim</t>
  </si>
  <si>
    <t xml:space="preserve">The amount of bonuses the aim skill gives you.</t>
  </si>
  <si>
    <t xml:space="preserve">Focus</t>
  </si>
  <si>
    <t xml:space="preserve">FOC / 2</t>
  </si>
  <si>
    <t xml:space="preserve">Tough</t>
  </si>
  <si>
    <t xml:space="preserve">A shield that absorbs damage before your attributes do.</t>
  </si>
  <si>
    <t xml:space="preserve">(END + STR) / 2</t>
  </si>
  <si>
    <t xml:space="preserve">Armor Penetration (AP)</t>
  </si>
  <si>
    <t xml:space="preserve">Reduces a targets Damage Threshold (DT)</t>
  </si>
  <si>
    <t xml:space="preserve">Strength</t>
  </si>
  <si>
    <t xml:space="preserve">(STR / 3) – 1 + Item Bonuses</t>
  </si>
  <si>
    <t xml:space="preserve">Damage Threshold (DT)</t>
  </si>
  <si>
    <t xml:space="preserve">Any damage dice need to be above this number to deal damage. Note that there are different values for the Body and Head.</t>
  </si>
  <si>
    <t xml:space="preserve">4 + Armor Bonuses</t>
  </si>
  <si>
    <t xml:space="preserve">The difficulty to bypass your armor. Note there are different values for the Body and Head. On the Head this also subtracts to all Mental skill rolls you make.</t>
  </si>
  <si>
    <t xml:space="preserve">0 + Armor Bonuses</t>
  </si>
  <si>
    <t xml:space="preserve">Defense</t>
  </si>
  <si>
    <t xml:space="preserve">Your ability to avoid attacks without warning defaults to 14 but can change.</t>
  </si>
  <si>
    <t xml:space="preserve">Your defense becomes this value when in Guard Stance</t>
  </si>
  <si>
    <t xml:space="preserve">REFL + Item Bonuses</t>
  </si>
  <si>
    <t xml:space="preserve">Base Speed</t>
  </si>
  <si>
    <t xml:space="preserve">The amount you can move with basic actions</t>
  </si>
  <si>
    <t xml:space="preserve">Mobility</t>
  </si>
  <si>
    <t xml:space="preserve">(MOB / 4) * 5ft</t>
  </si>
  <si>
    <t xml:space="preserve">Sprint Speed</t>
  </si>
  <si>
    <t xml:space="preserve">The amount you can move when sprinting</t>
  </si>
  <si>
    <t xml:space="preserve">((MOB / 2) + 1) * 5ft</t>
  </si>
  <si>
    <t xml:space="preserve">Stamina</t>
  </si>
  <si>
    <t xml:space="preserve">Amount of points you have to spend on physical abilities, after every long rest it becomes equal to your endurance. As a free action you can exhaust a physical attribute to gain that many points of Stamina.</t>
  </si>
  <si>
    <t xml:space="preserve">Endurance</t>
  </si>
  <si>
    <t xml:space="preserve">END</t>
  </si>
  <si>
    <t xml:space="preserve">Mana</t>
  </si>
  <si>
    <t xml:space="preserve">Amount of points you have to spend on Magic abilities, after every long rest it becomes equal to your Focus. If you have the channel mana action you can exhaust a mental attribute to gain that many points of Mana.</t>
  </si>
  <si>
    <t xml:space="preserve">FOC </t>
  </si>
  <si>
    <t xml:space="preserve">Skills</t>
  </si>
  <si>
    <t xml:space="preserve">Science (type)</t>
  </si>
  <si>
    <t xml:space="preserve">Scientific Knowledge about a specific type of topic</t>
  </si>
  <si>
    <t xml:space="preserve">There are 5 levels to all skills:
 - Trained = 1d4
 - Proficient = 1d6
 - Expert = 1d8
 - Master = 1d10
 - Grand Master = 1d12
Add skill die with associated attribute and 2d12 when making any skill check.</t>
  </si>
  <si>
    <t xml:space="preserve">Arcane Magic</t>
  </si>
  <si>
    <t xml:space="preserve">This is use for knowledge and the casting spells from the arcane school of magic.</t>
  </si>
  <si>
    <t xml:space="preserve">Elemental Magic</t>
  </si>
  <si>
    <t xml:space="preserve">This is use for knowledge and the casting spells from the elemental school of magic.</t>
  </si>
  <si>
    <t xml:space="preserve">Medicine</t>
  </si>
  <si>
    <t xml:space="preserve">Knowledge in first aid and of medical topics.</t>
  </si>
  <si>
    <t xml:space="preserve">Language (type)</t>
  </si>
  <si>
    <t xml:space="preserve">Ability to speak and knowledge about a specific type of language.</t>
  </si>
  <si>
    <t xml:space="preserve">History</t>
  </si>
  <si>
    <t xml:space="preserve">Knowledge in historical topics</t>
  </si>
  <si>
    <t xml:space="preserve">Religion</t>
  </si>
  <si>
    <t xml:space="preserve">Knowledge in religious topics</t>
  </si>
  <si>
    <t xml:space="preserve">Occult</t>
  </si>
  <si>
    <t xml:space="preserve">Knowledge in cults and witchcraft.</t>
  </si>
  <si>
    <t xml:space="preserve">Investigation</t>
  </si>
  <si>
    <t xml:space="preserve">Ability to investigate a topic and draw accurate conclusions.</t>
  </si>
  <si>
    <t xml:space="preserve">Hearing</t>
  </si>
  <si>
    <t xml:space="preserve">Ability to perceive very quiet sounds.</t>
  </si>
  <si>
    <t xml:space="preserve">Animal Handing</t>
  </si>
  <si>
    <t xml:space="preserve">Ability to communicate and understand animals.</t>
  </si>
  <si>
    <t xml:space="preserve">Repair</t>
  </si>
  <si>
    <t xml:space="preserve">Ability to repair mechanical items.</t>
  </si>
  <si>
    <t xml:space="preserve">Insight</t>
  </si>
  <si>
    <t xml:space="preserve">Ability to read other humanoids body language.</t>
  </si>
  <si>
    <t xml:space="preserve">Holy Magic</t>
  </si>
  <si>
    <t xml:space="preserve">This is use for knowledge and the casting spells from the holy school of magic.</t>
  </si>
  <si>
    <t xml:space="preserve">Necromancy Magic</t>
  </si>
  <si>
    <t xml:space="preserve">This is use for knowledge and the casting spells from the Necromancy school of magic.</t>
  </si>
  <si>
    <t xml:space="preserve">Charm</t>
  </si>
  <si>
    <t xml:space="preserve">Ability to make others like you</t>
  </si>
  <si>
    <t xml:space="preserve">Charisma</t>
  </si>
  <si>
    <t xml:space="preserve">Deception</t>
  </si>
  <si>
    <t xml:space="preserve">Ability to fool or trick people</t>
  </si>
  <si>
    <t xml:space="preserve">Persuade</t>
  </si>
  <si>
    <t xml:space="preserve">Ability to make persuasive arguments</t>
  </si>
  <si>
    <t xml:space="preserve">Performance (type)</t>
  </si>
  <si>
    <t xml:space="preserve">Ability to show impressive amount of skill in an ability meant for entertainment. Examples are Singing, Dancing, Acting, etc...</t>
  </si>
  <si>
    <t xml:space="preserve">Illusion Magic</t>
  </si>
  <si>
    <t xml:space="preserve">This is use for knowledge and the casting spells from the illusion school of magic.</t>
  </si>
  <si>
    <t xml:space="preserve">Transmutation Magic</t>
  </si>
  <si>
    <t xml:space="preserve">This is use for knowledge and the casting spells from the Transmutation school of magic.</t>
  </si>
  <si>
    <t xml:space="preserve">Lock picking</t>
  </si>
  <si>
    <t xml:space="preserve">Ability to open locks with a lock picking set.</t>
  </si>
  <si>
    <t xml:space="preserve">Crafting (type)</t>
  </si>
  <si>
    <t xml:space="preserve">Crafting a specific type of object</t>
  </si>
  <si>
    <t xml:space="preserve">Survival</t>
  </si>
  <si>
    <t xml:space="preserve">Ability to trap, hunt and survive in the wilderness</t>
  </si>
  <si>
    <t xml:space="preserve">Resist Torture</t>
  </si>
  <si>
    <t xml:space="preserve">Resist the pain of torture or the effects of drugs.</t>
  </si>
  <si>
    <t xml:space="preserve">Spot hidden</t>
  </si>
  <si>
    <t xml:space="preserve">Ability to see hidden objects or details that would be difficult to decern for most.</t>
  </si>
  <si>
    <t xml:space="preserve">Nature Magic</t>
  </si>
  <si>
    <t xml:space="preserve">This is use for knowledge and the casting spells from the Nature school of magic.</t>
  </si>
  <si>
    <t xml:space="preserve">Blood Magic</t>
  </si>
  <si>
    <t xml:space="preserve">This is use for knowledge and the casting spells from the Blood school of magic.</t>
  </si>
  <si>
    <t xml:space="preserve">Swim</t>
  </si>
  <si>
    <t xml:space="preserve">Ability to swim in difficult conditions or for a long time</t>
  </si>
  <si>
    <t xml:space="preserve">Marathon</t>
  </si>
  <si>
    <t xml:space="preserve">Ability to keep running or maintaining a physically enduring activity.</t>
  </si>
  <si>
    <t xml:space="preserve">Resist Poison</t>
  </si>
  <si>
    <t xml:space="preserve">Ability to resist the effects of poisons and drugs.</t>
  </si>
  <si>
    <t xml:space="preserve">Resist Fatigue</t>
  </si>
  <si>
    <t xml:space="preserve">Ability to resist the effects of being tired and fatigued.</t>
  </si>
  <si>
    <t xml:space="preserve">Brawl</t>
  </si>
  <si>
    <t xml:space="preserve">Ability to grapple and strike people unarmed.</t>
  </si>
  <si>
    <t xml:space="preserve">Shields</t>
  </si>
  <si>
    <t xml:space="preserve">Your knowledge and skill when attacking people with shields.</t>
  </si>
  <si>
    <t xml:space="preserve">Lifting</t>
  </si>
  <si>
    <t xml:space="preserve">Ability to lift heavy objects</t>
  </si>
  <si>
    <t xml:space="preserve">Climbing</t>
  </si>
  <si>
    <t xml:space="preserve">Ability to climb up objects</t>
  </si>
  <si>
    <t xml:space="preserve">Intimidation</t>
  </si>
  <si>
    <t xml:space="preserve">Ability to intimidate people.</t>
  </si>
  <si>
    <t xml:space="preserve">Slight of Hand</t>
  </si>
  <si>
    <t xml:space="preserve">Ability to manipulate your hands without others knowing.</t>
  </si>
  <si>
    <t xml:space="preserve">Dexterity</t>
  </si>
  <si>
    <t xml:space="preserve">Your knowledge and skill when using knives, daggers and swords.</t>
  </si>
  <si>
    <t xml:space="preserve">Your knowledge and skill when using axes.</t>
  </si>
  <si>
    <t xml:space="preserve">Your knowledge and skill when using Hammers, Maces, and Clubs.</t>
  </si>
  <si>
    <t xml:space="preserve">Polearms</t>
  </si>
  <si>
    <t xml:space="preserve">Your knowledge and skill when using Staves, Spears and Poleaxes</t>
  </si>
  <si>
    <t xml:space="preserve">Dodge</t>
  </si>
  <si>
    <t xml:space="preserve">Your ability to dodge attacks.</t>
  </si>
  <si>
    <t xml:space="preserve">Swiftness</t>
  </si>
  <si>
    <t xml:space="preserve">Your ability to run across difficult terrain quickly.</t>
  </si>
  <si>
    <t xml:space="preserve">Acrobatics</t>
  </si>
  <si>
    <t xml:space="preserve">Your ability to perform maneuvers in the air.</t>
  </si>
  <si>
    <t xml:space="preserve">Cost</t>
  </si>
  <si>
    <t xml:space="preserve">Movement</t>
  </si>
  <si>
    <t xml:space="preserve">Removes Guard?</t>
  </si>
  <si>
    <t xml:space="preserve">Defensive</t>
  </si>
  <si>
    <t xml:space="preserve">Counter Strike</t>
  </si>
  <si>
    <t xml:space="preserve">2 Stamina</t>
  </si>
  <si>
    <t xml:space="preserve">Choose one attack against you this turn, roll your main weapon attack and add your off hand weapons defense bonus to the roll (if applicable). The attack with the lower roll fails. The attack with the higher roll is successful and adds 1 to their weapons DPD. If the rolls are equal both attacks are successful and both add 1 their weapons DPD.</t>
  </si>
  <si>
    <t xml:space="preserve">Can move your Base move, but it must be towards the target. </t>
  </si>
  <si>
    <t xml:space="preserve">Guard Stance</t>
  </si>
  <si>
    <t xml:space="preserve">Actively Guard yours against up to two attacks per turn, allowing you do use your reflex + your weapon defense bonuses as your Defense Rating against those attacks while you maintain this stance.
The following breaks Guard Stance: Taking any other action other then Attack, Dodge or Sprint, moving more then your Base Move Speed (willingly or not), getting knocked prone, getting dazed, or taking a wound.
On your first turn of any combat, you may do this as a Free Action.</t>
  </si>
  <si>
    <t xml:space="preserve">Base move in any direction or get up from prone.</t>
  </si>
  <si>
    <t xml:space="preserve">Attempt dodge all melee attacks targeting you. Roll the Dodge skill and subtract 1 for each additional attack against you after the first. If you roll above the attackers reflex, the dodge is success and their attack fails regardless of what they roll for it. You only roll once  and it is possible to only dodge some of the oncoming attacks.</t>
  </si>
  <si>
    <t xml:space="preserve">Must move atleast 5ft in an empty 5ft area. If not available then this action automatically fails. Can move up to Base move, but all moved through spaces must be empty.</t>
  </si>
  <si>
    <t xml:space="preserve">Offensive</t>
  </si>
  <si>
    <t xml:space="preserve">Attack</t>
  </si>
  <si>
    <r>
      <rPr>
        <sz val="10"/>
        <rFont val="Arial"/>
        <family val="2"/>
        <charset val="1"/>
      </rPr>
      <t xml:space="preserve">Perform a basic attack. Roll your Weapon Skill against a targets Defense (Usually 14 if they are not in Guard Stance). If your roll is </t>
    </r>
    <r>
      <rPr>
        <i val="true"/>
        <u val="single"/>
        <sz val="10"/>
        <rFont val="Arial"/>
        <family val="2"/>
        <charset val="1"/>
      </rPr>
      <t xml:space="preserve">Greater</t>
    </r>
    <r>
      <rPr>
        <sz val="10"/>
        <rFont val="Arial"/>
        <family val="2"/>
        <charset val="1"/>
      </rPr>
      <t xml:space="preserve"> then the targets Defense, you deal damage equal to your weapons DPD multiplied by that number of dice that are greater then the targets protection minus your AP (12s always count and 1s never do).</t>
    </r>
  </si>
  <si>
    <t xml:space="preserve">Can move your Base move if it is a Melee Attack, but it must be towards the target. Cannot move while performing a Range Attack.</t>
  </si>
  <si>
    <t xml:space="preserve">Precision Attack</t>
  </si>
  <si>
    <t xml:space="preserve">You make precise and calculated attack against the targets Defense. Choose to at the body or the head. If you choose the body, subract 2 plus the targets body armor coverage from your roll. If you choose the head, subract 5 plus the targets Head armor coverage from your roll. If successful The targets protection in that location is set 4 and your DPD is increased by 1. You may also select an attribute in that location (Physical for Body, and Mental for Head). Any damage applied after the targets tough reaches 0 must be applied to that location first reguardless if another attribute has more damage on it. This has no effect if the attrbute is already wounded.</t>
  </si>
  <si>
    <t xml:space="preserve">Dual Strike</t>
  </si>
  <si>
    <t xml:space="preserve">Attack with both weapons. Must be dualwielding melee weapons and must be atleast trained with both weapons. Choose a weapon to be the primary. All stats for the attacks are based on that weapons. Add an additional die to the attack equal to your skill in the secondary weapon. This die can deal damage but maintains the states of the primary weapon.</t>
  </si>
  <si>
    <t xml:space="preserve">Utility</t>
  </si>
  <si>
    <t xml:space="preserve">Adds your aim bonus to your next range attack against a declared target. You don't need constant line of sight of the target but must have a resonable understanding where the target is. For example you may keep your aim bonus if your target hides behind a barrel, but you may not keep it when they run inside a large house.</t>
  </si>
  <si>
    <t xml:space="preserve">Cannot Move</t>
  </si>
  <si>
    <t xml:space="preserve">Grapple</t>
  </si>
  <si>
    <t xml:space="preserve">Grapple the target. Roll Brawl vs the targets Fortitude. If you roll higher the target is grappled. You and the grappled target can only guard against 1 target (instead of 2). Both your attacks using unarmed attacks or small weapons gain advantage. The target cannot move. 
You can use this action again during a grapple to shove or pin the target. Roll brawl against fortitude again to do so. If successfull you can shove the target 5ft away, if they are pushed into a breakable or small object they are knocked prone, if it is a hard object like a wall they are dazed. If you decide to pin them and are next to a wall, you can pin them against the wall, otherwise both the targe and you are prone. While pined both you and the target cannot move or take any actions other then grapple. If you take the grapple action while your target is pinned, you choke the target dealing none leathal damage to the directly to the targets mental stats equal to your strength. Any wounds gained from this damage does not trigger bleed checks.
The target may take the grapple action to break free from the grapple. They must roll Brawl against your fortitude. If they succeed the grapple ends. They can also attempt to grapple you back in which case both of you have the grappled condition. If they are pin they can only use this action to remove the pin (Brawl vs Fortitude), doing so moves them back into the grappled state.
If both you and the target are using the grappled action, the higher roll is the one whose action applies.</t>
  </si>
  <si>
    <t xml:space="preserve">Interact</t>
  </si>
  <si>
    <t xml:space="preserve">Interact with an item in your backback or with a complex device (Items on your body any within reach can be interacted with as a free action).</t>
  </si>
  <si>
    <t xml:space="preserve">Sprint</t>
  </si>
  <si>
    <t xml:space="preserve">1 Stamina</t>
  </si>
  <si>
    <t xml:space="preserve">Move freely up to your sprint speed. If you are prone you may get up but only move your base speed.</t>
  </si>
  <si>
    <t xml:space="preserve">Sprint move in any direction or get up from prone and move base speed.</t>
  </si>
  <si>
    <t xml:space="preserve">Damage Threshhold</t>
  </si>
  <si>
    <t xml:space="preserve">Opp Defense</t>
  </si>
  <si>
    <t xml:space="preserve">Small </t>
  </si>
  <si>
    <t xml:space="preserve">Concealable, Throw, Light, Small</t>
  </si>
  <si>
    <t xml:space="preserve">Concealable, Light, Small </t>
  </si>
  <si>
    <t xml:space="preserve">Versatile</t>
  </si>
  <si>
    <t xml:space="preserve">Reach, Throw, Versatile </t>
  </si>
  <si>
    <t xml:space="preserve">Reach, Two Hand, Leverage</t>
  </si>
  <si>
    <t xml:space="preserve">Reach, Versatile </t>
  </si>
  <si>
    <t xml:space="preserve">Shove Attack, Bulky</t>
  </si>
  <si>
    <t xml:space="preserve">Trait</t>
  </si>
  <si>
    <t xml:space="preserve">Bulky</t>
  </si>
  <si>
    <t xml:space="preserve">All attacks while holding this are at disadvantage.</t>
  </si>
  <si>
    <t xml:space="preserve">Can be concealed under clothing and armor.</t>
  </si>
  <si>
    <t xml:space="preserve">Can be used in the Offhand</t>
  </si>
  <si>
    <t xml:space="preserve">Leverage</t>
  </si>
  <si>
    <t xml:space="preserve">+2 DPD and +1 AP when attacking an opponent greater then 5ft away.</t>
  </si>
  <si>
    <t xml:space="preserve">When using two hands, can hit at 10ft, and while guarding melee attacks against you have disadvantage when the attacker start their turn more then 5ft away and they do not have reach.</t>
  </si>
  <si>
    <t xml:space="preserve">On success, regardless of damage done, push the target 5 ft back. Does not work on targets that are a greater size then you.</t>
  </si>
  <si>
    <t xml:space="preserve">Disadvantage with this weapon when attacking an opponent with a weapon size medium or larger who is guarding against you,while not grappled, advantage against opponents while grappling</t>
  </si>
  <si>
    <t xml:space="preserve">Throw</t>
  </si>
  <si>
    <t xml:space="preserve">Can be thrown as a range weapon. It gains +1 DPD and has a max  Aim of 1.</t>
  </si>
  <si>
    <t xml:space="preserve">Two Handed</t>
  </si>
  <si>
    <t xml:space="preserve">Requires 2 hands to use, also takes up 2 slots when equipping or stowed in your backpack.</t>
  </si>
  <si>
    <t xml:space="preserve">Can be used in one hand or two. Switch between is a free action that can happen at any time. When used in two hands the weapon gains +1 DPD, +1 AP and +1 Guard.</t>
  </si>
  <si>
    <t xml:space="preserve">Mana Cap</t>
  </si>
  <si>
    <t xml:space="preserve">Mental Skill 
Reduction
Applies to Focus</t>
  </si>
  <si>
    <t xml:space="preserve">Normally Can be from 1-6. The number corresponds with a die size (ussually twice the value).3 Is average. 
1 – 0
2 – d4
3 – d6
4 – d8
5 – d10
6 – d12
Some items and abilitys can allow you to go above 6, when this occurs add a flat +1 for each point above 6 to any of the rolls using this die.</t>
  </si>
  <si>
    <t xml:space="preserve">MIND + INT + 8</t>
  </si>
  <si>
    <t xml:space="preserve">CHA + FOC + 8</t>
  </si>
  <si>
    <t xml:space="preserve">FOC + END + 8</t>
  </si>
  <si>
    <t xml:space="preserve">END + STR + 8</t>
  </si>
  <si>
    <t xml:space="preserve">DEX + MOB + 8</t>
  </si>
  <si>
    <t xml:space="preserve">(STR / 2) – 1 + Item Bonuses</t>
  </si>
  <si>
    <t xml:space="preserve">5 + Armor Bonuses</t>
  </si>
  <si>
    <t xml:space="preserve">There are 6 levels to all skills:
 - Untrained = 0
 - Trained = 1d4
 - Proficient = 1d6
 - Expert = 1d8
 - Master = 1d10
 - Grand Master = 1d12
Add skill die with associated attribute, the die from that attribute and 1d12 when making any skill check.</t>
  </si>
  <si>
    <t xml:space="preserve">Divine Magic</t>
  </si>
  <si>
    <t xml:space="preserve">This is use for knowledge and the casting spells from the Divine school of magic.</t>
  </si>
  <si>
    <t xml:space="preserve">Choose one attack against you this turn, roll your main weapon attack and add your off hand weapons defense bonus to the roll (if applicable). The attack with the lower roll fails. The attack with the higher roll is successful and adds 1 to their weapons DPD. If the rolls are equal both attacks are successful and both add 1 their weapons DPD.
</t>
  </si>
  <si>
    <t xml:space="preserve">Can move your Base move, but it must be towards the target. 
</t>
  </si>
  <si>
    <t xml:space="preserve">Actively Guard yours against up to two attacks per turn, allowing you do use your reflex + your weapon defense bonuses as your Defense Rating against those attacks while you maintain this stance.
The following breaks Guard Stance: Taking any other action other then Attack, Dodge or Sprint, moving more then your Base Move Speed (willingly or not), getting knocked prone, getting dazed, or taking a wound.
On your first turn of any combat, you may do this as a Free Action.
</t>
  </si>
  <si>
    <t xml:space="preserve">Base move in any direction or get up from prone.
</t>
  </si>
  <si>
    <t xml:space="preserve">Must move atleast 5ft in an empty 5ft area. If not available then this action automatically fails. Can move up to Base move, but all moved through spaces must be empty.
</t>
  </si>
  <si>
    <r>
      <rPr>
        <sz val="10"/>
        <rFont val="Arial"/>
        <family val="2"/>
        <charset val="1"/>
      </rPr>
      <t xml:space="preserve">Perform a basic attack. Roll your Weapon Skill against a targets Defense (Usually 14 if they are not in Guard Stance). If your roll is </t>
    </r>
    <r>
      <rPr>
        <i val="true"/>
        <u val="single"/>
        <sz val="10"/>
        <rFont val="Arial"/>
        <family val="2"/>
        <charset val="1"/>
      </rPr>
      <t xml:space="preserve">Greater</t>
    </r>
    <r>
      <rPr>
        <sz val="10"/>
        <rFont val="Arial"/>
        <family val="2"/>
        <charset val="1"/>
      </rPr>
      <t xml:space="preserve"> then the targets Defense, you deal damage equal to your weapons DPD multiplied by that number of dice that are greater then the targets protection minus your AP (12s always count and 1s never do).
</t>
    </r>
  </si>
  <si>
    <t xml:space="preserve">Can move your Base move if it is a Melee Attack, but it must be towards the target. Cannot move while performing a Range Attack.
</t>
  </si>
  <si>
    <t xml:space="preserve">Attack with both weapons. Must be dualwielding melee weapons and must be atleast trained with both weapons. Choose a weapon to be the primary. All stats for the attacks are based on that weapons. Add an additional die to the attack equal to your skill in the secondary weapon. This die can deal damage but maintains the stats of the primary weapon.
</t>
  </si>
  <si>
    <t xml:space="preserve">You make precise and calculated attack against the targets Defense. Choose to at the body or the head. If you choose the body, subract 2 plus the targets body armor coverage from your roll. If you choose the head, subract 5 plus the targets Head armor coverage from your roll. If successful The targets protection in that location is set 4 and your DPD is increased by 1. You may also select an attribute in that location (Physical for Body, and Mental for Head). Any damage applied after the targets tough reaches 0 must be applied to that location first reguardless if another attribute has more damage on it. This has no effect if the attrbute is already wounded.
</t>
  </si>
  <si>
    <t xml:space="preserve">Adds your aim bonus to your next range attack against a declared target. You don't need constant line of sight of the target but must have a resonable understanding where the target is. For example you may keep your aim bonus if your target hides behind a barrel, but you may not keep it when they run inside a large house.
</t>
  </si>
  <si>
    <t xml:space="preserve">Grapple the target. Roll Brawl vs the targets Fortitude. If you roll higher the target is grappled. You and the grappled target can only guard against 1 target (instead of 2). Both your attacks using unarmed attacks or small weapons gain advantage. The target cannot move. 
You can use this action again during a grapple to shove or pin the target. Roll brawl against fortitude again to do so. If successfull you can shove the target 5ft away, if they are pushed into a breakable or small object they are knocked prone, if it is a hard object like a wall they are dazed. If you decide to pin them and are next to a wall, you can pin them against the wall, otherwise both the targe and you are prone. While pined both you and the target cannot move or take any actions other then grapple. If you take the grapple action while your target is pinned, you choke the target dealing none leathal damage to the directly to the targets mental stats equal to your strength. Any wounds gained from this damage does not trigger bleed checks.
The target may take the grapple action to break free from the grapple. They must roll Brawl against your fortitude. If they succeed the grapple ends. They can also attempt to grapple you back in which case both of you have the grappled condition. If they are pin they can only use this action to remove the pin (Brawl vs Fortitude), doing so moves them back into the grappled state.
If both you and the target are using the grappled action, the higher roll is the one whose action applies.
</t>
  </si>
  <si>
    <t xml:space="preserve">Interact with an item in your backback or with a complex device (Items on your body any within reach can be interacted with as a free action).
</t>
  </si>
  <si>
    <t xml:space="preserve">Move freely up to your sprint speed. If you are prone you may get up but only move your base speed.
</t>
  </si>
  <si>
    <t xml:space="preserve">Sprint move in any direction or get up from prone and move base speed.
</t>
  </si>
  <si>
    <t xml:space="preserve">Unlock Method</t>
  </si>
  <si>
    <t xml:space="preserve">Advantage</t>
  </si>
  <si>
    <t xml:space="preserve">Must be used before rolling. This roll gains Advantage. If that roll would normally have disadvantage, this ability will remove the disadvanatge instead.</t>
  </si>
  <si>
    <t xml:space="preserve">Starting</t>
  </si>
  <si>
    <t xml:space="preserve">Redo</t>
  </si>
  <si>
    <t xml:space="preserve">After rolling you may reroll a die when you use this ability. A die my only be reroll once and the new roll is final.</t>
  </si>
  <si>
    <t xml:space="preserve">Pierce Armor</t>
  </si>
  <si>
    <t xml:space="preserve">You find a weakspot, the attack gains +2 AP</t>
  </si>
  <si>
    <t xml:space="preserve">Push</t>
  </si>
  <si>
    <t xml:space="preserve">Push the target 5 ft In any direction. Does not work on targets that are a greater size then you. (Melee Only)</t>
  </si>
  <si>
    <t xml:space="preserve">Cleave 2</t>
  </si>
  <si>
    <t xml:space="preserve">You perform a sweeping attack that also targets another enemy in range that is within 5ft of original target. The attack uses the same roll. (Melee Only)</t>
  </si>
  <si>
    <t xml:space="preserve">Disorientate</t>
  </si>
  <si>
    <t xml:space="preserve">You disoritate the target of your attack so until the end of next turn any attacks from the target have disadvantage.</t>
  </si>
  <si>
    <t xml:space="preserve">Headshot</t>
  </si>
  <si>
    <t xml:space="preserve">You hit the head with this strike. It uses the targets head armor for the DT, and all damage assigned to an attribute must be assigned to mental stats first.</t>
  </si>
  <si>
    <t xml:space="preserve">Critical Strike</t>
  </si>
  <si>
    <t xml:space="preserve">You hit a vital spot, double the DPD on your Weapon.</t>
  </si>
  <si>
    <t xml:space="preserve">Category</t>
  </si>
  <si>
    <t xml:space="preserve">Sub Category</t>
  </si>
  <si>
    <t xml:space="preserve">Talent Type</t>
  </si>
  <si>
    <t xml:space="preserve">Talent  Affinity</t>
  </si>
  <si>
    <t xml:space="preserve">Parent</t>
  </si>
  <si>
    <t xml:space="preserve">Children</t>
  </si>
  <si>
    <t xml:space="preserve">Path</t>
  </si>
  <si>
    <t xml:space="preserve">Path of the Warrior</t>
  </si>
  <si>
    <t xml:space="preserve">Passive and Action</t>
  </si>
  <si>
    <r>
      <rPr>
        <sz val="10"/>
        <rFont val="Arial"/>
        <family val="2"/>
        <charset val="1"/>
      </rPr>
      <t xml:space="preserve">For every Talent with the Warrior affinity including this one, gain +1 Tough. Also you learn the CHARGE! action.
</t>
    </r>
    <r>
      <rPr>
        <b val="true"/>
        <sz val="10"/>
        <rFont val="Arial"/>
        <family val="2"/>
        <charset val="1"/>
      </rPr>
      <t xml:space="preserve">CHARGE!</t>
    </r>
    <r>
      <rPr>
        <sz val="10"/>
        <rFont val="Arial"/>
        <family val="2"/>
        <charset val="1"/>
      </rPr>
      <t xml:space="preserve">: Offensive, Cost 3 Stamina. Move up to your sprint speed – 5ft and attack. If you moved at least 10 ft in a straight line to your target gain +2 to the attack roll and +1 AP.</t>
    </r>
  </si>
  <si>
    <t xml:space="preserve">Warrior</t>
  </si>
  <si>
    <t xml:space="preserve">Path of the Specialist</t>
  </si>
  <si>
    <t xml:space="preserve">Passive and Ability</t>
  </si>
  <si>
    <r>
      <rPr>
        <sz val="10"/>
        <rFont val="Arial"/>
        <family val="2"/>
        <charset val="1"/>
      </rPr>
      <t xml:space="preserve">For every Talent with the Specialist affinity including this one, gain +3 EXP. This experiences can only be spent on skills and does not add to your Total EXP count. In addition your skill caps based on level are reduced by 2, meaning you can gain Expert Level skills at Level 3, Master at Level 8, and grand master at level 13. You also learn the Naturally Talented ability.
</t>
    </r>
    <r>
      <rPr>
        <b val="true"/>
        <sz val="10"/>
        <rFont val="Arial"/>
        <family val="2"/>
        <charset val="1"/>
      </rPr>
      <t xml:space="preserve">Naturally Talented</t>
    </r>
    <r>
      <rPr>
        <sz val="10"/>
        <rFont val="Arial"/>
        <family val="2"/>
        <charset val="1"/>
      </rPr>
      <t xml:space="preserve">: When you make any skill check, before rolling you may exhaust any attribute not used in the skill check and add its value (not the die) to the roll. You should also demonstrate through role play how that other attribute contributes to your roll.
</t>
    </r>
    <r>
      <rPr>
        <i val="true"/>
        <sz val="10"/>
        <rFont val="Arial"/>
        <family val="2"/>
        <charset val="1"/>
      </rPr>
      <t xml:space="preserve">I.E. If you need to roll a stealth check to sneak around the guards patrolling an area, your can use this ability to add your Mind stat to the roll as you watch and make a mental map of the guards patrol patterns.</t>
    </r>
  </si>
  <si>
    <t xml:space="preserve">Specialist </t>
  </si>
  <si>
    <t xml:space="preserve">Path of Magic</t>
  </si>
  <si>
    <r>
      <rPr>
        <sz val="10"/>
        <rFont val="Arial"/>
        <family val="2"/>
        <charset val="1"/>
      </rPr>
      <t xml:space="preserve">For every Talent with the Magic affinity including this one, gain +1 Mana after every long rest. You also gain the Channel Mana action, and learn up to 3 spells that cost 1 mana or less from any school of magic.
</t>
    </r>
    <r>
      <rPr>
        <b val="true"/>
        <sz val="10"/>
        <rFont val="Arial"/>
        <family val="2"/>
        <charset val="1"/>
      </rPr>
      <t xml:space="preserve">Channel Mana</t>
    </r>
    <r>
      <rPr>
        <sz val="10"/>
        <rFont val="Arial"/>
        <family val="2"/>
        <charset val="1"/>
      </rPr>
      <t xml:space="preserve">: Utility, You take a short moment to focus and channel more Mana to your body. Exhaust any mental stat, you gain mana equal to that stat.</t>
    </r>
  </si>
  <si>
    <t xml:space="preserve">Magic</t>
  </si>
  <si>
    <t xml:space="preserve">Racial</t>
  </si>
  <si>
    <t xml:space="preserve">Dwarf</t>
  </si>
  <si>
    <t xml:space="preserve">Dwarven Stout 1</t>
  </si>
  <si>
    <t xml:space="preserve">Passive</t>
  </si>
  <si>
    <t xml:space="preserve">Gain X EXP that can only be used to upgrade your STRENGTH or ENDURANCE attributes. This EXP does not count towards your total EXP.</t>
  </si>
  <si>
    <t xml:space="preserve">Must be at least a Half Dwarf</t>
  </si>
  <si>
    <t xml:space="preserve">Dwarven Stout 2</t>
  </si>
  <si>
    <t xml:space="preserve">Gain Y EXP that can only be used to upgrade your STRENGTH or ENDURANCE attributes. This EXP does not count towards your total EXP.
In addition both your strength and endurance max goes up by 1.</t>
  </si>
  <si>
    <t xml:space="preserve">Must be a full Dwarf</t>
  </si>
  <si>
    <t xml:space="preserve">Dwarven Resistance 1</t>
  </si>
  <si>
    <t xml:space="preserve">You gain advantage when making checks to resist the effects of alcohol. In addition any negative effects of alcohol, drugs, or poison only last half as long.</t>
  </si>
  <si>
    <t xml:space="preserve">Dwarven Resilience 2</t>
  </si>
  <si>
    <t xml:space="preserve">Dwarven Resistance 2</t>
  </si>
  <si>
    <t xml:space="preserve">You gain advantage when making checks to resist the effects of any drug or poison. Any damage taken by poison is reduced by the number of Dwarf Talents you have.</t>
  </si>
  <si>
    <t xml:space="preserve">Dwarven Resilience 1</t>
  </si>
  <si>
    <t xml:space="preserve">Children of the Stone 1</t>
  </si>
  <si>
    <t xml:space="preserve">You are intimately familiar with all rocks, you can take a minute to examine any rock formation or structure and know its general properties, including how strong it is, when and where it was originally formed and how it got to its current location.
In addition you gain Dark Vision, which allow to see twice as far in dim light conditions. This cannot help you see when there is no light.</t>
  </si>
  <si>
    <t xml:space="preserve">Children of the Stone 2</t>
  </si>
  <si>
    <t xml:space="preserve">Your skin naturally blends in with the stone around you. When making stealth checks in a cave, underground, or by large rock formations, you gain advantage.</t>
  </si>
  <si>
    <t xml:space="preserve">Elf</t>
  </si>
  <si>
    <t xml:space="preserve">Elven Swiftness 1</t>
  </si>
  <si>
    <t xml:space="preserve">Gain X EXP that can only be used to upgrade your DEXTERITY or MOBILITY attributes. This EXP does not count towards your total EXP.</t>
  </si>
  <si>
    <t xml:space="preserve">Must be at least a Half Elf</t>
  </si>
  <si>
    <t xml:space="preserve">Elven Swiftness 2</t>
  </si>
  <si>
    <t xml:space="preserve">Gain Y EXP that can only be used to upgrade your DEXTERITY or MOBILITY attributes. This EXP does not count towards your total EXP.
In addition both your DEXTERITY and MOBILITY max goes up by 1.</t>
  </si>
  <si>
    <t xml:space="preserve">Must be a full Elf</t>
  </si>
  <si>
    <t xml:space="preserve">Faye Ancestry 1</t>
  </si>
  <si>
    <t xml:space="preserve">You require less sleep then most. When long resting you only need to sleep for a total of 4 hours. 
In addition you gain Dark Vision, which allow to see twice as far in dim light conditions. This cannot help you see when there is no light.</t>
  </si>
  <si>
    <t xml:space="preserve">Faye Ancestry 2</t>
  </si>
  <si>
    <t xml:space="preserve">When ever an magical effect is trying charm you, frighten you, or put you to sleep, you may add +1 to you defiance against this roll for each Elf talent you have. If the magical effect requires that you make a roll to resist these types of magical effect, you may add +1 for each Elf talent you have.</t>
  </si>
  <si>
    <t xml:space="preserve">People of the Forest 1</t>
  </si>
  <si>
    <t xml:space="preserve">When inside a forest you gain advantage on perception checks and stealth.</t>
  </si>
  <si>
    <t xml:space="preserve">People of the Forrest 2 </t>
  </si>
  <si>
    <t xml:space="preserve">People of the Forest 2 </t>
  </si>
  <si>
    <t xml:space="preserve">You may learn up to 2 Nature Magic Spell with a total mana cost of 4.</t>
  </si>
  <si>
    <t xml:space="preserve">People of the Forrest 1</t>
  </si>
  <si>
    <t xml:space="preserve">Human</t>
  </si>
  <si>
    <t xml:space="preserve">Human Nature 1</t>
  </si>
  <si>
    <t xml:space="preserve">Gain X EXP that can only be used to upgrade your INTUITION or CHARISMA attributes. This EXP does not count towards your total EXP.</t>
  </si>
  <si>
    <t xml:space="preserve">Must be at least a Half Human</t>
  </si>
  <si>
    <t xml:space="preserve">Human Nature 2</t>
  </si>
  <si>
    <t xml:space="preserve">Gain Y EXP that can only be used to upgrade your INTUITION or CHARISMA attributes. This EXP does not count towards your total EXP.
In addition both your INTUITION and CHARISMA max goes up by 1.</t>
  </si>
  <si>
    <t xml:space="preserve">Must be a full Human</t>
  </si>
  <si>
    <t xml:space="preserve">I Know a Guy </t>
  </si>
  <si>
    <t xml:space="preserve">Ability</t>
  </si>
  <si>
    <t xml:space="preserve">You may exhaust a mental attribute. If you do, roll a persuasion check to see if you have met an individual in your previous travels that can provide a service you are looking for in your current location. The DM sets the Target Value for success based on how likely it is that someone providing that service exists in your area; 8 – Trivial, 12 Likely, 18 Unlikely, 24 Rare, 30 Impossible. This can be done in places you have never been (Other people travel too).
If successful all persuasion checks related to bartering with this person have advantage.</t>
  </si>
  <si>
    <t xml:space="preserve">I Know two Guys</t>
  </si>
  <si>
    <r>
      <rPr>
        <sz val="10"/>
        <rFont val="Arial"/>
        <family val="2"/>
        <charset val="1"/>
      </rPr>
      <t xml:space="preserve">You can now use your I Know a Guy ability to get information about the going ons in a particular region. You gain advantage on an persuasion rolls in pursuit of gaining that information. </t>
    </r>
    <r>
      <rPr>
        <i val="true"/>
        <sz val="10"/>
        <rFont val="Arial"/>
        <family val="2"/>
        <charset val="1"/>
      </rPr>
      <t xml:space="preserve">I.E. you can role this ability to get info about gang activity in the current town you are in as you know someone close to the gang. 
</t>
    </r>
    <r>
      <rPr>
        <sz val="10"/>
        <rFont val="Arial"/>
        <family val="2"/>
        <charset val="1"/>
      </rPr>
      <t xml:space="preserve">You can also use it to hire the services of a group of people instead of just an individual person. </t>
    </r>
    <r>
      <rPr>
        <i val="true"/>
        <sz val="10"/>
        <rFont val="Arial"/>
        <family val="2"/>
        <charset val="1"/>
      </rPr>
      <t xml:space="preserve">I.E. hire a group of mercenaries to fight for you or hire a the Tailors Guild to quickly make formal clothing for your entire party.</t>
    </r>
  </si>
  <si>
    <t xml:space="preserve">Natrually Gifted 1</t>
  </si>
  <si>
    <t xml:space="preserve">Gain +6 skill EXP. This EXP can only be used on skills and does not count towards your total EXP.</t>
  </si>
  <si>
    <t xml:space="preserve">Naturally Gifted 2</t>
  </si>
  <si>
    <t xml:space="preserve">Natrually Gifted 2</t>
  </si>
  <si>
    <t xml:space="preserve">Gain +6 skill EXP and +3 EXP for each human talent you have including this one. This EXP can only be used on skills and does not count towards your total EXP.</t>
  </si>
  <si>
    <t xml:space="preserve">Naturally Gifted 1</t>
  </si>
  <si>
    <t xml:space="preserve">Orc</t>
  </si>
  <si>
    <t xml:space="preserve">Orcish Might 1</t>
  </si>
  <si>
    <t xml:space="preserve">Gain X EXP that can only be used to upgrade your STRENGTH or MOBILITY attributes. This EXP does not count towards your total EXP.</t>
  </si>
  <si>
    <t xml:space="preserve">Must be at least a Half Orc</t>
  </si>
  <si>
    <t xml:space="preserve">Orcish Might 2</t>
  </si>
  <si>
    <t xml:space="preserve">Gain Y EXP that can only be used to upgrade your STRENGTH or MOBILITY attributes. This EXP does not count towards your total EXP.
In addition both your STRENGTH and MOBILITY max goes up by 1.</t>
  </si>
  <si>
    <t xml:space="preserve">Must be a full Orc</t>
  </si>
  <si>
    <t xml:space="preserve">Orcish Resilience 1</t>
  </si>
  <si>
    <t xml:space="preserve">If you fail a consciousness check, you may exhaust any 2 attributes. If you do you succeed the consciousness check instead.</t>
  </si>
  <si>
    <t xml:space="preserve">Orcish Resilience 2</t>
  </si>
  <si>
    <t xml:space="preserve">If you fail a consciousness check, you may exhaust any 1 attribute. If you do you succeed the consciousness check instead.</t>
  </si>
  <si>
    <t xml:space="preserve">Savage Attack 1</t>
  </si>
  <si>
    <t xml:space="preserve">Action</t>
  </si>
  <si>
    <t xml:space="preserve">Cost: 1 Stamina. Make an attack with a melee weapon. This attack has +1 AP and does not break guard.</t>
  </si>
  <si>
    <t xml:space="preserve">Savage Attack 2</t>
  </si>
  <si>
    <t xml:space="preserve">Cost: 3 Stamina. Make an attack with a melee weapon. This attack has +1 AP, does not break guard, and if at least 1 die meets the opponents DT, add an additional +1 damage for each Orc talent you have to the total damage done in that attack.</t>
  </si>
  <si>
    <t xml:space="preserve">Devilspawn</t>
  </si>
  <si>
    <t xml:space="preserve">Devilish Charm</t>
  </si>
  <si>
    <t xml:space="preserve">Gain X EXP that can only be used to upgrade your MIND or CHARISMA attributes. This EXP does not count towards your total EXP.</t>
  </si>
  <si>
    <t xml:space="preserve">Must be half Devilspawn</t>
  </si>
  <si>
    <t xml:space="preserve">Inate Magic</t>
  </si>
  <si>
    <t xml:space="preserve">You may learn up to 2 Elemental Magic Spells that each cost 1 mana or less.</t>
  </si>
  <si>
    <t xml:space="preserve">Devil’s Sight</t>
  </si>
  <si>
    <t xml:space="preserve">Cost 4 Stamina. Can be used at any time or as a free action durring combat. For the next 30 seconds you can see regardless of the amount of light in the room, in addition you can see through any Illusion magic and any living creatures that are invisible. </t>
  </si>
  <si>
    <t xml:space="preserve">Angelkin</t>
  </si>
  <si>
    <t xml:space="preserve">Angelic Grace</t>
  </si>
  <si>
    <t xml:space="preserve">Gain X EXP that can only be used to upgrade your INTUITION or DEXTERITY attributes. This EXP does not count towards your total EXP.</t>
  </si>
  <si>
    <t xml:space="preserve">Must be half Agelkin</t>
  </si>
  <si>
    <t xml:space="preserve">Divine Power</t>
  </si>
  <si>
    <t xml:space="preserve">You may learn up to 2 Divine Magic Spells that each cost 1 mana or less.</t>
  </si>
  <si>
    <t xml:space="preserve">Angel’s Wings</t>
  </si>
  <si>
    <t xml:space="preserve">Cost 6 Stamina. You sprout magical wings from your back that allow you to fly. For the next 30 seconds you gain flight speeds are twice your normal movenment speeds.</t>
  </si>
  <si>
    <t xml:space="preserve">Dragonborn</t>
  </si>
  <si>
    <t xml:space="preserve">Draconic Aspect</t>
  </si>
  <si>
    <t xml:space="preserve">Gain X EXP that can only be used to upgrade your CHARISMA or STRENGTH attributes. This EXP does not count towards your total EXP.</t>
  </si>
  <si>
    <t xml:space="preserve">Must be half Dragonborn</t>
  </si>
  <si>
    <t xml:space="preserve">Powerful Presence</t>
  </si>
  <si>
    <t xml:space="preserve">If a nearby ally fails a persuation or intimidation roll, they may exhaust a mental attribute. If they do, roll a die equal to your charisma or strength. This gets added on to the previous roll they made and can cause it to succeed instead if the added result would be high enough.</t>
  </si>
  <si>
    <t xml:space="preserve">Dragon’s Breath</t>
  </si>
  <si>
    <r>
      <rPr>
        <sz val="10"/>
        <rFont val="Arial"/>
        <family val="2"/>
        <charset val="1"/>
      </rPr>
      <t xml:space="preserve">You learn the breath weapon skill and can choose to set it to Trained (1d4). The skill uses Dexterty as the base attribute. You also learn the Dragons Breath Action. The Breath Type is based on the color of your Draconic Ansestry. In addition you gain resistance to all damage that is the same type as your breath weapon. 
Dragon to Damage Types:
Red – Fire
Green – Acid
Blue – Lightning
White – Frost
Black – Poison
</t>
    </r>
    <r>
      <rPr>
        <b val="true"/>
        <sz val="10"/>
        <rFont val="Arial"/>
        <family val="2"/>
        <charset val="1"/>
      </rPr>
      <t xml:space="preserve">Breath Weapon</t>
    </r>
    <r>
      <rPr>
        <sz val="10"/>
        <rFont val="Arial"/>
        <family val="2"/>
        <charset val="1"/>
      </rPr>
      <t xml:space="preserve">: Cost 3 Stamina. You attack everone in a 90 Degree arc infront of you up to 15ft away. Roll your Breath Weapon skill against the Reflex of everyone caugth in the arc. Similar to spells, You may spend extra stamina to increase your result by 1 for each stamina spent. If successful they take 3 DPD. This attack has does not benefit from your normal AP, however similar to spells, you can spend extra stamina to increase the AP of this attack by 1 for each extra point of stamina spent. The total extra stamina spent for this action cannot be greater then its initial cost (3).</t>
    </r>
  </si>
  <si>
    <t xml:space="preserve">School</t>
  </si>
  <si>
    <t xml:space="preserve">Base Mana Cost</t>
  </si>
  <si>
    <t xml:space="preserve">Spell Type</t>
  </si>
  <si>
    <t xml:space="preserve">Defiance</t>
  </si>
  <si>
    <t xml:space="preserve">Range (FT)</t>
  </si>
  <si>
    <t xml:space="preserve">Damage</t>
  </si>
  <si>
    <t xml:space="preserve">Set DT</t>
  </si>
  <si>
    <t xml:space="preserve">Damage Type</t>
  </si>
  <si>
    <t xml:space="preserve">Elemental
(Mind)</t>
  </si>
  <si>
    <t xml:space="preserve">Elemental Bolt</t>
  </si>
  <si>
    <t xml:space="preserve">Spell Attack</t>
  </si>
  <si>
    <t xml:space="preserve">Summon an elemental bolt to throw at your enemies. Range Spell attack doing selected type of damage
</t>
  </si>
  <si>
    <t xml:space="preserve">3 DPD</t>
  </si>
  <si>
    <t xml:space="preserve">(Pick one) Fire – Lightning – Frost</t>
  </si>
  <si>
    <t xml:space="preserve">Create Fire</t>
  </si>
  <si>
    <t xml:space="preserve">Create fire in your hands. This fire does not burn you but is hot enough to burn others and cause 1 point of damage if it touches somes skin. This can be used to light other flamible objects.
</t>
  </si>
  <si>
    <t xml:space="preserve">Fortitute</t>
  </si>
  <si>
    <t xml:space="preserve">Touch</t>
  </si>
  <si>
    <t xml:space="preserve">Fire</t>
  </si>
  <si>
    <t xml:space="preserve">Gust</t>
  </si>
  <si>
    <t xml:space="preserve">Area of Effect Spell</t>
  </si>
  <si>
    <t xml:space="preserve">Create a 15ft by 15ft gust of wind directly infront of you. Roll your Elemental Magic Skill. Each creature inside the gust whos Fortitude is less then your skill is moved 5ft in the direction of your choosing (Everyone must move in the same direction)
You can spen an extra 3 mana when casting the spell. If you do, for each die of 5+ those creatures move an addition 5ft.
</t>
  </si>
  <si>
    <t xml:space="preserve">0 DPD</t>
  </si>
  <si>
    <t xml:space="preserve">Force</t>
  </si>
  <si>
    <t xml:space="preserve">Rock weapon</t>
  </si>
  <si>
    <r>
      <rPr>
        <sz val="10"/>
        <rFont val="Arial"/>
        <family val="2"/>
        <charset val="1"/>
      </rPr>
      <t xml:space="preserve">Pick a rock and shape it to any weapon medium size or smaller. It maintains the same stats but has +1 AP and has the </t>
    </r>
    <r>
      <rPr>
        <b val="true"/>
        <sz val="10"/>
        <rFont val="Arial"/>
        <family val="2"/>
        <charset val="1"/>
      </rPr>
      <t xml:space="preserve">Brittle</t>
    </r>
    <r>
      <rPr>
        <sz val="10"/>
        <rFont val="Arial"/>
        <family val="2"/>
        <charset val="1"/>
      </rPr>
      <t xml:space="preserve"> trait. 
</t>
    </r>
    <r>
      <rPr>
        <b val="true"/>
        <sz val="10"/>
        <rFont val="Arial"/>
        <family val="2"/>
      </rPr>
      <t xml:space="preserve">Brittle</t>
    </r>
    <r>
      <rPr>
        <sz val="10"/>
        <rFont val="Arial"/>
        <family val="2"/>
      </rPr>
      <t xml:space="preserve">: If the total amount rolled (without static modifiers) is 5 or less. This item breaks and becomes useless. 
</t>
    </r>
    <r>
      <rPr>
        <sz val="10"/>
        <rFont val="Arial"/>
        <family val="2"/>
        <charset val="1"/>
      </rPr>
      <t xml:space="preserve">You may also spend up to 2 additional mana when casting this spell. For each extra mana spent you may increase the weapon size by 1.
</t>
    </r>
  </si>
  <si>
    <t xml:space="preserve">Control  water</t>
  </si>
  <si>
    <t xml:space="preserve">You may move water up to 30 feet away from you without touching it. The amount you can move in gallons is equal to your Strength squared multiplied by 10. You can move this amount of water up to 10 feet  in the air or 30 ft across the ground.
</t>
  </si>
  <si>
    <t xml:space="preserve">Conjure water</t>
  </si>
  <si>
    <t xml:space="preserve">Creation</t>
  </si>
  <si>
    <t xml:space="preserve">Condense water out of the air into a container you are holding or your hands. The amount of water you gather is based on the current climate condition.
Humid – 3 Cups
Temperate – 1 Cup
Arid – Half a Cup
</t>
  </si>
  <si>
    <t xml:space="preserve">Chain Lightning</t>
  </si>
  <si>
    <t xml:space="preserve">Make a spell attack against a targets reflex. If successful the target takes 2 DPD with an AP of 1. Then for each die you rolled a 5+ you may chose another target within 20 feet of the previous target, the spell also attacks them using the same roll.
</t>
  </si>
  <si>
    <t xml:space="preserve">Reflex</t>
  </si>
  <si>
    <t xml:space="preserve">2 DPD</t>
  </si>
  <si>
    <t xml:space="preserve">Lightning</t>
  </si>
  <si>
    <t xml:space="preserve">Freeze Ray</t>
  </si>
  <si>
    <t xml:space="preserve">Shoot out a beam of energy that sucks the heat out of anything in its path. Roll a spell attack against the targets Fortitute. If successful all additional physical damage taken this round and the next round is increase by a flat 2 damage.
In addtion for deal 3 damage for each die that is a 6+ (Ignores targets armor).
</t>
  </si>
  <si>
    <t xml:space="preserve">6+</t>
  </si>
  <si>
    <t xml:space="preserve">Rock Armor</t>
  </si>
  <si>
    <t xml:space="preserve">Put on a full suit of Rock armor, the rock conforms to you body for the next 30 minutes or until you fall unconscious, at which point it just walls apart. The armor is considered Heavy but does not effect your mana cap, and the following stats: 3 Protection, 3 Coverage. In addition any actions you perform that cost stamina cost an additional +1 stamina to perform.</t>
  </si>
  <si>
    <t xml:space="preserve">Ball of Fire</t>
  </si>
  <si>
    <t xml:space="preserve">Launch a ball of fire that explodes when it impacts the ground. Choose a circular area within 60ft with a radius 15ft. Roll a spell attack. For each target whose reflex is lower then your attack roll, they take a flat 5 damage ignoring DT and 2 DPD.
</t>
  </si>
  <si>
    <t xml:space="preserve">5 + 2DPD</t>
  </si>
  <si>
    <t xml:space="preserve">Swirling wind</t>
  </si>
  <si>
    <t xml:space="preserve">Channelled</t>
  </si>
  <si>
    <t xml:space="preserve">You cause winds to swirl around you causing you to hover over the ground. Your base move rate is now equal to your run speed, you can getup from prone as a free action, and are unaffected by difficult terrain or water (You hover over the water instead). 
At the beginning of each round you must spend 1 mana to maintain this spell.
</t>
  </si>
  <si>
    <t xml:space="preserve">Self</t>
  </si>
  <si>
    <t xml:space="preserve">Divine (Intuition)</t>
  </si>
  <si>
    <t xml:space="preserve">Illuminate</t>
  </si>
  <si>
    <t xml:space="preserve">You touch an object and cause it to imit a bright light for 30 minutes. If the object is larger then a 6 inch sphere only a part of the object that can fit inside that 6 inch sphere will glow. You may spend up to an addional 5 mana to increase the size of this sphere. For each additional mana spent the sphere doubles in size.
</t>
  </si>
  <si>
    <t xml:space="preserve">Close Wounds</t>
  </si>
  <si>
    <t xml:space="preserve">Casting this spell counts as a defensive action. Perform a first aid check on a friendly target that is bleeding. You may add you Divine magic skill to the roll.
</t>
  </si>
  <si>
    <t xml:space="preserve">Rebuke</t>
  </si>
  <si>
    <t xml:space="preserve">40 ft. You call apon your Diety to rebuke your enemy. Make a spell attack against a targets Composure. If you succedd you deal 1 DPD with a DT of 4+. Any damage done to attributes must be assigned to a mental attributes. This ability has advantage against creatures that are undead, devils, or demons.
</t>
  </si>
  <si>
    <t xml:space="preserve">Composure</t>
  </si>
  <si>
    <t xml:space="preserve">1 DPD</t>
  </si>
  <si>
    <t xml:space="preserve">4+</t>
  </si>
  <si>
    <t xml:space="preserve">Divine</t>
  </si>
  <si>
    <t xml:space="preserve">Holy Protection</t>
  </si>
  <si>
    <t xml:space="preserve">Choose a target within 30 feet. They gain a +2 to defense. At the beginning of each round you must spend 1 mana to maintain this spell.
</t>
  </si>
  <si>
    <t xml:space="preserve">Invigorate</t>
  </si>
  <si>
    <t xml:space="preserve">Touch a friendly living creature and roll a d4. The target regains that amount of tough.
</t>
  </si>
  <si>
    <t xml:space="preserve">Speedy Recovery</t>
  </si>
  <si>
    <t xml:space="preserve">Utlility</t>
  </si>
  <si>
    <t xml:space="preserve">Touch a wounded creature. The next time that creatures takes a long rest, they recover an additional wounded attribute, regardless of the rests confort level.
</t>
  </si>
  <si>
    <t xml:space="preserve">Holy Shield</t>
  </si>
  <si>
    <t xml:space="preserve">3 divine shields surround a target you touch. All of the targets Defiances are increased by +1. In addition they are able to use their Guard Defense to apply to an additional attacker. At the beginning of each round you must spend 1 mana to maintain this spell.
</t>
  </si>
  <si>
    <t xml:space="preserve">Smite</t>
  </si>
  <si>
    <t xml:space="preserve">Divine energy courses through your veins. Choose a single weapon and perform a basic  attack action. Add your Divine magic skill to the roll and increase the DPD and AP of the attack by +1. In additon the attack does Divine damage instead of its normal damage type. 
If attacking an Undead, Devil, or Demon, the attack has advantage.
</t>
  </si>
  <si>
    <t xml:space="preserve">Divine Bolt</t>
  </si>
  <si>
    <t xml:space="preserve">Range spell attack with 7 DPD. If successful the target glows for next 2 rounds. While glowing all attacks against the target gain advantage. If the target is Undead, a Devil, or Demon then the also take 1d6 of damage at the beginning of every round.
</t>
  </si>
  <si>
    <t xml:space="preserve">7 DPD</t>
  </si>
  <si>
    <t xml:space="preserve">Cure Wounds</t>
  </si>
  <si>
    <r>
      <rPr>
        <sz val="10"/>
        <rFont val="Arial"/>
        <family val="2"/>
        <charset val="1"/>
      </rPr>
      <t xml:space="preserve">Heal the wounds of a creature that you can touch. A single die equal to your divine magic skill. Target creature selects an attribute to heal. That atribute </t>
    </r>
    <r>
      <rPr>
        <sz val="10"/>
        <rFont val="Arial"/>
        <family val="2"/>
      </rPr>
      <t xml:space="preserve"> loses any wound conditions it may have and heals an </t>
    </r>
    <r>
      <rPr>
        <sz val="10"/>
        <rFont val="Arial"/>
        <family val="2"/>
        <charset val="1"/>
      </rPr>
      <t xml:space="preserve">amount of damage equal to skill die rolled.
</t>
    </r>
  </si>
  <si>
    <t xml:space="preserve">Transmutation
(Charisma)</t>
  </si>
  <si>
    <t xml:space="preserve">Transmit</t>
  </si>
  <si>
    <t xml:space="preserve">Send a message telepathicly to any person you can observe with any one of your five senses. The message can be a image or a phrase up to  25 words long. If you spend an extra 1 mana the target may respond to this message with an image or phrase up to 25 words long.
</t>
  </si>
  <si>
    <t xml:space="preserve">*</t>
  </si>
  <si>
    <t xml:space="preserve">Modify Weapon</t>
  </si>
  <si>
    <t xml:space="preserve">Until the end of the next turn you may modify the stats of  any weapon within 30ft that you can see.. You increase or decrease 1 of the weapons following stats by 1: To Hit Bonus, DPD, AP, or Defense. 
</t>
  </si>
  <si>
    <t xml:space="preserve">Empower</t>
  </si>
  <si>
    <t xml:space="preserve">You touch a creature, the next skill roll that creature performs gains a d4 to assist in the roll. This cannot be used for an attack skill roll or any skill roll where success would result in damage being done to any creature.</t>
  </si>
  <si>
    <t xml:space="preserve">Open/Close Lock</t>
  </si>
  <si>
    <t xml:space="preserve">Attemp to open or close any lock (Non Magical) up to 30 ft away that you can see. Roll your Trasmutation Magic Skill against the locks Target Number. The Target Number should be the same as if you were trying to open the lock with the lock picking skill.
</t>
  </si>
  <si>
    <t xml:space="preserve">Orbit</t>
  </si>
  <si>
    <t xml:space="preserve">You touch an object cause it to orbit around you slowly until your next long rest. You may grab these objects at anytime as a free action. A max of 3 objects can orbit you at once and the orbiting objects will do their best to avoid hit other objects near you.
You may spend 1 Mana to make a spining attack to all around you with one of the objects. If the object is a one handed weapon it uses its normal weapon stats, otherwise it stats are the same as an the improvised weapon. In addtition the attack roll uses you Transmutation Magic Skill instead of that weapon skill. The attack targets everyone around you in the weapons range.
</t>
  </si>
  <si>
    <t xml:space="preserve">Charismatic Confidence/Doubt</t>
  </si>
  <si>
    <t xml:space="preserve">You touch a creature and choose any Attribute other then Charisma. Then make a Transumtation Magic skill roll against the creatures Composure. The creature may choose to not resist this spell causing your roll to automaticly succeed. If successful for the next 2 minutes when the creature performs a skill rolling using the choosen Attribute, they must use their Charisma Attribute instead of the choosen one. The target can attempt to end this effect early by taking an special action to attempt to regain control of their natural ability. Durring this action they are effectivly stunned (Lose the effects of any stances, cannot take any actions or free actions, and attacks against them gain advantage). This does not effect defiances or any other stats, it only effects skill rolls made.
</t>
  </si>
  <si>
    <t xml:space="preserve">Change Property</t>
  </si>
  <si>
    <t xml:space="preserve">You may change a single property of any non magical and/or non organic object that can fit in a 5ft cube. You may change the following properties: Temperature or Material. Changing the temperature is limited to any tempuratute where the state of the material does not change (Can’t be used to make something go form a solid to a liquid, etc…). Change the Material material type is limited to a material that maintains the same state at its current temperature (Cant turn water into a brick or air into oil). In additon you may never convert it to an organic material. These changes only last for a minute and the object will slowly convert back to normal in that time. 
You can spend additional mana for to increase the duration as listed below:
1 mana = 10 minuites
2 mana = 1 hour
3 mana = 4 Hours
</t>
  </si>
  <si>
    <t xml:space="preserve">10 ft</t>
  </si>
  <si>
    <t xml:space="preserve">Light/Heavy Weight</t>
  </si>
  <si>
    <t xml:space="preserve">Utilu</t>
  </si>
  <si>
    <r>
      <rPr>
        <sz val="10"/>
        <rFont val="Arial"/>
        <family val="2"/>
        <charset val="1"/>
      </rPr>
      <t xml:space="preserve">You may change object that would fit inside a 5ft cube and reduce its pull by gravity for one minute. This makes you immune to fall damage causes you to fall at 5ft per turn. This spell can also be used to increase the weight of the object cause it to fall twice as fast and take double the damage.
Decreasing the weight of something makes Knockback effects 3 times as effective (increasing distance travelled by 3. Increasing the weight makes them halve as effective (decreasing distance travelled in half rounding up).
Mathematicly this makes your acceration 0.5 m/s/s and 20 m/s/s respectively.
</t>
    </r>
    <r>
      <rPr>
        <sz val="10"/>
        <rFont val="Arial"/>
        <family val="2"/>
      </rPr>
      <t xml:space="preserve">You can spend additional mana for to increase the duration as listed below:
1 mana = 10 minuites
2 mana = 1 hour
3 mana = 4 Hours
</t>
    </r>
  </si>
  <si>
    <t xml:space="preserve">Haste</t>
  </si>
  <si>
    <r>
      <rPr>
        <sz val="10"/>
        <rFont val="Arial"/>
        <family val="2"/>
        <charset val="1"/>
      </rPr>
      <t xml:space="preserve">You choose up to 5 creatures within 20ft. For as long as you channel this ability. Everyones mobility is increased to 6 (unless already higher then 6). The targets do not need to stay within 20 ft while you are channeling to maintain this ability. You can spend up to an extra 4 mana when casting this spell to increase the Mobility Bonus on a one for one bases (Max 10 mobility).
</t>
    </r>
    <r>
      <rPr>
        <sz val="10"/>
        <rFont val="Arial"/>
        <family val="2"/>
      </rPr>
      <t xml:space="preserve">At the beginning of each round you must spend 1 mana to maintain this spell. In additon you must pay an additonal 1 mana for each extra point spent when first casting this spell.
</t>
    </r>
  </si>
  <si>
    <t xml:space="preserve">20 ft</t>
  </si>
  <si>
    <t xml:space="preserve">Change Temperature</t>
  </si>
  <si>
    <t xml:space="preserve">Utilty</t>
  </si>
  <si>
    <t xml:space="preserve">You can change the temperature of any object of part of an object that is no larger then a foot squared. Each time you cast this spell you can change the temperature by up to +100C or – 25C.
</t>
  </si>
  <si>
    <t xml:space="preserve">Blood (Focus)</t>
  </si>
  <si>
    <t xml:space="preserve">Mana in Blood</t>
  </si>
  <si>
    <r>
      <rPr>
        <sz val="10"/>
        <rFont val="Arial"/>
        <family val="2"/>
      </rPr>
      <t xml:space="preserve">As a free action wound any Attribute.</t>
    </r>
    <r>
      <rPr>
        <sz val="10"/>
        <rFont val="Arial"/>
        <family val="2"/>
        <charset val="1"/>
      </rPr>
      <t xml:space="preserve"> Gain an amount of Mana equal to twice that Attributes value up to your maximum Mana. 
 </t>
    </r>
  </si>
  <si>
    <t xml:space="preserve">Blood Weapon</t>
  </si>
  <si>
    <r>
      <rPr>
        <sz val="10"/>
        <rFont val="Arial"/>
        <family val="2"/>
        <charset val="1"/>
      </rPr>
      <t xml:space="preserve">Affter a killing or wounding a humanoid creature within 20 ft you can as a free action draw the the blood spilled to form any melee weapon in your hand. The weapon has the Brittle property.
</t>
    </r>
    <r>
      <rPr>
        <b val="true"/>
        <sz val="10"/>
        <rFont val="Arial"/>
        <family val="2"/>
      </rPr>
      <t xml:space="preserve">Brittle</t>
    </r>
    <r>
      <rPr>
        <sz val="10"/>
        <rFont val="Arial"/>
        <family val="2"/>
      </rPr>
      <t xml:space="preserve">: If the total amount rolled (without static modifiers) is 5 or less. This item breaks and becomes useless. 
</t>
    </r>
    <r>
      <rPr>
        <sz val="10"/>
        <rFont val="Arial"/>
        <family val="2"/>
        <charset val="1"/>
      </rPr>
      <t xml:space="preserve">You can also instead take a wound on any attribute to do the same thing. Creating the weapon this way is still a free action.
</t>
    </r>
  </si>
  <si>
    <t xml:space="preserve">Sense Blood</t>
  </si>
  <si>
    <t xml:space="preserve">You sense humanoid blood nearby. As you spin around the blood in your vein start to burn as you face humanoids. The closer they are the hotter your blood burns. If you taste someones blood within the last hour you can focus on that blood type and decern it out from a group of humanoids and double your detection radius. Last 1 hour.
</t>
  </si>
  <si>
    <t xml:space="preserve">100 ft</t>
  </si>
  <si>
    <t xml:space="preserve">Blood Spike</t>
  </si>
  <si>
    <t xml:space="preserve">You create a small spike that comes out of any part of your body you choose leaving a small cut. You take 1 damage. Using ethier your Blood Magic, Brawling, Blades skill make a spell attack roll. The Blood Spike is considered a small one handed weapon and deals 4 DPD with 1 AP. Your natural AP also applies to this spell attack. After the attack is complete the blood forming the spike runs back into your body.
You can use this abiltiy to perform any special attacks such as Precision Attack, Dual Strike (with other weapon), etc…
</t>
  </si>
  <si>
    <t xml:space="preserve">5ft</t>
  </si>
  <si>
    <t xml:space="preserve">4 DPD</t>
  </si>
  <si>
    <t xml:space="preserve">Stop bleeding.</t>
  </si>
  <si>
    <t xml:space="preserve">As a free action you can cast this spell to immediately remove any bleeding condition on you.
</t>
  </si>
  <si>
    <t xml:space="preserve">Blood Link</t>
  </si>
  <si>
    <r>
      <rPr>
        <sz val="10"/>
        <rFont val="Arial"/>
        <family val="2"/>
      </rPr>
      <t xml:space="preserve">You link up with a target within 20 feet. </t>
    </r>
    <r>
      <rPr>
        <sz val="10"/>
        <rFont val="Arial"/>
        <family val="2"/>
        <charset val="1"/>
      </rPr>
      <t xml:space="preserve">As you cast this ability you may choose Absorbtion or Pass it Forward.
If you chose Absorbtion: Whenever they are about to take damage up 3 of that damage is assigned to you instead. 
If you choose Pass if Forward: Roll your Blood Magic Skill against the targets Vigilance. If successful, whenever you take damage you may have up to 3 of that damage passed forward to the linked target.
You may also spend up to additional 3 mana to increases the damage migrated by 1 per extra mana spent.
</t>
    </r>
    <r>
      <rPr>
        <sz val="10"/>
        <rFont val="Arial"/>
        <family val="2"/>
      </rPr>
      <t xml:space="preserve">At the beginning of each round you must spend 1 mana to maintain this spell. In additon you must pay an additonal 1 mana for each extra point spent when first casting this spell.
</t>
    </r>
  </si>
  <si>
    <t xml:space="preserve">Vigilance</t>
  </si>
  <si>
    <t xml:space="preserve">20ft</t>
  </si>
  <si>
    <t xml:space="preserve">3-6</t>
  </si>
  <si>
    <t xml:space="preserve">Blood Shield</t>
  </si>
  <si>
    <t xml:space="preserve">As a free action wound any Attribute. Gain an amount of Tough equal to twice that Attributes value up to your maximum Tough.
</t>
  </si>
  <si>
    <t xml:space="preserve">Embolden</t>
  </si>
  <si>
    <t xml:space="preserve">Draw from your own blood energy. Deal 2 damage to yourself ignoring tough. Increase any physical attribute by 1 up your max. Lasts until long rest.
</t>
  </si>
  <si>
    <t xml:space="preserve">Blood Burst</t>
  </si>
  <si>
    <r>
      <rPr>
        <sz val="10"/>
        <rFont val="Arial"/>
        <family val="2"/>
        <charset val="1"/>
      </rPr>
      <t xml:space="preserve">You touch a humanoid creature. Make a Blood Magic against your targets defense. If successful you deal 6 DPD at a set DT of 6+ and cause the target to gain the bleeding condition with a +1 on the bleed damage (So it still deals damage even without any wounds on the target).
</t>
    </r>
    <r>
      <rPr>
        <b val="true"/>
        <sz val="10"/>
        <rFont val="Arial"/>
        <family val="2"/>
        <charset val="1"/>
      </rPr>
      <t xml:space="preserve">Bleeding</t>
    </r>
    <r>
      <rPr>
        <sz val="10"/>
        <rFont val="Arial"/>
        <family val="2"/>
        <charset val="1"/>
      </rPr>
      <t xml:space="preserve">: At the beginning of each round take an amount of damage equal to your wounds. This damage ignores your tough. A successful first aid roll removes this condition.
The First Aid roll TN is 2*(Bleed Damage Per Round)+8.
</t>
    </r>
  </si>
  <si>
    <t xml:space="preserve">6 DPD</t>
  </si>
  <si>
    <t xml:space="preserve">Vampiric Bite</t>
  </si>
  <si>
    <t xml:space="preserve">Spell Attack/
Channelled</t>
  </si>
  <si>
    <r>
      <rPr>
        <sz val="10"/>
        <rFont val="Arial"/>
        <family val="2"/>
        <charset val="1"/>
      </rPr>
      <t xml:space="preserve">Requires Pinned Target. You bite and drain the blood of a pinned target. Target must be Humanoid and alive. Roll a Blood Magic Spell attack against the targets Fortitude. If successful The Bite Deals a Flat 10 Damage per turn. As you deal damage count the amount of Wounds Infliced on the target until the ability ends. </t>
    </r>
    <r>
      <rPr>
        <sz val="10"/>
        <rFont val="Arial"/>
        <family val="2"/>
      </rPr>
      <t xml:space="preserve">At the beginning of each round you must spend 2 mana to maintain this spell. If the target is no longer pinned the spell ends. 
When this spell ends you gain any of the following effects based on the number of wounds dealt to the target (as if wounds done is a currency). You cannot choose the same option more than once:
Gain Max Tough = 1 Wound 
Set Current Stamina to your Endurance = 1 Wound
Remove Exhaustion on a physical attribute = 2 Wounds
Remobe a Wound and Heal a physical Attribute Completely = 2 Wounds
If the target dies durring this process, automaticly gain all 4 effects.</t>
    </r>
  </si>
  <si>
    <t xml:space="preserve">.</t>
  </si>
  <si>
    <t xml:space="preserve">0+0</t>
  </si>
  <si>
    <t xml:space="preserve">4+0</t>
  </si>
  <si>
    <t xml:space="preserve">6+0</t>
  </si>
  <si>
    <t xml:space="preserve">8+0</t>
  </si>
  <si>
    <t xml:space="preserve">10+0</t>
  </si>
  <si>
    <t xml:space="preserve">12+0</t>
  </si>
  <si>
    <t xml:space="preserve">0+4</t>
  </si>
  <si>
    <t xml:space="preserve">4+4</t>
  </si>
  <si>
    <t xml:space="preserve">6+4</t>
  </si>
  <si>
    <t xml:space="preserve">8+4</t>
  </si>
  <si>
    <t xml:space="preserve">10+4</t>
  </si>
  <si>
    <t xml:space="preserve">12+4</t>
  </si>
  <si>
    <t xml:space="preserve">0+6</t>
  </si>
  <si>
    <t xml:space="preserve">4+6</t>
  </si>
  <si>
    <t xml:space="preserve">6+6</t>
  </si>
  <si>
    <t xml:space="preserve">8+6</t>
  </si>
  <si>
    <t xml:space="preserve">10+6</t>
  </si>
  <si>
    <t xml:space="preserve">12+6</t>
  </si>
  <si>
    <t xml:space="preserve">0+8</t>
  </si>
  <si>
    <t xml:space="preserve">4+8</t>
  </si>
  <si>
    <t xml:space="preserve">6+8</t>
  </si>
  <si>
    <t xml:space="preserve">8+8</t>
  </si>
  <si>
    <t xml:space="preserve">10+8</t>
  </si>
  <si>
    <t xml:space="preserve">12+8</t>
  </si>
  <si>
    <t xml:space="preserve">0+10</t>
  </si>
  <si>
    <t xml:space="preserve">4+10</t>
  </si>
  <si>
    <t xml:space="preserve">6+10</t>
  </si>
  <si>
    <t xml:space="preserve">8+10</t>
  </si>
  <si>
    <t xml:space="preserve">10+10</t>
  </si>
  <si>
    <t xml:space="preserve">12+10</t>
  </si>
  <si>
    <t xml:space="preserve">0+12</t>
  </si>
  <si>
    <t xml:space="preserve">4+12</t>
  </si>
  <si>
    <t xml:space="preserve">6+12</t>
  </si>
  <si>
    <t xml:space="preserve">8+12</t>
  </si>
  <si>
    <t xml:space="preserve">10+12</t>
  </si>
  <si>
    <t xml:space="preserve">12+12</t>
  </si>
  <si>
    <t xml:space="preserve"> </t>
  </si>
</sst>
</file>

<file path=xl/styles.xml><?xml version="1.0" encoding="utf-8"?>
<styleSheet xmlns="http://schemas.openxmlformats.org/spreadsheetml/2006/main">
  <numFmts count="8">
    <numFmt numFmtId="164" formatCode="@"/>
    <numFmt numFmtId="165" formatCode="General"/>
    <numFmt numFmtId="166" formatCode="0%"/>
    <numFmt numFmtId="167" formatCode="General"/>
    <numFmt numFmtId="168" formatCode="0.00"/>
    <numFmt numFmtId="169" formatCode="0.00%"/>
    <numFmt numFmtId="170" formatCode="0.0000%"/>
    <numFmt numFmtId="171" formatCode="0"/>
  </numFmts>
  <fonts count="12">
    <font>
      <sz val="10"/>
      <name val="Arial"/>
      <family val="2"/>
      <charset val="1"/>
    </font>
    <font>
      <sz val="10"/>
      <name val="Arial"/>
      <family val="0"/>
    </font>
    <font>
      <sz val="10"/>
      <name val="Arial"/>
      <family val="0"/>
    </font>
    <font>
      <sz val="10"/>
      <name val="Arial"/>
      <family val="0"/>
    </font>
    <font>
      <b val="true"/>
      <sz val="10"/>
      <name val="Arial"/>
      <family val="2"/>
      <charset val="1"/>
    </font>
    <font>
      <b val="true"/>
      <sz val="10"/>
      <color rgb="FFFFFFFF"/>
      <name val="Arial"/>
      <family val="2"/>
      <charset val="1"/>
    </font>
    <font>
      <sz val="10"/>
      <name val="Arial"/>
      <family val="0"/>
      <charset val="1"/>
    </font>
    <font>
      <sz val="10"/>
      <color rgb="FFFFFFFF"/>
      <name val="Arial"/>
      <family val="2"/>
      <charset val="1"/>
    </font>
    <font>
      <i val="true"/>
      <u val="single"/>
      <sz val="10"/>
      <name val="Arial"/>
      <family val="2"/>
      <charset val="1"/>
    </font>
    <font>
      <i val="true"/>
      <sz val="10"/>
      <name val="Arial"/>
      <family val="2"/>
      <charset val="1"/>
    </font>
    <font>
      <b val="true"/>
      <sz val="10"/>
      <name val="Arial"/>
      <family val="2"/>
    </font>
    <font>
      <sz val="10"/>
      <name val="Arial"/>
      <family val="2"/>
    </font>
  </fonts>
  <fills count="9">
    <fill>
      <patternFill patternType="none"/>
    </fill>
    <fill>
      <patternFill patternType="gray125"/>
    </fill>
    <fill>
      <patternFill patternType="solid">
        <fgColor rgb="FFDCE6F2"/>
        <bgColor rgb="FFD9D9D9"/>
      </patternFill>
    </fill>
    <fill>
      <patternFill patternType="solid">
        <fgColor rgb="FFFFFFFF"/>
        <bgColor rgb="FFF2F2F2"/>
      </patternFill>
    </fill>
    <fill>
      <patternFill patternType="solid">
        <fgColor rgb="FF4F81BD"/>
        <bgColor rgb="FF808080"/>
      </patternFill>
    </fill>
    <fill>
      <patternFill patternType="solid">
        <fgColor rgb="FFBCE4E5"/>
        <bgColor rgb="FFDCE6F2"/>
      </patternFill>
    </fill>
    <fill>
      <patternFill patternType="solid">
        <fgColor rgb="FFB2B2B2"/>
        <bgColor rgb="FFBFBFBF"/>
      </patternFill>
    </fill>
    <fill>
      <patternFill patternType="solid">
        <fgColor rgb="FF000000"/>
        <bgColor rgb="FF003300"/>
      </patternFill>
    </fill>
    <fill>
      <patternFill patternType="solid">
        <fgColor rgb="FFF2F2F2"/>
        <bgColor rgb="FFFFFFFF"/>
      </patternFill>
    </fill>
  </fills>
  <borders count="51">
    <border diagonalUp="false" diagonalDown="false">
      <left/>
      <right/>
      <top/>
      <bottom/>
      <diagonal/>
    </border>
    <border diagonalUp="false" diagonalDown="false">
      <left style="hair"/>
      <right style="hair"/>
      <top style="hair"/>
      <bottom style="hair"/>
      <diagonal/>
    </border>
    <border diagonalUp="false" diagonalDown="false">
      <left style="medium"/>
      <right style="medium"/>
      <top style="medium"/>
      <bottom style="medium"/>
      <diagonal/>
    </border>
    <border diagonalUp="false" diagonalDown="false">
      <left style="medium"/>
      <right style="medium"/>
      <top/>
      <bottom/>
      <diagonal/>
    </border>
    <border diagonalUp="false" diagonalDown="false">
      <left style="medium"/>
      <right/>
      <top style="medium"/>
      <bottom style="medium"/>
      <diagonal/>
    </border>
    <border diagonalUp="false" diagonalDown="false">
      <left/>
      <right/>
      <top style="medium"/>
      <bottom style="medium"/>
      <diagonal/>
    </border>
    <border diagonalUp="false" diagonalDown="false">
      <left/>
      <right/>
      <top style="medium"/>
      <bottom/>
      <diagonal/>
    </border>
    <border diagonalUp="false" diagonalDown="false">
      <left/>
      <right style="medium"/>
      <top style="medium"/>
      <bottom/>
      <diagonal/>
    </border>
    <border diagonalUp="false" diagonalDown="false">
      <left/>
      <right/>
      <top/>
      <bottom style="medium"/>
      <diagonal/>
    </border>
    <border diagonalUp="false" diagonalDown="false">
      <left style="medium"/>
      <right style="medium"/>
      <top style="medium"/>
      <bottom/>
      <diagonal/>
    </border>
    <border diagonalUp="false" diagonalDown="false">
      <left/>
      <right style="hair"/>
      <top/>
      <bottom style="hair"/>
      <diagonal/>
    </border>
    <border diagonalUp="false" diagonalDown="false">
      <left style="hair"/>
      <right style="hair"/>
      <top/>
      <bottom style="hair"/>
      <diagonal/>
    </border>
    <border diagonalUp="false" diagonalDown="false">
      <left style="hair"/>
      <right/>
      <top/>
      <bottom style="hair"/>
      <diagonal/>
    </border>
    <border diagonalUp="false" diagonalDown="false">
      <left/>
      <right style="hair"/>
      <top style="hair"/>
      <bottom style="hair"/>
      <diagonal/>
    </border>
    <border diagonalUp="false" diagonalDown="false">
      <left style="hair"/>
      <right/>
      <top style="hair"/>
      <bottom style="hair"/>
      <diagonal/>
    </border>
    <border diagonalUp="false" diagonalDown="false">
      <left/>
      <right/>
      <top style="hair"/>
      <bottom style="hair"/>
      <diagonal/>
    </border>
    <border diagonalUp="false" diagonalDown="false">
      <left/>
      <right style="hair"/>
      <top style="hair"/>
      <bottom/>
      <diagonal/>
    </border>
    <border diagonalUp="false" diagonalDown="false">
      <left style="hair"/>
      <right style="hair"/>
      <top style="hair"/>
      <bottom/>
      <diagonal/>
    </border>
    <border diagonalUp="false" diagonalDown="false">
      <left style="hair"/>
      <right/>
      <top style="hair"/>
      <bottom/>
      <diagonal/>
    </border>
    <border diagonalUp="false" diagonalDown="false">
      <left/>
      <right/>
      <top style="hair"/>
      <bottom/>
      <diagonal/>
    </border>
    <border diagonalUp="false" diagonalDown="false">
      <left/>
      <right/>
      <top style="medium"/>
      <bottom style="thin"/>
      <diagonal/>
    </border>
    <border diagonalUp="false" diagonalDown="false">
      <left style="medium"/>
      <right style="thin">
        <color rgb="FFBFBFBF"/>
      </right>
      <top style="medium"/>
      <bottom style="thin">
        <color rgb="FFBFBFBF"/>
      </bottom>
      <diagonal/>
    </border>
    <border diagonalUp="false" diagonalDown="false">
      <left style="thin">
        <color rgb="FFBFBFBF"/>
      </left>
      <right style="thin">
        <color rgb="FFBFBFBF"/>
      </right>
      <top style="medium"/>
      <bottom style="thin">
        <color rgb="FFBFBFBF"/>
      </bottom>
      <diagonal/>
    </border>
    <border diagonalUp="false" diagonalDown="false">
      <left style="thin">
        <color rgb="FFBFBFBF"/>
      </left>
      <right/>
      <top style="medium"/>
      <bottom style="thin">
        <color rgb="FFBFBFBF"/>
      </bottom>
      <diagonal/>
    </border>
    <border diagonalUp="false" diagonalDown="false">
      <left style="thin">
        <color rgb="FFBFBFBF"/>
      </left>
      <right style="medium"/>
      <top style="medium"/>
      <bottom style="thin">
        <color rgb="FFBFBFBF"/>
      </bottom>
      <diagonal/>
    </border>
    <border diagonalUp="false" diagonalDown="false">
      <left style="medium"/>
      <right style="thin">
        <color rgb="FFBFBFBF"/>
      </right>
      <top style="thin">
        <color rgb="FFBFBFBF"/>
      </top>
      <bottom style="thin">
        <color rgb="FFBFBFBF"/>
      </bottom>
      <diagonal/>
    </border>
    <border diagonalUp="false" diagonalDown="false">
      <left style="thin">
        <color rgb="FFBFBFBF"/>
      </left>
      <right style="thin">
        <color rgb="FFBFBFBF"/>
      </right>
      <top style="thin">
        <color rgb="FFBFBFBF"/>
      </top>
      <bottom style="thin">
        <color rgb="FFBFBFBF"/>
      </bottom>
      <diagonal/>
    </border>
    <border diagonalUp="false" diagonalDown="false">
      <left style="thin">
        <color rgb="FFBFBFBF"/>
      </left>
      <right/>
      <top style="thin">
        <color rgb="FFBFBFBF"/>
      </top>
      <bottom style="thin">
        <color rgb="FFBFBFBF"/>
      </bottom>
      <diagonal/>
    </border>
    <border diagonalUp="false" diagonalDown="false">
      <left style="thin">
        <color rgb="FFBFBFBF"/>
      </left>
      <right style="medium"/>
      <top style="thin">
        <color rgb="FFBFBFBF"/>
      </top>
      <bottom style="thin">
        <color rgb="FFBFBFBF"/>
      </bottom>
      <diagonal/>
    </border>
    <border diagonalUp="false" diagonalDown="false">
      <left style="medium"/>
      <right style="thin">
        <color rgb="FFBFBFBF"/>
      </right>
      <top style="thin">
        <color rgb="FFBFBFBF"/>
      </top>
      <bottom/>
      <diagonal/>
    </border>
    <border diagonalUp="false" diagonalDown="false">
      <left style="thin">
        <color rgb="FFBFBFBF"/>
      </left>
      <right style="thin">
        <color rgb="FFBFBFBF"/>
      </right>
      <top style="thin">
        <color rgb="FFBFBFBF"/>
      </top>
      <bottom/>
      <diagonal/>
    </border>
    <border diagonalUp="false" diagonalDown="false">
      <left style="thin">
        <color rgb="FFBFBFBF"/>
      </left>
      <right/>
      <top style="thin">
        <color rgb="FFBFBFBF"/>
      </top>
      <bottom/>
      <diagonal/>
    </border>
    <border diagonalUp="false" diagonalDown="false">
      <left style="thin">
        <color rgb="FFBFBFBF"/>
      </left>
      <right style="medium"/>
      <top style="thin">
        <color rgb="FFBFBFBF"/>
      </top>
      <bottom/>
      <diagonal/>
    </border>
    <border diagonalUp="false" diagonalDown="false">
      <left style="medium"/>
      <right/>
      <top/>
      <bottom/>
      <diagonal/>
    </border>
    <border diagonalUp="false" diagonalDown="false">
      <left/>
      <right style="medium"/>
      <top/>
      <bottom/>
      <diagonal/>
    </border>
    <border diagonalUp="false" diagonalDown="false">
      <left style="medium"/>
      <right style="thin">
        <color rgb="FFBFBFBF"/>
      </right>
      <top/>
      <bottom style="thin">
        <color rgb="FFBFBFBF"/>
      </bottom>
      <diagonal/>
    </border>
    <border diagonalUp="false" diagonalDown="false">
      <left style="thin">
        <color rgb="FFBFBFBF"/>
      </left>
      <right style="thin">
        <color rgb="FFBFBFBF"/>
      </right>
      <top/>
      <bottom style="thin">
        <color rgb="FFBFBFBF"/>
      </bottom>
      <diagonal/>
    </border>
    <border diagonalUp="false" diagonalDown="false">
      <left style="thin">
        <color rgb="FFBFBFBF"/>
      </left>
      <right/>
      <top/>
      <bottom style="thin">
        <color rgb="FFBFBFBF"/>
      </bottom>
      <diagonal/>
    </border>
    <border diagonalUp="false" diagonalDown="false">
      <left style="thin">
        <color rgb="FFBFBFBF"/>
      </left>
      <right style="medium"/>
      <top/>
      <bottom style="thin">
        <color rgb="FFBFBFBF"/>
      </bottom>
      <diagonal/>
    </border>
    <border diagonalUp="false" diagonalDown="false">
      <left style="medium"/>
      <right style="thin">
        <color rgb="FFBFBFBF"/>
      </right>
      <top style="thin">
        <color rgb="FFBFBFBF"/>
      </top>
      <bottom style="medium"/>
      <diagonal/>
    </border>
    <border diagonalUp="false" diagonalDown="false">
      <left style="thin">
        <color rgb="FFBFBFBF"/>
      </left>
      <right style="thin">
        <color rgb="FFBFBFBF"/>
      </right>
      <top style="thin">
        <color rgb="FFBFBFBF"/>
      </top>
      <bottom style="medium"/>
      <diagonal/>
    </border>
    <border diagonalUp="false" diagonalDown="false">
      <left style="thin">
        <color rgb="FFBFBFBF"/>
      </left>
      <right style="medium"/>
      <top style="thin">
        <color rgb="FFBFBFBF"/>
      </top>
      <bottom style="medium"/>
      <diagonal/>
    </border>
    <border diagonalUp="false" diagonalDown="false">
      <left/>
      <right/>
      <top/>
      <bottom style="thin">
        <color rgb="FFD9D9D9"/>
      </bottom>
      <diagonal/>
    </border>
    <border diagonalUp="false" diagonalDown="false">
      <left style="thin"/>
      <right/>
      <top style="thin"/>
      <bottom/>
      <diagonal/>
    </border>
    <border diagonalUp="false" diagonalDown="false">
      <left/>
      <right style="thin"/>
      <top style="thin"/>
      <bottom/>
      <diagonal/>
    </border>
    <border diagonalUp="false" diagonalDown="false">
      <left style="thin"/>
      <right/>
      <top/>
      <bottom/>
      <diagonal/>
    </border>
    <border diagonalUp="false" diagonalDown="false">
      <left/>
      <right style="thin"/>
      <top/>
      <bottom/>
      <diagonal/>
    </border>
    <border diagonalUp="false" diagonalDown="false">
      <left style="thin"/>
      <right/>
      <top/>
      <bottom style="thin"/>
      <diagonal/>
    </border>
    <border diagonalUp="false" diagonalDown="false">
      <left/>
      <right style="thin"/>
      <top/>
      <bottom style="thin"/>
      <diagonal/>
    </border>
    <border diagonalUp="false" diagonalDown="false">
      <left/>
      <right/>
      <top style="thin"/>
      <bottom/>
      <diagonal/>
    </border>
    <border diagonalUp="false" diagonalDown="false">
      <left/>
      <right/>
      <top/>
      <bottom style="thin"/>
      <diagonal/>
    </border>
  </borders>
  <cellStyleXfs count="21">
    <xf numFmtId="165"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6" fontId="6" fillId="0" borderId="0" applyFont="true" applyBorder="false" applyAlignment="true" applyProtection="false">
      <alignment horizontal="general" vertical="bottom" textRotation="0" wrapText="false" indent="0" shrinkToFit="false"/>
    </xf>
    <xf numFmtId="165" fontId="0" fillId="0" borderId="0" applyFont="true" applyBorder="true" applyAlignment="true" applyProtection="true">
      <alignment horizontal="general" vertical="bottom" textRotation="0" wrapText="false" indent="0" shrinkToFit="false"/>
      <protection locked="true" hidden="false"/>
    </xf>
  </cellStyleXfs>
  <cellXfs count="195">
    <xf numFmtId="165"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5" fontId="4" fillId="0" borderId="0" xfId="0" applyFont="true" applyBorder="false" applyAlignment="false" applyProtection="false">
      <alignment horizontal="general"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6" fontId="0" fillId="0" borderId="0" xfId="0" applyFont="false" applyBorder="true" applyAlignment="false" applyProtection="false">
      <alignment horizontal="general" vertical="bottom" textRotation="0" wrapText="false" indent="0" shrinkToFit="false"/>
      <protection locked="true" hidden="false"/>
    </xf>
    <xf numFmtId="166" fontId="0" fillId="0" borderId="1" xfId="0" applyFont="false" applyBorder="true" applyAlignment="false" applyProtection="false">
      <alignment horizontal="general" vertical="bottom" textRotation="0" wrapText="false" indent="0" shrinkToFit="false"/>
      <protection locked="true" hidden="false"/>
    </xf>
    <xf numFmtId="166" fontId="0" fillId="0" borderId="2" xfId="0" applyFont="false" applyBorder="true" applyAlignment="false" applyProtection="false">
      <alignment horizontal="general" vertical="bottom" textRotation="0" wrapText="false" indent="0" shrinkToFit="false"/>
      <protection locked="true" hidden="false"/>
    </xf>
    <xf numFmtId="165" fontId="0" fillId="0" borderId="0" xfId="0" applyFont="false" applyBorder="false" applyAlignment="true" applyProtection="false">
      <alignment horizontal="right" vertical="bottom" textRotation="0" wrapText="false" indent="0" shrinkToFit="false"/>
      <protection locked="true" hidden="false"/>
    </xf>
    <xf numFmtId="165" fontId="0" fillId="0" borderId="0" xfId="0" applyFont="true" applyBorder="false" applyAlignment="true" applyProtection="false">
      <alignment horizontal="left" vertical="bottom" textRotation="0" wrapText="true" indent="0" shrinkToFit="false"/>
      <protection locked="true" hidden="false"/>
    </xf>
    <xf numFmtId="165" fontId="0" fillId="0" borderId="3" xfId="0" applyFont="true" applyBorder="true" applyAlignment="true" applyProtection="false">
      <alignment horizontal="general" vertical="bottom" textRotation="0" wrapText="true" indent="0" shrinkToFit="false"/>
      <protection locked="true" hidden="false"/>
    </xf>
    <xf numFmtId="165" fontId="0" fillId="2" borderId="4" xfId="0" applyFont="true" applyBorder="true" applyAlignment="true" applyProtection="false">
      <alignment horizontal="center" vertical="center" textRotation="0" wrapText="false" indent="0" shrinkToFit="false"/>
      <protection locked="true" hidden="false"/>
    </xf>
    <xf numFmtId="167" fontId="0" fillId="2" borderId="5" xfId="0" applyFont="false" applyBorder="true" applyAlignment="true" applyProtection="false">
      <alignment horizontal="center" vertical="center" textRotation="0" wrapText="false" indent="0" shrinkToFit="false"/>
      <protection locked="true" hidden="false"/>
    </xf>
    <xf numFmtId="165" fontId="0" fillId="2" borderId="6" xfId="0" applyFont="false" applyBorder="true" applyAlignment="true" applyProtection="false">
      <alignment horizontal="right" vertical="center" textRotation="0" wrapText="false" indent="0" shrinkToFit="false"/>
      <protection locked="true" hidden="false"/>
    </xf>
    <xf numFmtId="165" fontId="0" fillId="2" borderId="6" xfId="0" applyFont="false" applyBorder="true" applyAlignment="false" applyProtection="false">
      <alignment horizontal="general" vertical="bottom" textRotation="0" wrapText="false" indent="0" shrinkToFit="false"/>
      <protection locked="true" hidden="false"/>
    </xf>
    <xf numFmtId="167" fontId="0" fillId="2" borderId="7" xfId="0" applyFont="false" applyBorder="true" applyAlignment="false" applyProtection="false">
      <alignment horizontal="general" vertical="bottom" textRotation="0" wrapText="false" indent="0" shrinkToFit="false"/>
      <protection locked="true" hidden="false"/>
    </xf>
    <xf numFmtId="165" fontId="0" fillId="2" borderId="2" xfId="0" applyFont="true" applyBorder="true" applyAlignment="true" applyProtection="false">
      <alignment horizontal="center" vertical="bottom" textRotation="0" wrapText="true" indent="0" shrinkToFit="false"/>
      <protection locked="true" hidden="false"/>
    </xf>
    <xf numFmtId="165" fontId="0" fillId="2" borderId="8" xfId="0" applyFont="false" applyBorder="true" applyAlignment="true" applyProtection="false">
      <alignment horizontal="right" vertical="bottom" textRotation="0" wrapText="false" indent="0" shrinkToFit="false"/>
      <protection locked="true" hidden="false"/>
    </xf>
    <xf numFmtId="165" fontId="0" fillId="2" borderId="8" xfId="0" applyFont="false" applyBorder="true" applyAlignment="false" applyProtection="false">
      <alignment horizontal="general" vertical="bottom" textRotation="0" wrapText="false" indent="0" shrinkToFit="false"/>
      <protection locked="true" hidden="false"/>
    </xf>
    <xf numFmtId="165" fontId="0" fillId="0" borderId="4" xfId="0" applyFont="true" applyBorder="true" applyAlignment="true" applyProtection="false">
      <alignment horizontal="center" vertical="center" textRotation="0" wrapText="false" indent="0" shrinkToFit="false"/>
      <protection locked="true" hidden="false"/>
    </xf>
    <xf numFmtId="167" fontId="0" fillId="3" borderId="5" xfId="0" applyFont="false" applyBorder="true" applyAlignment="true" applyProtection="false">
      <alignment horizontal="center" vertical="center" textRotation="0" wrapText="false" indent="0" shrinkToFit="false"/>
      <protection locked="true" hidden="false"/>
    </xf>
    <xf numFmtId="165" fontId="0" fillId="0" borderId="5" xfId="0" applyFont="false" applyBorder="true" applyAlignment="true" applyProtection="false">
      <alignment horizontal="center" vertical="center" textRotation="0" wrapText="false" indent="0" shrinkToFit="false"/>
      <protection locked="true" hidden="false"/>
    </xf>
    <xf numFmtId="165" fontId="0" fillId="0" borderId="6" xfId="0" applyFont="false" applyBorder="true" applyAlignment="true" applyProtection="false">
      <alignment horizontal="right" vertical="center" textRotation="0" wrapText="false" indent="0" shrinkToFit="false"/>
      <protection locked="true" hidden="false"/>
    </xf>
    <xf numFmtId="165" fontId="0" fillId="0" borderId="6" xfId="0" applyFont="false" applyBorder="true" applyAlignment="false" applyProtection="false">
      <alignment horizontal="general" vertical="bottom" textRotation="0" wrapText="false" indent="0" shrinkToFit="false"/>
      <protection locked="true" hidden="false"/>
    </xf>
    <xf numFmtId="165" fontId="0" fillId="0" borderId="2" xfId="0" applyFont="true" applyBorder="true" applyAlignment="true" applyProtection="false">
      <alignment horizontal="center" vertical="bottom" textRotation="0" wrapText="true" indent="0" shrinkToFit="false"/>
      <protection locked="true" hidden="false"/>
    </xf>
    <xf numFmtId="165" fontId="0" fillId="0" borderId="8" xfId="0" applyFont="false" applyBorder="true" applyAlignment="true" applyProtection="false">
      <alignment horizontal="right" vertical="bottom" textRotation="0" wrapText="false" indent="0" shrinkToFit="false"/>
      <protection locked="true" hidden="false"/>
    </xf>
    <xf numFmtId="165" fontId="0" fillId="0" borderId="8" xfId="0" applyFont="false" applyBorder="true" applyAlignment="false" applyProtection="false">
      <alignment horizontal="general" vertical="bottom" textRotation="0" wrapText="false" indent="0" shrinkToFit="false"/>
      <protection locked="true" hidden="false"/>
    </xf>
    <xf numFmtId="165" fontId="0" fillId="3" borderId="2" xfId="0" applyFont="true" applyBorder="true" applyAlignment="true" applyProtection="false">
      <alignment horizontal="center" vertical="bottom" textRotation="0" wrapText="true" indent="0" shrinkToFit="false"/>
      <protection locked="true" hidden="false"/>
    </xf>
    <xf numFmtId="165" fontId="0" fillId="2" borderId="6" xfId="0" applyFont="false" applyBorder="true" applyAlignment="true" applyProtection="false">
      <alignment horizontal="center" vertical="center" textRotation="0" wrapText="false" indent="0" shrinkToFit="false"/>
      <protection locked="true" hidden="false"/>
    </xf>
    <xf numFmtId="165" fontId="0" fillId="2" borderId="6" xfId="0" applyFont="false" applyBorder="true" applyAlignment="true" applyProtection="false">
      <alignment horizontal="center" vertical="center" textRotation="0" wrapText="true" indent="0" shrinkToFit="false"/>
      <protection locked="true" hidden="false"/>
    </xf>
    <xf numFmtId="167" fontId="0" fillId="2" borderId="7" xfId="0" applyFont="false" applyBorder="true" applyAlignment="true" applyProtection="false">
      <alignment horizontal="center" vertical="center" textRotation="0" wrapText="false" indent="0" shrinkToFit="false"/>
      <protection locked="true" hidden="false"/>
    </xf>
    <xf numFmtId="165" fontId="0" fillId="2" borderId="9" xfId="0" applyFont="true" applyBorder="true" applyAlignment="true" applyProtection="false">
      <alignment horizontal="center" vertical="bottom" textRotation="0" wrapText="true" indent="0" shrinkToFit="false"/>
      <protection locked="true" hidden="false"/>
    </xf>
    <xf numFmtId="165" fontId="0" fillId="0" borderId="6" xfId="0" applyFont="false" applyBorder="true" applyAlignment="true" applyProtection="false">
      <alignment horizontal="center" vertical="center" textRotation="0" wrapText="false" indent="0" shrinkToFit="false"/>
      <protection locked="true" hidden="false"/>
    </xf>
    <xf numFmtId="165" fontId="0" fillId="0" borderId="6" xfId="0" applyFont="false" applyBorder="true" applyAlignment="true" applyProtection="false">
      <alignment horizontal="center" vertical="bottom" textRotation="0" wrapText="false" indent="0" shrinkToFit="false"/>
      <protection locked="true" hidden="false"/>
    </xf>
    <xf numFmtId="165" fontId="0" fillId="0" borderId="9" xfId="0" applyFont="true" applyBorder="true" applyAlignment="true" applyProtection="false">
      <alignment horizontal="center" vertical="bottom" textRotation="0" wrapText="true" indent="0" shrinkToFit="false"/>
      <protection locked="true" hidden="false"/>
    </xf>
    <xf numFmtId="165" fontId="0" fillId="3" borderId="9" xfId="0" applyFont="true" applyBorder="true" applyAlignment="true" applyProtection="false">
      <alignment horizontal="center" vertical="bottom" textRotation="0" wrapText="true" indent="0" shrinkToFit="false"/>
      <protection locked="true" hidden="false"/>
    </xf>
    <xf numFmtId="165" fontId="0" fillId="2" borderId="5" xfId="0" applyFont="false" applyBorder="true" applyAlignment="true" applyProtection="false">
      <alignment horizontal="center" vertical="bottom" textRotation="0" wrapText="false" indent="0" shrinkToFit="false"/>
      <protection locked="true" hidden="false"/>
    </xf>
    <xf numFmtId="165" fontId="4" fillId="0" borderId="10" xfId="0" applyFont="true" applyBorder="true" applyAlignment="true" applyProtection="false">
      <alignment horizontal="general" vertical="bottom" textRotation="0" wrapText="true" indent="0" shrinkToFit="false"/>
      <protection locked="true" hidden="false"/>
    </xf>
    <xf numFmtId="165" fontId="4" fillId="0" borderId="11" xfId="0" applyFont="true" applyBorder="true" applyAlignment="true" applyProtection="false">
      <alignment horizontal="general" vertical="bottom" textRotation="0" wrapText="true" indent="0" shrinkToFit="false"/>
      <protection locked="true" hidden="false"/>
    </xf>
    <xf numFmtId="165" fontId="4" fillId="0" borderId="12" xfId="0" applyFont="true" applyBorder="true" applyAlignment="true" applyProtection="false">
      <alignment horizontal="general" vertical="bottom" textRotation="0" wrapText="true" indent="0" shrinkToFit="false"/>
      <protection locked="true" hidden="false"/>
    </xf>
    <xf numFmtId="165" fontId="5" fillId="4" borderId="10" xfId="0" applyFont="true" applyBorder="true" applyAlignment="true" applyProtection="false">
      <alignment horizontal="general" vertical="bottom" textRotation="0" wrapText="true" indent="0" shrinkToFit="false"/>
      <protection locked="true" hidden="false"/>
    </xf>
    <xf numFmtId="165" fontId="0" fillId="0" borderId="13" xfId="0" applyFont="true" applyBorder="true" applyAlignment="false" applyProtection="false">
      <alignment horizontal="general" vertical="bottom" textRotation="0" wrapText="false" indent="0" shrinkToFit="false"/>
      <protection locked="true" hidden="false"/>
    </xf>
    <xf numFmtId="165" fontId="0" fillId="0" borderId="1" xfId="0" applyFont="true" applyBorder="true" applyAlignment="false" applyProtection="false">
      <alignment horizontal="general" vertical="bottom" textRotation="0" wrapText="false" indent="0" shrinkToFit="false"/>
      <protection locked="true" hidden="false"/>
    </xf>
    <xf numFmtId="165" fontId="0" fillId="0" borderId="14" xfId="0" applyFont="true" applyBorder="true" applyAlignment="false" applyProtection="false">
      <alignment horizontal="general" vertical="bottom" textRotation="0" wrapText="false" indent="0" shrinkToFit="false"/>
      <protection locked="true" hidden="false"/>
    </xf>
    <xf numFmtId="165" fontId="0" fillId="0" borderId="15" xfId="0" applyFont="true" applyBorder="true" applyAlignment="false" applyProtection="false">
      <alignment horizontal="general"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5" fontId="0" fillId="5" borderId="13" xfId="0" applyFont="true" applyBorder="true" applyAlignment="false" applyProtection="false">
      <alignment horizontal="general" vertical="bottom" textRotation="0" wrapText="false" indent="0" shrinkToFit="false"/>
      <protection locked="true" hidden="false"/>
    </xf>
    <xf numFmtId="165" fontId="0" fillId="5" borderId="1" xfId="0" applyFont="false" applyBorder="true" applyAlignment="false" applyProtection="false">
      <alignment horizontal="general" vertical="bottom" textRotation="0" wrapText="false" indent="0" shrinkToFit="false"/>
      <protection locked="true" hidden="false"/>
    </xf>
    <xf numFmtId="165" fontId="0" fillId="5" borderId="14" xfId="0" applyFont="true" applyBorder="true" applyAlignment="false" applyProtection="false">
      <alignment horizontal="general" vertical="bottom" textRotation="0" wrapText="false" indent="0" shrinkToFit="false"/>
      <protection locked="true" hidden="false"/>
    </xf>
    <xf numFmtId="165" fontId="0" fillId="5" borderId="15" xfId="0" applyFont="true" applyBorder="true" applyAlignment="false" applyProtection="false">
      <alignment horizontal="general" vertical="bottom" textRotation="0" wrapText="false" indent="0" shrinkToFit="false"/>
      <protection locked="true" hidden="false"/>
    </xf>
    <xf numFmtId="165" fontId="0" fillId="0" borderId="1" xfId="0" applyFont="false" applyBorder="true" applyAlignment="false" applyProtection="false">
      <alignment horizontal="general" vertical="bottom" textRotation="0" wrapText="false" indent="0" shrinkToFit="false"/>
      <protection locked="true" hidden="false"/>
    </xf>
    <xf numFmtId="165" fontId="0" fillId="5" borderId="16" xfId="0" applyFont="true" applyBorder="true" applyAlignment="false" applyProtection="false">
      <alignment horizontal="general" vertical="bottom" textRotation="0" wrapText="false" indent="0" shrinkToFit="false"/>
      <protection locked="true" hidden="false"/>
    </xf>
    <xf numFmtId="165" fontId="0" fillId="5" borderId="17" xfId="0" applyFont="false" applyBorder="true" applyAlignment="false" applyProtection="false">
      <alignment horizontal="general" vertical="bottom" textRotation="0" wrapText="false" indent="0" shrinkToFit="false"/>
      <protection locked="true" hidden="false"/>
    </xf>
    <xf numFmtId="165" fontId="0" fillId="5" borderId="18" xfId="0" applyFont="true" applyBorder="true" applyAlignment="false" applyProtection="false">
      <alignment horizontal="general" vertical="bottom" textRotation="0" wrapText="false" indent="0" shrinkToFit="false"/>
      <protection locked="true" hidden="false"/>
    </xf>
    <xf numFmtId="165" fontId="0" fillId="5" borderId="19" xfId="0" applyFont="true" applyBorder="true" applyAlignment="false" applyProtection="false">
      <alignment horizontal="general" vertical="bottom" textRotation="0" wrapText="false" indent="0" shrinkToFit="false"/>
      <protection locked="true" hidden="false"/>
    </xf>
    <xf numFmtId="165" fontId="0" fillId="0" borderId="8" xfId="0" applyFont="true" applyBorder="true" applyAlignment="true" applyProtection="false">
      <alignment horizontal="general" vertical="bottom" textRotation="0" wrapText="true" indent="0" shrinkToFit="false"/>
      <protection locked="true" hidden="false"/>
    </xf>
    <xf numFmtId="165" fontId="0" fillId="0" borderId="0" xfId="0" applyFont="true" applyBorder="true" applyAlignment="true" applyProtection="false">
      <alignment horizontal="general" vertical="bottom" textRotation="0" wrapText="true" indent="0" shrinkToFit="false"/>
      <protection locked="true" hidden="false"/>
    </xf>
    <xf numFmtId="165" fontId="0" fillId="0" borderId="8" xfId="0" applyFont="true" applyBorder="true" applyAlignment="true" applyProtection="false">
      <alignment horizontal="center" vertical="center" textRotation="0" wrapText="false" indent="0" shrinkToFit="false"/>
      <protection locked="true" hidden="false"/>
    </xf>
    <xf numFmtId="165" fontId="0" fillId="2" borderId="8" xfId="0" applyFont="true" applyBorder="true" applyAlignment="true" applyProtection="false">
      <alignment horizontal="center" vertical="center" textRotation="0" wrapText="false" indent="0" shrinkToFit="false"/>
      <protection locked="true" hidden="false"/>
    </xf>
    <xf numFmtId="165" fontId="0" fillId="0" borderId="20" xfId="0" applyFont="false" applyBorder="true" applyAlignment="true" applyProtection="false">
      <alignment horizontal="center" vertical="center" textRotation="0" wrapText="false" indent="0" shrinkToFit="false"/>
      <protection locked="true" hidden="false"/>
    </xf>
    <xf numFmtId="165" fontId="0" fillId="0" borderId="0" xfId="0" applyFont="true" applyBorder="true" applyAlignment="true" applyProtection="false">
      <alignment horizontal="center" vertical="center" textRotation="0" wrapText="false" indent="0" shrinkToFit="false"/>
      <protection locked="true" hidden="false"/>
    </xf>
    <xf numFmtId="165" fontId="0" fillId="2" borderId="8" xfId="0" applyFont="false" applyBorder="true" applyAlignment="true" applyProtection="false">
      <alignment horizontal="center" vertical="center" textRotation="0" wrapText="false" indent="0" shrinkToFit="false"/>
      <protection locked="true" hidden="false"/>
    </xf>
    <xf numFmtId="165" fontId="0" fillId="2" borderId="0" xfId="0" applyFont="true" applyBorder="true" applyAlignment="true" applyProtection="false">
      <alignment horizontal="center" vertical="center" textRotation="0" wrapText="false" indent="0" shrinkToFit="false"/>
      <protection locked="true" hidden="false"/>
    </xf>
    <xf numFmtId="165" fontId="0" fillId="0" borderId="1" xfId="0" applyFont="true" applyBorder="true" applyAlignment="true" applyProtection="false">
      <alignment horizontal="general" vertical="bottom" textRotation="0" wrapText="true" indent="0" shrinkToFit="false"/>
      <protection locked="true" hidden="false"/>
    </xf>
    <xf numFmtId="165" fontId="0" fillId="0" borderId="1" xfId="0" applyFont="true" applyBorder="true" applyAlignment="true" applyProtection="false">
      <alignment horizontal="left" vertical="bottom" textRotation="0" wrapText="true" indent="0" shrinkToFit="false"/>
      <protection locked="true" hidden="false"/>
    </xf>
    <xf numFmtId="165" fontId="0" fillId="0" borderId="1" xfId="0" applyFont="true" applyBorder="true" applyAlignment="true" applyProtection="false">
      <alignment horizontal="center" vertical="center" textRotation="0" wrapText="false" indent="0" shrinkToFit="false"/>
      <protection locked="true" hidden="false"/>
    </xf>
    <xf numFmtId="165" fontId="0" fillId="0" borderId="1" xfId="0" applyFont="false" applyBorder="true" applyAlignment="true" applyProtection="false">
      <alignment horizontal="center" vertical="center" textRotation="0" wrapText="false" indent="0" shrinkToFit="false"/>
      <protection locked="true" hidden="false"/>
    </xf>
    <xf numFmtId="165" fontId="0" fillId="0" borderId="1" xfId="0" applyFont="false" applyBorder="true" applyAlignment="true" applyProtection="false">
      <alignment horizontal="right" vertical="center" textRotation="0" wrapText="false" indent="0" shrinkToFit="false"/>
      <protection locked="true" hidden="false"/>
    </xf>
    <xf numFmtId="165" fontId="0" fillId="0" borderId="1" xfId="0" applyFont="true" applyBorder="true" applyAlignment="true" applyProtection="false">
      <alignment horizontal="center" vertical="bottom" textRotation="0" wrapText="true" indent="0" shrinkToFit="false"/>
      <protection locked="true" hidden="false"/>
    </xf>
    <xf numFmtId="165" fontId="0" fillId="2" borderId="1" xfId="0" applyFont="true" applyBorder="true" applyAlignment="true" applyProtection="false">
      <alignment horizontal="center" vertical="center" textRotation="0" wrapText="false" indent="0" shrinkToFit="false"/>
      <protection locked="true" hidden="false"/>
    </xf>
    <xf numFmtId="165" fontId="0" fillId="2" borderId="1" xfId="0" applyFont="false" applyBorder="true" applyAlignment="true" applyProtection="false">
      <alignment horizontal="center" vertical="center" textRotation="0" wrapText="false" indent="0" shrinkToFit="false"/>
      <protection locked="true" hidden="false"/>
    </xf>
    <xf numFmtId="165" fontId="0" fillId="2" borderId="1" xfId="0" applyFont="false" applyBorder="true" applyAlignment="true" applyProtection="false">
      <alignment horizontal="right" vertical="center" textRotation="0" wrapText="false" indent="0" shrinkToFit="false"/>
      <protection locked="true" hidden="false"/>
    </xf>
    <xf numFmtId="165" fontId="0" fillId="2" borderId="1" xfId="0" applyFont="false" applyBorder="true" applyAlignment="false" applyProtection="false">
      <alignment horizontal="general" vertical="bottom" textRotation="0" wrapText="false" indent="0" shrinkToFit="false"/>
      <protection locked="true" hidden="false"/>
    </xf>
    <xf numFmtId="165" fontId="0" fillId="2" borderId="1" xfId="0" applyFont="true" applyBorder="true" applyAlignment="true" applyProtection="false">
      <alignment horizontal="center" vertical="bottom" textRotation="0" wrapText="true" indent="0" shrinkToFit="false"/>
      <protection locked="true" hidden="false"/>
    </xf>
    <xf numFmtId="165" fontId="0" fillId="3" borderId="1" xfId="0" applyFont="true" applyBorder="true" applyAlignment="true" applyProtection="false">
      <alignment horizontal="center" vertical="bottom" textRotation="0" wrapText="true" indent="0" shrinkToFit="false"/>
      <protection locked="true" hidden="false"/>
    </xf>
    <xf numFmtId="165" fontId="4" fillId="6" borderId="0" xfId="0" applyFont="true" applyBorder="false" applyAlignment="true" applyProtection="false">
      <alignment horizontal="general" vertical="bottom" textRotation="0" wrapText="true" indent="0" shrinkToFit="false"/>
      <protection locked="true" hidden="false"/>
    </xf>
    <xf numFmtId="166" fontId="4" fillId="6" borderId="0" xfId="0" applyFont="true" applyBorder="false" applyAlignment="true" applyProtection="false">
      <alignment horizontal="general" vertical="bottom" textRotation="0" wrapText="true" indent="0" shrinkToFit="false"/>
      <protection locked="true" hidden="false"/>
    </xf>
    <xf numFmtId="165" fontId="0" fillId="0" borderId="0" xfId="0" applyFont="false" applyBorder="false" applyAlignment="true" applyProtection="false">
      <alignment horizontal="general" vertical="bottom" textRotation="0" wrapText="true" indent="0" shrinkToFit="false"/>
      <protection locked="true" hidden="false"/>
    </xf>
    <xf numFmtId="165" fontId="0" fillId="7" borderId="0" xfId="0" applyFont="false" applyBorder="false" applyAlignment="false" applyProtection="false">
      <alignment horizontal="general" vertical="bottom" textRotation="0" wrapText="false" indent="0" shrinkToFit="false"/>
      <protection locked="true" hidden="false"/>
    </xf>
    <xf numFmtId="165" fontId="0" fillId="7" borderId="0" xfId="0" applyFont="false" applyBorder="false" applyAlignment="true" applyProtection="false">
      <alignment horizontal="general" vertical="bottom" textRotation="0" wrapText="true" indent="0" shrinkToFit="false"/>
      <protection locked="true" hidden="false"/>
    </xf>
    <xf numFmtId="166" fontId="6" fillId="0" borderId="0" xfId="19" applyFont="false" applyBorder="true" applyAlignment="true" applyProtection="true">
      <alignment horizontal="general" vertical="bottom" textRotation="0" wrapText="false" indent="0" shrinkToFit="false"/>
      <protection locked="true" hidden="false"/>
    </xf>
    <xf numFmtId="168" fontId="6" fillId="0" borderId="0" xfId="19" applyFont="false" applyBorder="true" applyAlignment="true" applyProtection="true">
      <alignment horizontal="general" vertical="bottom" textRotation="0" wrapText="false" indent="0" shrinkToFit="false"/>
      <protection locked="true" hidden="false"/>
    </xf>
    <xf numFmtId="166" fontId="6" fillId="7" borderId="0" xfId="19" applyFont="false" applyBorder="true" applyAlignment="true" applyProtection="true">
      <alignment horizontal="general" vertical="bottom" textRotation="0" wrapText="false" indent="0" shrinkToFit="false"/>
      <protection locked="true" hidden="false"/>
    </xf>
    <xf numFmtId="165" fontId="5" fillId="7" borderId="21" xfId="0" applyFont="true" applyBorder="true" applyAlignment="true" applyProtection="false">
      <alignment horizontal="general" vertical="bottom" textRotation="0" wrapText="true" indent="0" shrinkToFit="false"/>
      <protection locked="true" hidden="false"/>
    </xf>
    <xf numFmtId="165" fontId="5" fillId="7" borderId="22" xfId="0" applyFont="true" applyBorder="true" applyAlignment="true" applyProtection="false">
      <alignment horizontal="general" vertical="bottom" textRotation="0" wrapText="true" indent="0" shrinkToFit="false"/>
      <protection locked="true" hidden="false"/>
    </xf>
    <xf numFmtId="166" fontId="5" fillId="7" borderId="22" xfId="0" applyFont="true" applyBorder="true" applyAlignment="true" applyProtection="false">
      <alignment horizontal="general" vertical="bottom" textRotation="0" wrapText="true" indent="0" shrinkToFit="false"/>
      <protection locked="true" hidden="false"/>
    </xf>
    <xf numFmtId="166" fontId="5" fillId="7" borderId="22" xfId="19" applyFont="true" applyBorder="true" applyAlignment="true" applyProtection="true">
      <alignment horizontal="general" vertical="bottom" textRotation="0" wrapText="true" indent="0" shrinkToFit="false"/>
      <protection locked="true" hidden="false"/>
    </xf>
    <xf numFmtId="168" fontId="5" fillId="7" borderId="23" xfId="19" applyFont="true" applyBorder="true" applyAlignment="true" applyProtection="true">
      <alignment horizontal="general" vertical="bottom" textRotation="0" wrapText="true" indent="0" shrinkToFit="false"/>
      <protection locked="true" hidden="false"/>
    </xf>
    <xf numFmtId="166" fontId="5" fillId="7" borderId="6" xfId="19" applyFont="true" applyBorder="true" applyAlignment="true" applyProtection="true">
      <alignment horizontal="general" vertical="bottom" textRotation="0" wrapText="true" indent="0" shrinkToFit="false"/>
      <protection locked="true" hidden="false"/>
    </xf>
    <xf numFmtId="165" fontId="5" fillId="7" borderId="24" xfId="0" applyFont="true" applyBorder="true" applyAlignment="true" applyProtection="false">
      <alignment horizontal="general" vertical="bottom" textRotation="0" wrapText="true" indent="0" shrinkToFit="false"/>
      <protection locked="true" hidden="false"/>
    </xf>
    <xf numFmtId="165" fontId="5" fillId="7" borderId="0" xfId="0" applyFont="true" applyBorder="false" applyAlignment="true" applyProtection="false">
      <alignment horizontal="general" vertical="bottom" textRotation="0" wrapText="true" indent="0" shrinkToFit="false"/>
      <protection locked="true" hidden="false"/>
    </xf>
    <xf numFmtId="165" fontId="7" fillId="7" borderId="0" xfId="0" applyFont="true" applyBorder="false" applyAlignment="false" applyProtection="false">
      <alignment horizontal="general" vertical="bottom" textRotation="0" wrapText="false" indent="0" shrinkToFit="false"/>
      <protection locked="true" hidden="false"/>
    </xf>
    <xf numFmtId="165" fontId="0" fillId="0" borderId="25" xfId="0" applyFont="true" applyBorder="true" applyAlignment="false" applyProtection="false">
      <alignment horizontal="general" vertical="bottom" textRotation="0" wrapText="false" indent="0" shrinkToFit="false"/>
      <protection locked="true" hidden="false"/>
    </xf>
    <xf numFmtId="165" fontId="0" fillId="0" borderId="26" xfId="0" applyFont="false" applyBorder="true" applyAlignment="false" applyProtection="false">
      <alignment horizontal="general" vertical="bottom" textRotation="0" wrapText="false" indent="0" shrinkToFit="false"/>
      <protection locked="true" hidden="false"/>
    </xf>
    <xf numFmtId="165" fontId="0" fillId="0" borderId="26" xfId="0" applyFont="true" applyBorder="true" applyAlignment="true" applyProtection="false">
      <alignment horizontal="general" vertical="bottom" textRotation="0" wrapText="true" indent="0" shrinkToFit="false"/>
      <protection locked="true" hidden="false"/>
    </xf>
    <xf numFmtId="166" fontId="0" fillId="0" borderId="26" xfId="0" applyFont="false" applyBorder="true" applyAlignment="false" applyProtection="false">
      <alignment horizontal="general" vertical="bottom" textRotation="0" wrapText="false" indent="0" shrinkToFit="false"/>
      <protection locked="true" hidden="false"/>
    </xf>
    <xf numFmtId="166" fontId="6" fillId="0" borderId="26" xfId="19" applyFont="false" applyBorder="true" applyAlignment="true" applyProtection="true">
      <alignment horizontal="general" vertical="bottom" textRotation="0" wrapText="false" indent="0" shrinkToFit="false"/>
      <protection locked="true" hidden="false"/>
    </xf>
    <xf numFmtId="168" fontId="6" fillId="0" borderId="27" xfId="19" applyFont="false" applyBorder="true" applyAlignment="true" applyProtection="true">
      <alignment horizontal="general" vertical="bottom" textRotation="0" wrapText="false" indent="0" shrinkToFit="false"/>
      <protection locked="true" hidden="false"/>
    </xf>
    <xf numFmtId="165" fontId="0" fillId="0" borderId="28" xfId="0" applyFont="false" applyBorder="true" applyAlignment="false" applyProtection="false">
      <alignment horizontal="general" vertical="bottom" textRotation="0" wrapText="false" indent="0" shrinkToFit="false"/>
      <protection locked="true" hidden="false"/>
    </xf>
    <xf numFmtId="165" fontId="0" fillId="8" borderId="25" xfId="0" applyFont="true" applyBorder="true" applyAlignment="false" applyProtection="false">
      <alignment horizontal="general" vertical="bottom" textRotation="0" wrapText="false" indent="0" shrinkToFit="false"/>
      <protection locked="true" hidden="false"/>
    </xf>
    <xf numFmtId="165" fontId="0" fillId="8" borderId="26" xfId="0" applyFont="false" applyBorder="true" applyAlignment="false" applyProtection="false">
      <alignment horizontal="general" vertical="bottom" textRotation="0" wrapText="false" indent="0" shrinkToFit="false"/>
      <protection locked="true" hidden="false"/>
    </xf>
    <xf numFmtId="165" fontId="0" fillId="8" borderId="26" xfId="0" applyFont="false" applyBorder="true" applyAlignment="true" applyProtection="false">
      <alignment horizontal="general" vertical="bottom" textRotation="0" wrapText="true" indent="0" shrinkToFit="false"/>
      <protection locked="true" hidden="false"/>
    </xf>
    <xf numFmtId="165" fontId="0" fillId="8" borderId="26" xfId="0" applyFont="true" applyBorder="true" applyAlignment="false" applyProtection="false">
      <alignment horizontal="general" vertical="bottom" textRotation="0" wrapText="false" indent="0" shrinkToFit="false"/>
      <protection locked="true" hidden="false"/>
    </xf>
    <xf numFmtId="166" fontId="0" fillId="8" borderId="26" xfId="0" applyFont="false" applyBorder="true" applyAlignment="true" applyProtection="false">
      <alignment horizontal="right" vertical="bottom" textRotation="0" wrapText="false" indent="0" shrinkToFit="false"/>
      <protection locked="true" hidden="false"/>
    </xf>
    <xf numFmtId="166" fontId="6" fillId="8" borderId="26" xfId="19" applyFont="false" applyBorder="true" applyAlignment="true" applyProtection="true">
      <alignment horizontal="general" vertical="bottom" textRotation="0" wrapText="false" indent="0" shrinkToFit="false"/>
      <protection locked="true" hidden="false"/>
    </xf>
    <xf numFmtId="168" fontId="6" fillId="8" borderId="27" xfId="19" applyFont="false" applyBorder="true" applyAlignment="true" applyProtection="true">
      <alignment horizontal="general" vertical="bottom" textRotation="0" wrapText="false" indent="0" shrinkToFit="false"/>
      <protection locked="true" hidden="false"/>
    </xf>
    <xf numFmtId="165" fontId="0" fillId="8" borderId="28" xfId="0" applyFont="false" applyBorder="true" applyAlignment="false" applyProtection="false">
      <alignment horizontal="general" vertical="bottom" textRotation="0" wrapText="false" indent="0" shrinkToFit="false"/>
      <protection locked="true" hidden="false"/>
    </xf>
    <xf numFmtId="165" fontId="0" fillId="8" borderId="0" xfId="0" applyFont="false" applyBorder="false" applyAlignment="false" applyProtection="false">
      <alignment horizontal="general" vertical="bottom" textRotation="0" wrapText="false" indent="0" shrinkToFit="false"/>
      <protection locked="true" hidden="false"/>
    </xf>
    <xf numFmtId="166" fontId="0" fillId="0" borderId="26" xfId="0" applyFont="false" applyBorder="true" applyAlignment="true" applyProtection="false">
      <alignment horizontal="right" vertical="bottom" textRotation="0" wrapText="false" indent="0" shrinkToFit="false"/>
      <protection locked="true" hidden="false"/>
    </xf>
    <xf numFmtId="165" fontId="0" fillId="8" borderId="26" xfId="0" applyFont="true" applyBorder="true" applyAlignment="true" applyProtection="false">
      <alignment horizontal="general" vertical="bottom" textRotation="0" wrapText="true" indent="0" shrinkToFit="false"/>
      <protection locked="true" hidden="false"/>
    </xf>
    <xf numFmtId="165" fontId="0" fillId="8" borderId="26" xfId="0" applyFont="true" applyBorder="true" applyAlignment="true" applyProtection="false">
      <alignment horizontal="left" vertical="center" textRotation="0" wrapText="true" indent="0" shrinkToFit="false"/>
      <protection locked="true" hidden="false"/>
    </xf>
    <xf numFmtId="165" fontId="0" fillId="8" borderId="26" xfId="0" applyFont="true" applyBorder="true" applyAlignment="true" applyProtection="false">
      <alignment horizontal="left" vertical="center" textRotation="0" wrapText="false" indent="0" shrinkToFit="false"/>
      <protection locked="true" hidden="false"/>
    </xf>
    <xf numFmtId="166" fontId="0" fillId="8" borderId="26" xfId="0" applyFont="false" applyBorder="true" applyAlignment="true" applyProtection="false">
      <alignment horizontal="right" vertical="center" textRotation="0" wrapText="false" indent="0" shrinkToFit="false"/>
      <protection locked="true" hidden="false"/>
    </xf>
    <xf numFmtId="165" fontId="0" fillId="0" borderId="26" xfId="0" applyFont="true" applyBorder="true" applyAlignment="true" applyProtection="false">
      <alignment horizontal="left" vertical="center" textRotation="0" wrapText="true" indent="0" shrinkToFit="false"/>
      <protection locked="true" hidden="false"/>
    </xf>
    <xf numFmtId="165" fontId="0" fillId="0" borderId="26" xfId="0" applyFont="true" applyBorder="true" applyAlignment="true" applyProtection="false">
      <alignment horizontal="left" vertical="center" textRotation="0" wrapText="false" indent="0" shrinkToFit="false"/>
      <protection locked="true" hidden="false"/>
    </xf>
    <xf numFmtId="166" fontId="0" fillId="0" borderId="26" xfId="0" applyFont="false" applyBorder="true" applyAlignment="true" applyProtection="false">
      <alignment horizontal="right" vertical="center" textRotation="0" wrapText="false" indent="0" shrinkToFit="false"/>
      <protection locked="true" hidden="false"/>
    </xf>
    <xf numFmtId="165" fontId="0" fillId="8" borderId="29" xfId="0" applyFont="true" applyBorder="true" applyAlignment="false" applyProtection="false">
      <alignment horizontal="general" vertical="bottom" textRotation="0" wrapText="false" indent="0" shrinkToFit="false"/>
      <protection locked="true" hidden="false"/>
    </xf>
    <xf numFmtId="165" fontId="0" fillId="8" borderId="30" xfId="0" applyFont="false" applyBorder="true" applyAlignment="false" applyProtection="false">
      <alignment horizontal="general" vertical="bottom" textRotation="0" wrapText="false" indent="0" shrinkToFit="false"/>
      <protection locked="true" hidden="false"/>
    </xf>
    <xf numFmtId="166" fontId="0" fillId="8" borderId="30" xfId="0" applyFont="false" applyBorder="true" applyAlignment="true" applyProtection="false">
      <alignment horizontal="right" vertical="center" textRotation="0" wrapText="false" indent="0" shrinkToFit="false"/>
      <protection locked="true" hidden="false"/>
    </xf>
    <xf numFmtId="166" fontId="6" fillId="8" borderId="30" xfId="19" applyFont="false" applyBorder="true" applyAlignment="true" applyProtection="true">
      <alignment horizontal="general" vertical="bottom" textRotation="0" wrapText="false" indent="0" shrinkToFit="false"/>
      <protection locked="true" hidden="false"/>
    </xf>
    <xf numFmtId="168" fontId="6" fillId="8" borderId="31" xfId="19" applyFont="false" applyBorder="true" applyAlignment="true" applyProtection="true">
      <alignment horizontal="general" vertical="bottom" textRotation="0" wrapText="false" indent="0" shrinkToFit="false"/>
      <protection locked="true" hidden="false"/>
    </xf>
    <xf numFmtId="165" fontId="0" fillId="8" borderId="32" xfId="0" applyFont="false" applyBorder="true" applyAlignment="false" applyProtection="false">
      <alignment horizontal="general" vertical="bottom" textRotation="0" wrapText="false" indent="0" shrinkToFit="false"/>
      <protection locked="true" hidden="false"/>
    </xf>
    <xf numFmtId="165" fontId="0" fillId="7" borderId="33" xfId="0" applyFont="false" applyBorder="true" applyAlignment="false" applyProtection="false">
      <alignment horizontal="general" vertical="bottom" textRotation="0" wrapText="false" indent="0" shrinkToFit="false"/>
      <protection locked="true" hidden="false"/>
    </xf>
    <xf numFmtId="165" fontId="0" fillId="7" borderId="0" xfId="0" applyFont="false" applyBorder="true" applyAlignment="false" applyProtection="false">
      <alignment horizontal="general" vertical="bottom" textRotation="0" wrapText="false" indent="0" shrinkToFit="false"/>
      <protection locked="true" hidden="false"/>
    </xf>
    <xf numFmtId="165" fontId="0" fillId="7" borderId="0" xfId="0" applyFont="false" applyBorder="true" applyAlignment="true" applyProtection="false">
      <alignment horizontal="general" vertical="bottom" textRotation="0" wrapText="true" indent="0" shrinkToFit="false"/>
      <protection locked="true" hidden="false"/>
    </xf>
    <xf numFmtId="166" fontId="0" fillId="7" borderId="0" xfId="0" applyFont="false" applyBorder="true" applyAlignment="false" applyProtection="false">
      <alignment horizontal="general" vertical="bottom" textRotation="0" wrapText="false" indent="0" shrinkToFit="false"/>
      <protection locked="true" hidden="false"/>
    </xf>
    <xf numFmtId="168" fontId="6" fillId="7" borderId="0" xfId="19" applyFont="false" applyBorder="true" applyAlignment="true" applyProtection="true">
      <alignment horizontal="general" vertical="bottom" textRotation="0" wrapText="false" indent="0" shrinkToFit="false"/>
      <protection locked="true" hidden="false"/>
    </xf>
    <xf numFmtId="165" fontId="0" fillId="7" borderId="34" xfId="0" applyFont="false" applyBorder="true" applyAlignment="false" applyProtection="false">
      <alignment horizontal="general" vertical="bottom" textRotation="0" wrapText="false" indent="0" shrinkToFit="false"/>
      <protection locked="true" hidden="false"/>
    </xf>
    <xf numFmtId="165" fontId="0" fillId="0" borderId="35" xfId="0" applyFont="true" applyBorder="true" applyAlignment="false" applyProtection="false">
      <alignment horizontal="general" vertical="bottom" textRotation="0" wrapText="false" indent="0" shrinkToFit="false"/>
      <protection locked="true" hidden="false"/>
    </xf>
    <xf numFmtId="165" fontId="0" fillId="0" borderId="36" xfId="0" applyFont="false" applyBorder="true" applyAlignment="false" applyProtection="false">
      <alignment horizontal="general" vertical="bottom" textRotation="0" wrapText="false" indent="0" shrinkToFit="false"/>
      <protection locked="true" hidden="false"/>
    </xf>
    <xf numFmtId="165" fontId="0" fillId="0" borderId="36" xfId="0" applyFont="true" applyBorder="true" applyAlignment="true" applyProtection="false">
      <alignment horizontal="general" vertical="bottom" textRotation="0" wrapText="true" indent="0" shrinkToFit="false"/>
      <protection locked="true" hidden="false"/>
    </xf>
    <xf numFmtId="166" fontId="6" fillId="0" borderId="36" xfId="19" applyFont="false" applyBorder="true" applyAlignment="true" applyProtection="true">
      <alignment horizontal="general" vertical="bottom" textRotation="0" wrapText="false" indent="0" shrinkToFit="false"/>
      <protection locked="true" hidden="false"/>
    </xf>
    <xf numFmtId="168" fontId="6" fillId="0" borderId="37" xfId="19" applyFont="false" applyBorder="true" applyAlignment="true" applyProtection="true">
      <alignment horizontal="general" vertical="bottom" textRotation="0" wrapText="false" indent="0" shrinkToFit="false"/>
      <protection locked="true" hidden="false"/>
    </xf>
    <xf numFmtId="165" fontId="0" fillId="0" borderId="38" xfId="0" applyFont="false" applyBorder="true" applyAlignment="false" applyProtection="false">
      <alignment horizontal="general" vertical="bottom" textRotation="0" wrapText="false" indent="0" shrinkToFit="false"/>
      <protection locked="true" hidden="false"/>
    </xf>
    <xf numFmtId="166" fontId="0" fillId="8" borderId="26" xfId="0" applyFont="false" applyBorder="true" applyAlignment="false" applyProtection="false">
      <alignment horizontal="general" vertical="bottom" textRotation="0" wrapText="false" indent="0" shrinkToFit="false"/>
      <protection locked="true" hidden="false"/>
    </xf>
    <xf numFmtId="165" fontId="0" fillId="0" borderId="39" xfId="0" applyFont="true" applyBorder="true" applyAlignment="false" applyProtection="false">
      <alignment horizontal="general" vertical="bottom" textRotation="0" wrapText="false" indent="0" shrinkToFit="false"/>
      <protection locked="true" hidden="false"/>
    </xf>
    <xf numFmtId="165" fontId="0" fillId="0" borderId="40" xfId="0" applyFont="false" applyBorder="true" applyAlignment="false" applyProtection="false">
      <alignment horizontal="general" vertical="bottom" textRotation="0" wrapText="false" indent="0" shrinkToFit="false"/>
      <protection locked="true" hidden="false"/>
    </xf>
    <xf numFmtId="165" fontId="0" fillId="0" borderId="40" xfId="0" applyFont="true" applyBorder="true" applyAlignment="true" applyProtection="false">
      <alignment horizontal="general" vertical="bottom" textRotation="0" wrapText="true" indent="0" shrinkToFit="false"/>
      <protection locked="true" hidden="false"/>
    </xf>
    <xf numFmtId="166" fontId="0" fillId="0" borderId="40" xfId="0" applyFont="false" applyBorder="true" applyAlignment="false" applyProtection="false">
      <alignment horizontal="general" vertical="bottom" textRotation="0" wrapText="false" indent="0" shrinkToFit="false"/>
      <protection locked="true" hidden="false"/>
    </xf>
    <xf numFmtId="165" fontId="0" fillId="3" borderId="40" xfId="0" applyFont="true" applyBorder="true" applyAlignment="false" applyProtection="false">
      <alignment horizontal="general" vertical="bottom" textRotation="0" wrapText="false" indent="0" shrinkToFit="false"/>
      <protection locked="true" hidden="false"/>
    </xf>
    <xf numFmtId="166" fontId="0" fillId="3" borderId="40" xfId="0" applyFont="true" applyBorder="true" applyAlignment="false" applyProtection="false">
      <alignment horizontal="general" vertical="bottom" textRotation="0" wrapText="false" indent="0" shrinkToFit="false"/>
      <protection locked="true" hidden="false"/>
    </xf>
    <xf numFmtId="166" fontId="6" fillId="7" borderId="8" xfId="19" applyFont="false" applyBorder="true" applyAlignment="true" applyProtection="true">
      <alignment horizontal="general" vertical="bottom" textRotation="0" wrapText="false" indent="0" shrinkToFit="false"/>
      <protection locked="true" hidden="false"/>
    </xf>
    <xf numFmtId="165" fontId="0" fillId="0" borderId="41" xfId="0" applyFont="false" applyBorder="true" applyAlignment="false" applyProtection="false">
      <alignment horizontal="general" vertical="bottom" textRotation="0" wrapText="false" indent="0" shrinkToFit="false"/>
      <protection locked="true" hidden="false"/>
    </xf>
    <xf numFmtId="165" fontId="0" fillId="0" borderId="42" xfId="0" applyFont="false" applyBorder="true" applyAlignment="true" applyProtection="false">
      <alignment horizontal="general" vertical="bottom" textRotation="0" wrapText="true" indent="0" shrinkToFit="false"/>
      <protection locked="true" hidden="false"/>
    </xf>
    <xf numFmtId="165" fontId="0" fillId="0" borderId="2" xfId="0" applyFont="false" applyBorder="true" applyAlignment="false" applyProtection="false">
      <alignment horizontal="general" vertical="bottom" textRotation="0" wrapText="false" indent="0" shrinkToFit="false"/>
      <protection locked="true" hidden="false"/>
    </xf>
    <xf numFmtId="165" fontId="0" fillId="0" borderId="42" xfId="0" applyFont="false" applyBorder="true" applyAlignment="false" applyProtection="false">
      <alignment horizontal="general" vertical="bottom" textRotation="0" wrapText="false" indent="0" shrinkToFit="false"/>
      <protection locked="true" hidden="false"/>
    </xf>
    <xf numFmtId="165" fontId="0" fillId="0" borderId="0" xfId="0" applyFont="false" applyBorder="false" applyAlignment="true" applyProtection="false">
      <alignment horizontal="left" vertical="center" textRotation="0" wrapText="false" indent="0" shrinkToFit="false"/>
      <protection locked="true" hidden="false"/>
    </xf>
    <xf numFmtId="165" fontId="0" fillId="0" borderId="0" xfId="0" applyFont="false" applyBorder="false" applyAlignment="true" applyProtection="false">
      <alignment horizontal="left" vertical="center" textRotation="0" wrapText="true" indent="0" shrinkToFit="false"/>
      <protection locked="true" hidden="false"/>
    </xf>
    <xf numFmtId="165" fontId="0" fillId="0" borderId="0" xfId="0" applyFont="true" applyBorder="false" applyAlignment="true" applyProtection="false">
      <alignment horizontal="left" vertical="center" textRotation="0" wrapText="false" indent="0" shrinkToFit="false"/>
      <protection locked="true" hidden="false"/>
    </xf>
    <xf numFmtId="165" fontId="0" fillId="0" borderId="0" xfId="0" applyFont="true" applyBorder="false" applyAlignment="true" applyProtection="false">
      <alignment horizontal="left" vertical="center" textRotation="0" wrapText="true" indent="0" shrinkToFit="false"/>
      <protection locked="true" hidden="false"/>
    </xf>
    <xf numFmtId="165" fontId="0" fillId="0" borderId="0" xfId="0" applyFont="true" applyBorder="true" applyAlignment="true" applyProtection="false">
      <alignment horizontal="left" vertical="center" textRotation="0" wrapText="false" indent="0" shrinkToFit="false"/>
      <protection locked="true" hidden="false"/>
    </xf>
    <xf numFmtId="165" fontId="0" fillId="0" borderId="0" xfId="0" applyFont="true" applyBorder="true" applyAlignment="true" applyProtection="false">
      <alignment horizontal="left" vertical="center" textRotation="0" wrapText="true" indent="0" shrinkToFit="false"/>
      <protection locked="true" hidden="false"/>
    </xf>
    <xf numFmtId="169" fontId="0" fillId="0" borderId="0" xfId="0" applyFont="false" applyBorder="false" applyAlignment="false" applyProtection="false">
      <alignment horizontal="general" vertical="bottom" textRotation="0" wrapText="false" indent="0" shrinkToFit="false"/>
      <protection locked="true" hidden="false"/>
    </xf>
    <xf numFmtId="170" fontId="0" fillId="0" borderId="0" xfId="0" applyFont="false" applyBorder="false" applyAlignment="false" applyProtection="false">
      <alignment horizontal="general" vertical="bottom" textRotation="0" wrapText="false" indent="0" shrinkToFit="false"/>
      <protection locked="true" hidden="false"/>
    </xf>
    <xf numFmtId="169" fontId="0" fillId="8" borderId="0" xfId="0" applyFont="false" applyBorder="false" applyAlignment="false" applyProtection="false">
      <alignment horizontal="general" vertical="bottom" textRotation="0" wrapText="false" indent="0" shrinkToFit="false"/>
      <protection locked="true" hidden="false"/>
    </xf>
    <xf numFmtId="165" fontId="5" fillId="7" borderId="43" xfId="0" applyFont="true" applyBorder="true" applyAlignment="false" applyProtection="false">
      <alignment horizontal="general" vertical="bottom" textRotation="0" wrapText="false" indent="0" shrinkToFit="false"/>
      <protection locked="true" hidden="false"/>
    </xf>
    <xf numFmtId="165" fontId="5" fillId="7" borderId="44" xfId="0" applyFont="true" applyBorder="true" applyAlignment="true" applyProtection="false">
      <alignment horizontal="general" vertical="bottom" textRotation="0" wrapText="true" indent="0" shrinkToFit="false"/>
      <protection locked="true" hidden="false"/>
    </xf>
    <xf numFmtId="165" fontId="0" fillId="0" borderId="45" xfId="0" applyFont="true" applyBorder="true" applyAlignment="false" applyProtection="false">
      <alignment horizontal="general" vertical="bottom" textRotation="0" wrapText="false" indent="0" shrinkToFit="false"/>
      <protection locked="true" hidden="false"/>
    </xf>
    <xf numFmtId="165" fontId="0" fillId="0" borderId="46" xfId="0" applyFont="true" applyBorder="true" applyAlignment="false" applyProtection="false">
      <alignment horizontal="general" vertical="bottom" textRotation="0" wrapText="false" indent="0" shrinkToFit="false"/>
      <protection locked="true" hidden="false"/>
    </xf>
    <xf numFmtId="165" fontId="0" fillId="0" borderId="46" xfId="0" applyFont="true" applyBorder="true" applyAlignment="true" applyProtection="false">
      <alignment horizontal="general" vertical="bottom" textRotation="0" wrapText="true" indent="0" shrinkToFit="false"/>
      <protection locked="true" hidden="false"/>
    </xf>
    <xf numFmtId="165" fontId="0" fillId="0" borderId="0" xfId="0" applyFont="false" applyBorder="true" applyAlignment="false" applyProtection="false">
      <alignment horizontal="general" vertical="bottom" textRotation="0" wrapText="false" indent="0" shrinkToFit="false"/>
      <protection locked="true" hidden="false"/>
    </xf>
    <xf numFmtId="165" fontId="0" fillId="0" borderId="47" xfId="0" applyFont="true" applyBorder="true" applyAlignment="false" applyProtection="false">
      <alignment horizontal="general" vertical="bottom" textRotation="0" wrapText="false" indent="0" shrinkToFit="false"/>
      <protection locked="true" hidden="false"/>
    </xf>
    <xf numFmtId="165" fontId="0" fillId="0" borderId="48" xfId="0" applyFont="true" applyBorder="true" applyAlignment="true" applyProtection="false">
      <alignment horizontal="general" vertical="bottom" textRotation="0" wrapText="true" indent="0" shrinkToFit="false"/>
      <protection locked="true" hidden="false"/>
    </xf>
    <xf numFmtId="165" fontId="4" fillId="7" borderId="0" xfId="0" applyFont="true" applyBorder="false" applyAlignment="true" applyProtection="false">
      <alignment horizontal="left" vertical="center" textRotation="0" wrapText="false" indent="0" shrinkToFit="false"/>
      <protection locked="true" hidden="false"/>
    </xf>
    <xf numFmtId="165" fontId="4" fillId="7" borderId="0" xfId="0" applyFont="true" applyBorder="false" applyAlignment="true" applyProtection="false">
      <alignment horizontal="left" vertical="center" textRotation="0" wrapText="true" indent="0" shrinkToFit="false"/>
      <protection locked="true" hidden="false"/>
    </xf>
    <xf numFmtId="165" fontId="4" fillId="7" borderId="43" xfId="0" applyFont="true" applyBorder="true" applyAlignment="true" applyProtection="false">
      <alignment horizontal="left" vertical="center" textRotation="0" wrapText="false" indent="0" shrinkToFit="false"/>
      <protection locked="true" hidden="false"/>
    </xf>
    <xf numFmtId="165" fontId="4" fillId="7" borderId="49" xfId="0" applyFont="true" applyBorder="true" applyAlignment="true" applyProtection="false">
      <alignment horizontal="left" vertical="center" textRotation="0" wrapText="true" indent="0" shrinkToFit="false"/>
      <protection locked="true" hidden="false"/>
    </xf>
    <xf numFmtId="165" fontId="4" fillId="7" borderId="49" xfId="0" applyFont="true" applyBorder="true" applyAlignment="true" applyProtection="false">
      <alignment horizontal="left" vertical="center" textRotation="0" wrapText="false" indent="0" shrinkToFit="false"/>
      <protection locked="true" hidden="false"/>
    </xf>
    <xf numFmtId="165" fontId="4" fillId="7" borderId="44" xfId="0" applyFont="true" applyBorder="true" applyAlignment="true" applyProtection="false">
      <alignment horizontal="left" vertical="center" textRotation="0" wrapText="false" indent="0" shrinkToFit="false"/>
      <protection locked="true" hidden="false"/>
    </xf>
    <xf numFmtId="165" fontId="0" fillId="0" borderId="45" xfId="0" applyFont="true" applyBorder="true" applyAlignment="true" applyProtection="false">
      <alignment horizontal="left" vertical="center" textRotation="0" wrapText="false" indent="0" shrinkToFit="false"/>
      <protection locked="true" hidden="false"/>
    </xf>
    <xf numFmtId="165" fontId="0" fillId="0" borderId="46" xfId="0" applyFont="true" applyBorder="true" applyAlignment="true" applyProtection="false">
      <alignment horizontal="left" vertical="center" textRotation="0" wrapText="true" indent="0" shrinkToFit="false"/>
      <protection locked="true" hidden="false"/>
    </xf>
    <xf numFmtId="165" fontId="0" fillId="0" borderId="46" xfId="0" applyFont="true" applyBorder="true" applyAlignment="true" applyProtection="false">
      <alignment horizontal="left" vertical="center" textRotation="0" wrapText="false" indent="0" shrinkToFit="false"/>
      <protection locked="true" hidden="false"/>
    </xf>
    <xf numFmtId="165" fontId="0" fillId="0" borderId="45" xfId="0" applyFont="false" applyBorder="true" applyAlignment="true" applyProtection="false">
      <alignment horizontal="left" vertical="center" textRotation="0" wrapText="false" indent="0" shrinkToFit="false"/>
      <protection locked="true" hidden="false"/>
    </xf>
    <xf numFmtId="165" fontId="0" fillId="0" borderId="46" xfId="0" applyFont="false" applyBorder="true" applyAlignment="true" applyProtection="false">
      <alignment horizontal="left" vertical="center" textRotation="0" wrapText="false" indent="0" shrinkToFit="false"/>
      <protection locked="true" hidden="false"/>
    </xf>
    <xf numFmtId="165" fontId="0" fillId="0" borderId="47" xfId="0" applyFont="false" applyBorder="true" applyAlignment="true" applyProtection="false">
      <alignment horizontal="left" vertical="center" textRotation="0" wrapText="false" indent="0" shrinkToFit="false"/>
      <protection locked="true" hidden="false"/>
    </xf>
    <xf numFmtId="165" fontId="0" fillId="0" borderId="50" xfId="0" applyFont="false" applyBorder="true" applyAlignment="true" applyProtection="false">
      <alignment horizontal="left" vertical="center" textRotation="0" wrapText="true" indent="0" shrinkToFit="false"/>
      <protection locked="true" hidden="false"/>
    </xf>
    <xf numFmtId="165" fontId="0" fillId="0" borderId="50" xfId="0" applyFont="false" applyBorder="true" applyAlignment="true" applyProtection="false">
      <alignment horizontal="left" vertical="center" textRotation="0" wrapText="false" indent="0" shrinkToFit="false"/>
      <protection locked="true" hidden="false"/>
    </xf>
    <xf numFmtId="165" fontId="0" fillId="0" borderId="48" xfId="0" applyFont="false" applyBorder="true" applyAlignment="true" applyProtection="false">
      <alignment horizontal="left" vertical="center" textRotation="0" wrapText="false" indent="0" shrinkToFit="false"/>
      <protection locked="true" hidden="false"/>
    </xf>
    <xf numFmtId="165" fontId="0" fillId="0" borderId="0" xfId="0" applyFont="false" applyBorder="false" applyAlignment="true" applyProtection="false">
      <alignment horizontal="left" vertical="bottom" textRotation="0" wrapText="true" indent="0" shrinkToFit="false"/>
      <protection locked="true" hidden="false"/>
    </xf>
    <xf numFmtId="165" fontId="4" fillId="7" borderId="43" xfId="0" applyFont="true" applyBorder="true" applyAlignment="true" applyProtection="false">
      <alignment horizontal="left" vertical="center" textRotation="0" wrapText="true" indent="0" shrinkToFit="false"/>
      <protection locked="true" hidden="false"/>
    </xf>
    <xf numFmtId="165" fontId="4" fillId="7" borderId="44" xfId="0" applyFont="true" applyBorder="true" applyAlignment="true" applyProtection="false">
      <alignment horizontal="left" vertical="center" textRotation="0" wrapText="true" indent="0" shrinkToFit="false"/>
      <protection locked="true" hidden="false"/>
    </xf>
    <xf numFmtId="165" fontId="0" fillId="0" borderId="45" xfId="0" applyFont="true" applyBorder="true" applyAlignment="true" applyProtection="false">
      <alignment horizontal="left" vertical="center" textRotation="0" wrapText="true" indent="0" shrinkToFit="false"/>
      <protection locked="true" hidden="false"/>
    </xf>
    <xf numFmtId="165" fontId="0" fillId="0" borderId="46" xfId="0" applyFont="true" applyBorder="true" applyAlignment="true" applyProtection="false">
      <alignment horizontal="left" vertical="bottom" textRotation="0" wrapText="true" indent="0" shrinkToFit="false"/>
      <protection locked="true" hidden="false"/>
    </xf>
    <xf numFmtId="165" fontId="0" fillId="0" borderId="45" xfId="0" applyFont="false" applyBorder="true" applyAlignment="true" applyProtection="false">
      <alignment horizontal="left" vertical="center" textRotation="0" wrapText="true" indent="0" shrinkToFit="false"/>
      <protection locked="true" hidden="false"/>
    </xf>
    <xf numFmtId="165" fontId="0" fillId="0" borderId="46" xfId="0" applyFont="false" applyBorder="true" applyAlignment="true" applyProtection="false">
      <alignment horizontal="left" vertical="center" textRotation="0" wrapText="true" indent="0" shrinkToFit="false"/>
      <protection locked="true" hidden="false"/>
    </xf>
    <xf numFmtId="165" fontId="0" fillId="0" borderId="47" xfId="0" applyFont="false" applyBorder="true" applyAlignment="true" applyProtection="false">
      <alignment horizontal="left" vertical="center" textRotation="0" wrapText="true" indent="0" shrinkToFit="false"/>
      <protection locked="true" hidden="false"/>
    </xf>
    <xf numFmtId="165" fontId="0" fillId="0" borderId="48" xfId="0" applyFont="false" applyBorder="true" applyAlignment="true" applyProtection="false">
      <alignment horizontal="left" vertical="center" textRotation="0" wrapText="true" indent="0" shrinkToFit="false"/>
      <protection locked="true" hidden="false"/>
    </xf>
    <xf numFmtId="165" fontId="0" fillId="0" borderId="0" xfId="0" applyFont="true" applyBorder="false" applyAlignment="true" applyProtection="false">
      <alignment horizontal="general" vertical="center" textRotation="0" wrapText="true" indent="0" shrinkToFit="false"/>
      <protection locked="true" hidden="false"/>
    </xf>
    <xf numFmtId="165" fontId="11" fillId="0" borderId="0" xfId="0" applyFont="true" applyBorder="false" applyAlignment="true" applyProtection="false">
      <alignment horizontal="general" vertical="bottom" textRotation="0" wrapText="true" indent="0" shrinkToFit="false"/>
      <protection locked="true" hidden="false"/>
    </xf>
    <xf numFmtId="165" fontId="11" fillId="0" borderId="0" xfId="0" applyFont="true" applyBorder="false" applyAlignment="true" applyProtection="false">
      <alignment horizontal="left" vertical="center" textRotation="0" wrapText="true" indent="0" shrinkToFit="false"/>
      <protection locked="true" hidden="false"/>
    </xf>
    <xf numFmtId="171" fontId="0" fillId="0" borderId="0" xfId="0" applyFont="false" applyBorder="false" applyAlignment="false" applyProtection="false">
      <alignment horizontal="general" vertical="bottom" textRotation="0" wrapText="false" indent="0" shrinkToFit="false"/>
      <protection locked="true" hidden="false"/>
    </xf>
    <xf numFmtId="171" fontId="0" fillId="0" borderId="0" xfId="0" applyFont="true" applyBorder="false" applyAlignment="true" applyProtection="false">
      <alignment horizontal="general" vertical="bottom" textRotation="0" wrapText="true" indent="0" shrinkToFit="false"/>
      <protection locked="true" hidden="false"/>
    </xf>
    <xf numFmtId="171" fontId="4" fillId="0" borderId="0" xfId="0" applyFont="true" applyBorder="false" applyAlignment="true" applyProtection="false">
      <alignment horizontal="center" vertical="bottom" textRotation="0" wrapText="true" indent="0" shrinkToFit="false"/>
      <protection locked="true" hidden="false"/>
    </xf>
    <xf numFmtId="171" fontId="0" fillId="0" borderId="0" xfId="0" applyFont="true" applyBorder="false" applyAlignment="false" applyProtection="fals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Normal 2" xfId="20"/>
  </cellStyles>
  <dxfs count="7">
    <dxf>
      <fill>
        <patternFill patternType="solid">
          <fgColor rgb="FFBCE4E5"/>
        </patternFill>
      </fill>
    </dxf>
    <dxf>
      <fill>
        <patternFill patternType="solid">
          <fgColor rgb="00FFFFFF"/>
        </patternFill>
      </fill>
    </dxf>
    <dxf>
      <fill>
        <patternFill patternType="solid">
          <fgColor rgb="FF4F81BD"/>
        </patternFill>
      </fill>
    </dxf>
    <dxf>
      <fill>
        <patternFill patternType="solid">
          <fgColor rgb="FFFFFFFF"/>
        </patternFill>
      </fill>
    </dxf>
    <dxf>
      <font>
        <name val="Arial"/>
        <charset val="1"/>
        <family val="0"/>
      </font>
      <numFmt numFmtId="164" formatCode="@"/>
      <fill>
        <patternFill>
          <bgColor rgb="FFC00000"/>
        </patternFill>
      </fill>
    </dxf>
    <dxf>
      <font>
        <name val="Arial"/>
        <charset val="1"/>
        <family val="0"/>
      </font>
      <numFmt numFmtId="164" formatCode="@"/>
      <fill>
        <patternFill>
          <bgColor rgb="FFC00000"/>
        </patternFill>
      </fill>
    </dxf>
    <dxf>
      <font>
        <name val="Arial"/>
        <charset val="1"/>
        <family val="0"/>
      </font>
      <numFmt numFmtId="164" formatCode="@"/>
      <fill>
        <patternFill>
          <bgColor rgb="FFC00000"/>
        </patternFill>
      </fill>
    </dxf>
  </dxfs>
  <colors>
    <indexedColors>
      <rgbColor rgb="FF000000"/>
      <rgbColor rgb="FFFFFFFF"/>
      <rgbColor rgb="FFC00000"/>
      <rgbColor rgb="FF00FF00"/>
      <rgbColor rgb="FF0000FF"/>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2F2F2"/>
      <rgbColor rgb="FFDCE6F2"/>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BCE4E5"/>
      <rgbColor rgb="FFFFFF99"/>
      <rgbColor rgb="FF99CCFF"/>
      <rgbColor rgb="FFFF99CC"/>
      <rgbColor rgb="FFCC99FF"/>
      <rgbColor rgb="FFFFCC99"/>
      <rgbColor rgb="FF3366FF"/>
      <rgbColor rgb="FF33CCCC"/>
      <rgbColor rgb="FF99CC00"/>
      <rgbColor rgb="FFFFCC00"/>
      <rgbColor rgb="FFFF9900"/>
      <rgbColor rgb="FFFF6600"/>
      <rgbColor rgb="FF4F81BD"/>
      <rgbColor rgb="FFB2B2B2"/>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worksheet" Target="worksheets/sheet30.xml"/><Relationship Id="rId32" Type="http://schemas.openxmlformats.org/officeDocument/2006/relationships/worksheet" Target="worksheets/sheet31.xml"/><Relationship Id="rId33" Type="http://schemas.openxmlformats.org/officeDocument/2006/relationships/worksheet" Target="worksheets/sheet32.xml"/><Relationship Id="rId34" Type="http://schemas.openxmlformats.org/officeDocument/2006/relationships/worksheet" Target="worksheets/sheet33.xml"/><Relationship Id="rId35" Type="http://schemas.openxmlformats.org/officeDocument/2006/relationships/sharedStrings" Target="sharedStrings.xml"/>
</Relationships>
</file>

<file path=xl/tables/table1.xml><?xml version="1.0" encoding="utf-8"?>
<table xmlns="http://schemas.openxmlformats.org/spreadsheetml/2006/main" id="1" name="Table1" displayName="Table1" ref="A1:G13" headerRowCount="1" totalsRowCount="0" totalsRowShown="0">
  <autoFilter ref="A1:G13"/>
  <tableColumns count="7">
    <tableColumn id="1" name="Name"/>
    <tableColumn id="2" name="Durability"/>
    <tableColumn id="3" name="Def Bonus"/>
    <tableColumn id="4" name="Reflex Cap"/>
    <tableColumn id="5" name="Armor Type"/>
    <tableColumn id="6" name="Max Stress Reduction"/>
    <tableColumn id="7" name="Stealth"/>
  </tableColumns>
</table>
</file>

<file path=xl/tables/table2.xml><?xml version="1.0" encoding="utf-8"?>
<table xmlns="http://schemas.openxmlformats.org/spreadsheetml/2006/main" id="2" name="Table14" displayName="Table14" ref="A1:H13" headerRowCount="1" totalsRowCount="0" totalsRowShown="0">
  <autoFilter ref="A1:H13"/>
  <tableColumns count="8">
    <tableColumn id="1" name="Name"/>
    <tableColumn id="2" name="Durability"/>
    <tableColumn id="3" name="Protection &#10;(Max reduction)"/>
    <tableColumn id="4" name="Reflex Cap"/>
    <tableColumn id="5" name="Armor Type"/>
    <tableColumn id="6" name="Dodge Roll reduction"/>
    <tableColumn id="7" name="Stealth"/>
    <tableColumn id="8" name="Starting Item"/>
  </tableColumns>
</table>
</file>

<file path=xl/tables/table3.xml><?xml version="1.0" encoding="utf-8"?>
<table xmlns="http://schemas.openxmlformats.org/spreadsheetml/2006/main" id="3" name="Table2" displayName="Table2" ref="H1:H13" headerRowCount="1" totalsRowCount="0" totalsRowShown="0">
  <autoFilter ref="H1:H13"/>
  <tableColumns count="1">
    <tableColumn id="1" name="Starting Item"/>
  </tableColumns>
</table>
</file>

<file path=xl/worksheets/_rels/sheet7.xml.rels><?xml version="1.0" encoding="UTF-8"?>
<Relationships xmlns="http://schemas.openxmlformats.org/package/2006/relationships"><Relationship Id="rId1" Type="http://schemas.openxmlformats.org/officeDocument/2006/relationships/table" Target="../tables/table1.xml"/><Relationship Id="rId2" Type="http://schemas.openxmlformats.org/officeDocument/2006/relationships/table" Target="../tables/table3.xml"/>
</Relationships>
</file>

<file path=xl/worksheets/_rels/sheet9.xml.rels><?xml version="1.0" encoding="UTF-8"?>
<Relationships xmlns="http://schemas.openxmlformats.org/package/2006/relationships"><Relationship Id="rId1" Type="http://schemas.openxmlformats.org/officeDocument/2006/relationships/table" Target="../tables/table2.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7"/>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B6" activeCellId="0" sqref="B6"/>
    </sheetView>
  </sheetViews>
  <sheetFormatPr defaultColWidth="8.875" defaultRowHeight="12.75" zeroHeight="false" outlineLevelRow="0" outlineLevelCol="0"/>
  <cols>
    <col collapsed="false" customWidth="true" hidden="false" outlineLevel="0" max="1" min="1" style="0" width="22.01"/>
    <col collapsed="false" customWidth="true" hidden="false" outlineLevel="0" max="2" min="2" style="0" width="54.3"/>
    <col collapsed="false" customWidth="true" hidden="false" outlineLevel="0" max="3" min="3" style="0" width="59"/>
    <col collapsed="false" customWidth="true" hidden="false" outlineLevel="0" max="4" min="4" style="1" width="12.29"/>
    <col collapsed="false" customWidth="true" hidden="false" outlineLevel="0" max="5" min="5" style="0" width="58.41"/>
  </cols>
  <sheetData>
    <row r="1" customFormat="false" ht="12.75" hidden="false" customHeight="false" outlineLevel="0" collapsed="false">
      <c r="A1" s="0" t="s">
        <v>0</v>
      </c>
      <c r="B1" s="0" t="s">
        <v>1</v>
      </c>
      <c r="C1" s="0" t="s">
        <v>2</v>
      </c>
      <c r="D1" s="1" t="s">
        <v>3</v>
      </c>
      <c r="E1" s="0" t="s">
        <v>4</v>
      </c>
    </row>
    <row r="2" customFormat="false" ht="35.05" hidden="false" customHeight="false" outlineLevel="0" collapsed="false">
      <c r="A2" s="0" t="s">
        <v>5</v>
      </c>
      <c r="B2" s="0" t="s">
        <v>6</v>
      </c>
      <c r="C2" s="2" t="s">
        <v>7</v>
      </c>
      <c r="D2" s="3" t="s">
        <v>8</v>
      </c>
    </row>
    <row r="3" customFormat="false" ht="23.85" hidden="false" customHeight="false" outlineLevel="0" collapsed="false">
      <c r="A3" s="0" t="s">
        <v>9</v>
      </c>
      <c r="C3" s="2" t="s">
        <v>10</v>
      </c>
      <c r="D3" s="1" t="s">
        <v>11</v>
      </c>
    </row>
    <row r="4" customFormat="false" ht="23.85" hidden="false" customHeight="false" outlineLevel="0" collapsed="false">
      <c r="A4" s="0" t="s">
        <v>12</v>
      </c>
      <c r="B4" s="0" t="s">
        <v>6</v>
      </c>
      <c r="C4" s="2" t="s">
        <v>13</v>
      </c>
      <c r="D4" s="1" t="s">
        <v>14</v>
      </c>
      <c r="E4" s="0" t="s">
        <v>15</v>
      </c>
    </row>
    <row r="5" customFormat="false" ht="35.05" hidden="false" customHeight="false" outlineLevel="0" collapsed="false">
      <c r="A5" s="0" t="s">
        <v>16</v>
      </c>
      <c r="C5" s="2" t="s">
        <v>17</v>
      </c>
      <c r="D5" s="1" t="s">
        <v>14</v>
      </c>
      <c r="E5" s="2" t="s">
        <v>18</v>
      </c>
    </row>
    <row r="6" customFormat="false" ht="46.25" hidden="false" customHeight="false" outlineLevel="0" collapsed="false">
      <c r="A6" s="0" t="s">
        <v>19</v>
      </c>
      <c r="B6" s="0" t="s">
        <v>20</v>
      </c>
      <c r="C6" s="2" t="s">
        <v>21</v>
      </c>
      <c r="D6" s="1" t="s">
        <v>22</v>
      </c>
      <c r="E6" s="0" t="s">
        <v>23</v>
      </c>
    </row>
    <row r="7" customFormat="false" ht="12.75" hidden="false" customHeight="false" outlineLevel="0" collapsed="false">
      <c r="A7" s="0" t="s">
        <v>24</v>
      </c>
      <c r="B7" s="0" t="s">
        <v>20</v>
      </c>
    </row>
  </sheetData>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&amp;CPage &amp;P</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W46"/>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I6" activeCellId="0" sqref="I6"/>
    </sheetView>
  </sheetViews>
  <sheetFormatPr defaultColWidth="8.875" defaultRowHeight="12.75" zeroHeight="false" outlineLevelRow="0" outlineLevelCol="0"/>
  <cols>
    <col collapsed="false" customWidth="true" hidden="false" outlineLevel="0" max="1" min="1" style="0" width="32"/>
    <col collapsed="false" customWidth="true" hidden="false" outlineLevel="0" max="5" min="4" style="9" width="9.13"/>
    <col collapsed="false" customWidth="true" hidden="false" outlineLevel="0" max="15" min="14" style="0" width="11.86"/>
    <col collapsed="false" customWidth="true" hidden="false" outlineLevel="0" max="16" min="16" style="0" width="11.71"/>
    <col collapsed="false" customWidth="true" hidden="false" outlineLevel="0" max="17" min="17" style="2" width="11.71"/>
    <col collapsed="false" customWidth="true" hidden="false" outlineLevel="0" max="18" min="18" style="2" width="40.71"/>
    <col collapsed="false" customWidth="true" hidden="true" outlineLevel="0" max="19" min="19" style="2" width="40.28"/>
  </cols>
  <sheetData>
    <row r="1" s="2" customFormat="true" ht="35.05" hidden="false" customHeight="false" outlineLevel="0" collapsed="false">
      <c r="A1" s="2" t="s">
        <v>25</v>
      </c>
      <c r="B1" s="2" t="s">
        <v>27</v>
      </c>
      <c r="C1" s="2" t="s">
        <v>113</v>
      </c>
      <c r="D1" s="10" t="s">
        <v>28</v>
      </c>
      <c r="E1" s="10" t="s">
        <v>114</v>
      </c>
      <c r="F1" s="56" t="s">
        <v>115</v>
      </c>
      <c r="G1" s="57" t="s">
        <v>116</v>
      </c>
      <c r="H1" s="2" t="s">
        <v>30</v>
      </c>
      <c r="I1" s="2" t="s">
        <v>31</v>
      </c>
      <c r="J1" s="2" t="s">
        <v>117</v>
      </c>
      <c r="K1" s="2" t="s">
        <v>32</v>
      </c>
      <c r="L1" s="2" t="s">
        <v>33</v>
      </c>
      <c r="M1" s="2" t="s">
        <v>34</v>
      </c>
      <c r="N1" s="2" t="s">
        <v>36</v>
      </c>
      <c r="O1" s="2" t="s">
        <v>118</v>
      </c>
      <c r="P1" s="2" t="s">
        <v>118</v>
      </c>
      <c r="Q1" s="11" t="s">
        <v>38</v>
      </c>
      <c r="R1" s="11" t="s">
        <v>39</v>
      </c>
      <c r="S1" s="11" t="s">
        <v>40</v>
      </c>
      <c r="W1" s="2" t="s">
        <v>119</v>
      </c>
    </row>
    <row r="2" customFormat="false" ht="12.75" hidden="false" customHeight="true" outlineLevel="0" collapsed="false">
      <c r="A2" s="20" t="s">
        <v>41</v>
      </c>
      <c r="B2" s="22" t="n">
        <v>0</v>
      </c>
      <c r="C2" s="33" t="s">
        <v>97</v>
      </c>
      <c r="D2" s="23" t="n">
        <v>0</v>
      </c>
      <c r="E2" s="23" t="n">
        <v>0</v>
      </c>
      <c r="F2" s="23" t="n">
        <f aca="false">IF(C2="Light",E2,E2+$W$2)</f>
        <v>0</v>
      </c>
      <c r="G2" s="23" t="n">
        <v>0</v>
      </c>
      <c r="H2" s="24" t="n">
        <v>1</v>
      </c>
      <c r="I2" s="24" t="n">
        <v>5</v>
      </c>
      <c r="J2" s="24" t="n">
        <f aca="false">H2+F2</f>
        <v>1</v>
      </c>
      <c r="K2" s="24" t="n">
        <f aca="false">H2*(I2/2)+F2</f>
        <v>2.5</v>
      </c>
      <c r="L2" s="24" t="n">
        <f aca="false">H2*I2+F2</f>
        <v>5</v>
      </c>
      <c r="M2" s="24" t="n">
        <f aca="false">ROUNDUP(50/K2,0)</f>
        <v>20</v>
      </c>
      <c r="N2" s="24" t="n">
        <f aca="false">ROUNDUP(100/K2,0)</f>
        <v>40</v>
      </c>
      <c r="O2" s="24"/>
      <c r="P2" s="24"/>
      <c r="Q2" s="25" t="s">
        <v>45</v>
      </c>
      <c r="R2" s="25" t="s">
        <v>46</v>
      </c>
      <c r="S2" s="25" t="s">
        <v>47</v>
      </c>
      <c r="W2" s="0" t="n">
        <v>3</v>
      </c>
    </row>
    <row r="3" customFormat="false" ht="12.75" hidden="false" customHeight="false" outlineLevel="0" collapsed="false">
      <c r="A3" s="20"/>
      <c r="B3" s="22"/>
      <c r="C3" s="58" t="s">
        <v>109</v>
      </c>
      <c r="D3" s="26" t="n">
        <v>10</v>
      </c>
      <c r="E3" s="26" t="n">
        <v>0</v>
      </c>
      <c r="F3" s="26" t="n">
        <f aca="false">IF(C3="Light",E3,E3+$W$2)</f>
        <v>3</v>
      </c>
      <c r="G3" s="26" t="n">
        <v>1</v>
      </c>
      <c r="H3" s="27" t="n">
        <v>1</v>
      </c>
      <c r="I3" s="27" t="n">
        <v>5</v>
      </c>
      <c r="J3" s="27" t="n">
        <f aca="false">H3+F3</f>
        <v>4</v>
      </c>
      <c r="K3" s="27" t="n">
        <f aca="false">H3*(I3/2)+F3</f>
        <v>5.5</v>
      </c>
      <c r="L3" s="27" t="n">
        <f aca="false">H3*I3+F3</f>
        <v>8</v>
      </c>
      <c r="M3" s="27" t="n">
        <f aca="false">ROUNDUP(50/K3,0)</f>
        <v>10</v>
      </c>
      <c r="N3" s="27" t="n">
        <f aca="false">ROUNDUP(100/K3,0)</f>
        <v>19</v>
      </c>
      <c r="O3" s="27"/>
      <c r="P3" s="27"/>
      <c r="Q3" s="25"/>
      <c r="R3" s="25"/>
      <c r="S3" s="25"/>
    </row>
    <row r="4" customFormat="false" ht="13.5" hidden="false" customHeight="true" outlineLevel="0" collapsed="false">
      <c r="A4" s="12" t="s">
        <v>120</v>
      </c>
      <c r="B4" s="13" t="n">
        <v>5</v>
      </c>
      <c r="C4" s="29" t="s">
        <v>97</v>
      </c>
      <c r="D4" s="14" t="n">
        <v>0</v>
      </c>
      <c r="E4" s="14" t="n">
        <v>0</v>
      </c>
      <c r="F4" s="14" t="n">
        <f aca="false">IF(C4="Light",E4,E4+$W$2)</f>
        <v>0</v>
      </c>
      <c r="G4" s="14" t="n">
        <v>0</v>
      </c>
      <c r="H4" s="15" t="n">
        <v>1</v>
      </c>
      <c r="I4" s="15" t="n">
        <v>10</v>
      </c>
      <c r="J4" s="15" t="n">
        <f aca="false">H4+F4</f>
        <v>1</v>
      </c>
      <c r="K4" s="15" t="n">
        <f aca="false">H4*(I4/2)+F4</f>
        <v>5</v>
      </c>
      <c r="L4" s="15" t="n">
        <f aca="false">H4*I4+F4</f>
        <v>10</v>
      </c>
      <c r="M4" s="15" t="n">
        <f aca="false">ROUNDUP(50/K4,0)</f>
        <v>10</v>
      </c>
      <c r="N4" s="15" t="n">
        <f aca="false">ROUNDUP(100/K4,0)</f>
        <v>20</v>
      </c>
      <c r="O4" s="15"/>
      <c r="P4" s="15"/>
      <c r="Q4" s="17" t="s">
        <v>45</v>
      </c>
      <c r="R4" s="17" t="s">
        <v>42</v>
      </c>
      <c r="S4" s="17" t="s">
        <v>50</v>
      </c>
    </row>
    <row r="5" customFormat="false" ht="12.75" hidden="false" customHeight="false" outlineLevel="0" collapsed="false">
      <c r="A5" s="12"/>
      <c r="B5" s="13"/>
      <c r="C5" s="59" t="s">
        <v>109</v>
      </c>
      <c r="D5" s="18" t="n">
        <v>10</v>
      </c>
      <c r="E5" s="18" t="n">
        <v>0</v>
      </c>
      <c r="F5" s="18" t="n">
        <f aca="false">IF(C5="Light",E5,E5+$W$2)</f>
        <v>3</v>
      </c>
      <c r="G5" s="18" t="n">
        <v>2</v>
      </c>
      <c r="H5" s="19" t="n">
        <v>1</v>
      </c>
      <c r="I5" s="19" t="n">
        <v>10</v>
      </c>
      <c r="J5" s="19" t="n">
        <f aca="false">H5+F5</f>
        <v>4</v>
      </c>
      <c r="K5" s="19" t="n">
        <f aca="false">H5*(I5/2)+F5</f>
        <v>8</v>
      </c>
      <c r="L5" s="19" t="n">
        <f aca="false">H5*I5+F5</f>
        <v>13</v>
      </c>
      <c r="M5" s="19" t="n">
        <f aca="false">ROUNDUP(50/K5,0)</f>
        <v>7</v>
      </c>
      <c r="N5" s="19" t="n">
        <f aca="false">ROUNDUP(100/K5,0)</f>
        <v>13</v>
      </c>
      <c r="O5" s="19"/>
      <c r="P5" s="19"/>
      <c r="Q5" s="17"/>
      <c r="R5" s="17"/>
      <c r="S5" s="17"/>
    </row>
    <row r="6" customFormat="false" ht="12.75" hidden="false" customHeight="true" outlineLevel="0" collapsed="false">
      <c r="A6" s="20" t="s">
        <v>44</v>
      </c>
      <c r="B6" s="22" t="n">
        <v>5</v>
      </c>
      <c r="C6" s="33" t="s">
        <v>97</v>
      </c>
      <c r="D6" s="23" t="n">
        <v>0</v>
      </c>
      <c r="E6" s="23" t="n">
        <v>1</v>
      </c>
      <c r="F6" s="23" t="n">
        <f aca="false">IF(C6="Light",E6,E6+$W$2)</f>
        <v>1</v>
      </c>
      <c r="G6" s="23" t="n">
        <v>0</v>
      </c>
      <c r="H6" s="24" t="n">
        <v>1</v>
      </c>
      <c r="I6" s="24" t="n">
        <v>10</v>
      </c>
      <c r="J6" s="24" t="n">
        <f aca="false">H6+F6</f>
        <v>2</v>
      </c>
      <c r="K6" s="24" t="n">
        <f aca="false">H6*(I6/2)+F6</f>
        <v>6</v>
      </c>
      <c r="L6" s="24" t="n">
        <f aca="false">H6*I6+F6</f>
        <v>11</v>
      </c>
      <c r="M6" s="24" t="n">
        <f aca="false">ROUNDUP(50/K6,0)</f>
        <v>9</v>
      </c>
      <c r="N6" s="24" t="n">
        <f aca="false">ROUNDUP(100/K6,0)</f>
        <v>17</v>
      </c>
      <c r="O6" s="24"/>
      <c r="P6" s="24"/>
      <c r="Q6" s="25" t="s">
        <v>45</v>
      </c>
      <c r="R6" s="25" t="s">
        <v>46</v>
      </c>
      <c r="S6" s="25" t="s">
        <v>47</v>
      </c>
    </row>
    <row r="7" customFormat="false" ht="12.75" hidden="false" customHeight="false" outlineLevel="0" collapsed="false">
      <c r="A7" s="20"/>
      <c r="B7" s="22"/>
      <c r="C7" s="58" t="s">
        <v>109</v>
      </c>
      <c r="D7" s="26" t="n">
        <v>10</v>
      </c>
      <c r="E7" s="26" t="n">
        <v>4</v>
      </c>
      <c r="F7" s="26" t="n">
        <f aca="false">IF(C7="Light",E7,E7+$W$2)</f>
        <v>7</v>
      </c>
      <c r="G7" s="26" t="n">
        <v>4</v>
      </c>
      <c r="H7" s="27" t="n">
        <v>1</v>
      </c>
      <c r="I7" s="27" t="n">
        <v>10</v>
      </c>
      <c r="J7" s="27" t="n">
        <f aca="false">H7+F7</f>
        <v>8</v>
      </c>
      <c r="K7" s="27" t="n">
        <f aca="false">H7*(I7/2)+F7</f>
        <v>12</v>
      </c>
      <c r="L7" s="27" t="n">
        <f aca="false">H7*I7+F7</f>
        <v>17</v>
      </c>
      <c r="M7" s="27" t="n">
        <f aca="false">ROUNDUP(50/K7,0)</f>
        <v>5</v>
      </c>
      <c r="N7" s="27" t="n">
        <f aca="false">ROUNDUP(100/K7,0)</f>
        <v>9</v>
      </c>
      <c r="O7" s="27"/>
      <c r="P7" s="27"/>
      <c r="Q7" s="25"/>
      <c r="R7" s="25"/>
      <c r="S7" s="25"/>
    </row>
    <row r="8" customFormat="false" ht="13.5" hidden="false" customHeight="true" outlineLevel="0" collapsed="false">
      <c r="A8" s="12" t="s">
        <v>48</v>
      </c>
      <c r="B8" s="13" t="n">
        <v>10</v>
      </c>
      <c r="C8" s="29" t="s">
        <v>97</v>
      </c>
      <c r="D8" s="14" t="n">
        <v>5</v>
      </c>
      <c r="E8" s="14" t="n">
        <v>1</v>
      </c>
      <c r="F8" s="14" t="n">
        <f aca="false">IF(C8="Light",E8,E8+$W$2)</f>
        <v>1</v>
      </c>
      <c r="G8" s="14" t="n">
        <v>0</v>
      </c>
      <c r="H8" s="15" t="n">
        <v>1</v>
      </c>
      <c r="I8" s="15" t="n">
        <v>10</v>
      </c>
      <c r="J8" s="15" t="n">
        <f aca="false">H8+F8</f>
        <v>2</v>
      </c>
      <c r="K8" s="15" t="n">
        <f aca="false">H8*(I8/2)+F8</f>
        <v>6</v>
      </c>
      <c r="L8" s="15" t="n">
        <f aca="false">H8*I8+F8</f>
        <v>11</v>
      </c>
      <c r="M8" s="15" t="n">
        <f aca="false">ROUNDUP(50/K8,0)</f>
        <v>9</v>
      </c>
      <c r="N8" s="15" t="n">
        <f aca="false">ROUNDUP(100/K8,0)</f>
        <v>17</v>
      </c>
      <c r="O8" s="15"/>
      <c r="P8" s="15"/>
      <c r="Q8" s="17" t="s">
        <v>49</v>
      </c>
      <c r="R8" s="17" t="s">
        <v>42</v>
      </c>
      <c r="S8" s="17" t="s">
        <v>50</v>
      </c>
    </row>
    <row r="9" customFormat="false" ht="12.75" hidden="false" customHeight="false" outlineLevel="0" collapsed="false">
      <c r="A9" s="12"/>
      <c r="B9" s="13"/>
      <c r="C9" s="59" t="s">
        <v>109</v>
      </c>
      <c r="D9" s="18" t="n">
        <v>15</v>
      </c>
      <c r="E9" s="18" t="n">
        <v>4</v>
      </c>
      <c r="F9" s="18" t="n">
        <f aca="false">IF(C9="Light",E9,E9+$W$2)</f>
        <v>7</v>
      </c>
      <c r="G9" s="18" t="n">
        <v>3</v>
      </c>
      <c r="H9" s="19" t="n">
        <v>1</v>
      </c>
      <c r="I9" s="19" t="n">
        <v>10</v>
      </c>
      <c r="J9" s="19" t="n">
        <f aca="false">H9+F9</f>
        <v>8</v>
      </c>
      <c r="K9" s="19" t="n">
        <f aca="false">H9*(I9/2)+F9</f>
        <v>12</v>
      </c>
      <c r="L9" s="19" t="n">
        <f aca="false">H9*I9+F9</f>
        <v>17</v>
      </c>
      <c r="M9" s="19" t="n">
        <f aca="false">ROUNDUP(50/K9,0)</f>
        <v>5</v>
      </c>
      <c r="N9" s="19" t="n">
        <f aca="false">ROUNDUP(100/K9,0)</f>
        <v>9</v>
      </c>
      <c r="O9" s="19"/>
      <c r="P9" s="19"/>
      <c r="Q9" s="17"/>
      <c r="R9" s="17"/>
      <c r="S9" s="17"/>
    </row>
    <row r="10" customFormat="false" ht="13.5" hidden="false" customHeight="true" outlineLevel="0" collapsed="false">
      <c r="A10" s="20" t="s">
        <v>51</v>
      </c>
      <c r="B10" s="22" t="n">
        <v>5</v>
      </c>
      <c r="C10" s="33" t="s">
        <v>97</v>
      </c>
      <c r="D10" s="23" t="n">
        <v>0</v>
      </c>
      <c r="E10" s="23" t="n">
        <v>1</v>
      </c>
      <c r="F10" s="23" t="n">
        <f aca="false">IF(C10="Light",E10,E10+$W$2)</f>
        <v>1</v>
      </c>
      <c r="G10" s="23" t="n">
        <v>1</v>
      </c>
      <c r="H10" s="24" t="n">
        <v>1</v>
      </c>
      <c r="I10" s="24" t="n">
        <v>10</v>
      </c>
      <c r="J10" s="24" t="n">
        <f aca="false">H10+F10</f>
        <v>2</v>
      </c>
      <c r="K10" s="24" t="n">
        <f aca="false">H10*(I10/2)+F10</f>
        <v>6</v>
      </c>
      <c r="L10" s="24" t="n">
        <f aca="false">H10*I10+F10</f>
        <v>11</v>
      </c>
      <c r="M10" s="24" t="n">
        <f aca="false">ROUNDUP(50/K10,0)</f>
        <v>9</v>
      </c>
      <c r="N10" s="24" t="n">
        <f aca="false">ROUNDUP(100/K10,0)</f>
        <v>17</v>
      </c>
      <c r="O10" s="24"/>
      <c r="P10" s="24"/>
      <c r="Q10" s="25" t="s">
        <v>49</v>
      </c>
      <c r="R10" s="25" t="s">
        <v>46</v>
      </c>
      <c r="S10" s="25" t="s">
        <v>52</v>
      </c>
    </row>
    <row r="11" customFormat="false" ht="12.75" hidden="false" customHeight="false" outlineLevel="0" collapsed="false">
      <c r="A11" s="20"/>
      <c r="B11" s="22"/>
      <c r="C11" s="58" t="s">
        <v>109</v>
      </c>
      <c r="D11" s="26" t="n">
        <v>10</v>
      </c>
      <c r="E11" s="26" t="n">
        <v>4</v>
      </c>
      <c r="F11" s="26" t="n">
        <f aca="false">IF(C11="Light",E11,E11+$W$2)</f>
        <v>7</v>
      </c>
      <c r="G11" s="26" t="n">
        <v>5</v>
      </c>
      <c r="H11" s="27" t="n">
        <v>1</v>
      </c>
      <c r="I11" s="27" t="n">
        <v>10</v>
      </c>
      <c r="J11" s="27" t="n">
        <f aca="false">H11+F11</f>
        <v>8</v>
      </c>
      <c r="K11" s="27" t="n">
        <f aca="false">H11*(I11/2)+F11</f>
        <v>12</v>
      </c>
      <c r="L11" s="27" t="n">
        <f aca="false">H11*I11+F11</f>
        <v>17</v>
      </c>
      <c r="M11" s="27" t="n">
        <f aca="false">ROUNDUP(50/K11,0)</f>
        <v>5</v>
      </c>
      <c r="N11" s="27" t="n">
        <f aca="false">ROUNDUP(100/K11,0)</f>
        <v>9</v>
      </c>
      <c r="O11" s="27"/>
      <c r="P11" s="27"/>
      <c r="Q11" s="25"/>
      <c r="R11" s="25"/>
      <c r="S11" s="25"/>
    </row>
    <row r="12" customFormat="false" ht="13.5" hidden="false" customHeight="true" outlineLevel="0" collapsed="false">
      <c r="A12" s="12" t="s">
        <v>53</v>
      </c>
      <c r="B12" s="13" t="n">
        <v>5</v>
      </c>
      <c r="C12" s="29" t="s">
        <v>97</v>
      </c>
      <c r="D12" s="14" t="n">
        <v>0</v>
      </c>
      <c r="E12" s="14" t="n">
        <v>2</v>
      </c>
      <c r="F12" s="14" t="n">
        <f aca="false">IF(C12="Light",E12,E12+$W$2)</f>
        <v>2</v>
      </c>
      <c r="G12" s="14" t="n">
        <v>0</v>
      </c>
      <c r="H12" s="15" t="n">
        <v>1</v>
      </c>
      <c r="I12" s="15" t="n">
        <v>10</v>
      </c>
      <c r="J12" s="15" t="n">
        <f aca="false">H12+F12</f>
        <v>3</v>
      </c>
      <c r="K12" s="15" t="n">
        <f aca="false">H12*(I12/2)+F12</f>
        <v>7</v>
      </c>
      <c r="L12" s="15" t="n">
        <f aca="false">H12*I12+F12</f>
        <v>12</v>
      </c>
      <c r="M12" s="15" t="n">
        <f aca="false">ROUNDUP(50/K12,0)</f>
        <v>8</v>
      </c>
      <c r="N12" s="15" t="n">
        <f aca="false">ROUNDUP(100/K12,0)</f>
        <v>15</v>
      </c>
      <c r="O12" s="15"/>
      <c r="P12" s="15"/>
      <c r="Q12" s="17" t="s">
        <v>49</v>
      </c>
      <c r="R12" s="17" t="s">
        <v>46</v>
      </c>
      <c r="S12" s="17" t="s">
        <v>54</v>
      </c>
    </row>
    <row r="13" customFormat="false" ht="12.75" hidden="false" customHeight="false" outlineLevel="0" collapsed="false">
      <c r="A13" s="12"/>
      <c r="B13" s="13"/>
      <c r="C13" s="59" t="s">
        <v>109</v>
      </c>
      <c r="D13" s="18" t="n">
        <v>10</v>
      </c>
      <c r="E13" s="18" t="n">
        <v>5</v>
      </c>
      <c r="F13" s="18" t="n">
        <f aca="false">IF(C13="Light",E13,E13+$W$2)</f>
        <v>8</v>
      </c>
      <c r="G13" s="18" t="n">
        <v>4</v>
      </c>
      <c r="H13" s="19" t="n">
        <v>1</v>
      </c>
      <c r="I13" s="19" t="n">
        <v>10</v>
      </c>
      <c r="J13" s="19" t="n">
        <f aca="false">H13+F13</f>
        <v>9</v>
      </c>
      <c r="K13" s="19" t="n">
        <f aca="false">H13*(I13/2)+F13</f>
        <v>13</v>
      </c>
      <c r="L13" s="19" t="n">
        <f aca="false">H13*I13+F13</f>
        <v>18</v>
      </c>
      <c r="M13" s="19" t="n">
        <f aca="false">ROUNDUP(50/K13,0)</f>
        <v>4</v>
      </c>
      <c r="N13" s="19" t="n">
        <f aca="false">ROUNDUP(100/K13,0)</f>
        <v>8</v>
      </c>
      <c r="O13" s="19"/>
      <c r="P13" s="19"/>
      <c r="Q13" s="17"/>
      <c r="R13" s="17"/>
      <c r="S13" s="17"/>
    </row>
    <row r="14" customFormat="false" ht="13.5" hidden="false" customHeight="true" outlineLevel="0" collapsed="false">
      <c r="A14" s="20" t="s">
        <v>55</v>
      </c>
      <c r="B14" s="22" t="n">
        <v>10</v>
      </c>
      <c r="C14" s="33" t="s">
        <v>97</v>
      </c>
      <c r="D14" s="23" t="n">
        <v>5</v>
      </c>
      <c r="E14" s="23" t="n">
        <v>1</v>
      </c>
      <c r="F14" s="23" t="n">
        <f aca="false">IF(C14="Light",E14,E14+$W$2)</f>
        <v>1</v>
      </c>
      <c r="G14" s="23" t="n">
        <v>0</v>
      </c>
      <c r="H14" s="24" t="n">
        <v>1</v>
      </c>
      <c r="I14" s="24" t="n">
        <v>10</v>
      </c>
      <c r="J14" s="24" t="n">
        <f aca="false">H14+F14</f>
        <v>2</v>
      </c>
      <c r="K14" s="24" t="n">
        <f aca="false">H14*(I14/2)+F14</f>
        <v>6</v>
      </c>
      <c r="L14" s="24" t="n">
        <f aca="false">H14*I14+F14</f>
        <v>11</v>
      </c>
      <c r="M14" s="24" t="n">
        <f aca="false">ROUNDUP(50/K14,0)</f>
        <v>9</v>
      </c>
      <c r="N14" s="24" t="n">
        <f aca="false">ROUNDUP(100/K14,0)</f>
        <v>17</v>
      </c>
      <c r="O14" s="24"/>
      <c r="P14" s="24"/>
      <c r="Q14" s="25" t="s">
        <v>56</v>
      </c>
      <c r="R14" s="25" t="s">
        <v>57</v>
      </c>
      <c r="S14" s="25" t="s">
        <v>58</v>
      </c>
    </row>
    <row r="15" customFormat="false" ht="12.75" hidden="false" customHeight="false" outlineLevel="0" collapsed="false">
      <c r="A15" s="20"/>
      <c r="B15" s="22"/>
      <c r="C15" s="58" t="s">
        <v>109</v>
      </c>
      <c r="D15" s="26" t="n">
        <v>15</v>
      </c>
      <c r="E15" s="26" t="n">
        <v>4</v>
      </c>
      <c r="F15" s="26" t="n">
        <f aca="false">IF(C15="Light",E15,E15+$W$2)</f>
        <v>7</v>
      </c>
      <c r="G15" s="26" t="n">
        <v>3</v>
      </c>
      <c r="H15" s="27" t="n">
        <v>1</v>
      </c>
      <c r="I15" s="27" t="n">
        <v>10</v>
      </c>
      <c r="J15" s="27" t="n">
        <f aca="false">H15+F15</f>
        <v>8</v>
      </c>
      <c r="K15" s="27" t="n">
        <f aca="false">H15*(I15/2)+F15</f>
        <v>12</v>
      </c>
      <c r="L15" s="27" t="n">
        <f aca="false">H15*I15+F15</f>
        <v>17</v>
      </c>
      <c r="M15" s="27" t="n">
        <f aca="false">ROUNDUP(50/K15,0)</f>
        <v>5</v>
      </c>
      <c r="N15" s="27" t="n">
        <f aca="false">ROUNDUP(100/K15,0)</f>
        <v>9</v>
      </c>
      <c r="O15" s="27"/>
      <c r="P15" s="27"/>
      <c r="Q15" s="25"/>
      <c r="R15" s="25"/>
      <c r="S15" s="25"/>
    </row>
    <row r="16" customFormat="false" ht="12.75" hidden="false" customHeight="false" outlineLevel="0" collapsed="false">
      <c r="A16" s="20" t="s">
        <v>59</v>
      </c>
      <c r="B16" s="22" t="n">
        <v>20</v>
      </c>
      <c r="C16" s="33" t="s">
        <v>97</v>
      </c>
      <c r="D16" s="23" t="n">
        <v>5</v>
      </c>
      <c r="E16" s="23" t="n">
        <v>3</v>
      </c>
      <c r="F16" s="23" t="n">
        <f aca="false">IF(C16="Light",E16,E16+$W$2)</f>
        <v>3</v>
      </c>
      <c r="G16" s="23" t="n">
        <v>0</v>
      </c>
      <c r="H16" s="24" t="n">
        <v>1</v>
      </c>
      <c r="I16" s="24" t="n">
        <v>10</v>
      </c>
      <c r="J16" s="24" t="n">
        <f aca="false">H16+F16</f>
        <v>4</v>
      </c>
      <c r="K16" s="24" t="n">
        <f aca="false">H16*(I16/2)+F16</f>
        <v>8</v>
      </c>
      <c r="L16" s="24" t="n">
        <f aca="false">H16*I16+F16</f>
        <v>13</v>
      </c>
      <c r="M16" s="24" t="n">
        <f aca="false">ROUNDUP(50/K16,0)</f>
        <v>7</v>
      </c>
      <c r="N16" s="24" t="n">
        <f aca="false">ROUNDUP(100/K16,0)</f>
        <v>13</v>
      </c>
      <c r="O16" s="24"/>
      <c r="P16" s="24"/>
      <c r="Q16" s="25"/>
      <c r="R16" s="25"/>
      <c r="S16" s="25"/>
    </row>
    <row r="17" customFormat="false" ht="12.75" hidden="false" customHeight="false" outlineLevel="0" collapsed="false">
      <c r="A17" s="20"/>
      <c r="B17" s="22"/>
      <c r="C17" s="58" t="s">
        <v>109</v>
      </c>
      <c r="D17" s="26" t="n">
        <v>15</v>
      </c>
      <c r="E17" s="26" t="n">
        <v>6</v>
      </c>
      <c r="F17" s="26" t="n">
        <f aca="false">IF(C17="Light",E17,E17+$W$2)</f>
        <v>9</v>
      </c>
      <c r="G17" s="26" t="n">
        <v>5</v>
      </c>
      <c r="H17" s="27" t="n">
        <v>1</v>
      </c>
      <c r="I17" s="27" t="n">
        <v>10</v>
      </c>
      <c r="J17" s="27" t="n">
        <f aca="false">H17+F17</f>
        <v>10</v>
      </c>
      <c r="K17" s="27" t="n">
        <f aca="false">H17*(I17/2)+F17</f>
        <v>14</v>
      </c>
      <c r="L17" s="27" t="n">
        <f aca="false">H17*I17+F17</f>
        <v>19</v>
      </c>
      <c r="M17" s="27" t="n">
        <f aca="false">ROUNDUP(50/K17,0)</f>
        <v>4</v>
      </c>
      <c r="N17" s="27" t="n">
        <f aca="false">ROUNDUP(100/K17,0)</f>
        <v>8</v>
      </c>
      <c r="O17" s="27"/>
      <c r="P17" s="27"/>
      <c r="Q17" s="25"/>
      <c r="R17" s="25"/>
      <c r="S17" s="25"/>
    </row>
    <row r="18" customFormat="false" ht="12.75" hidden="false" customHeight="true" outlineLevel="0" collapsed="false">
      <c r="A18" s="12" t="s">
        <v>60</v>
      </c>
      <c r="B18" s="13" t="n">
        <v>5</v>
      </c>
      <c r="C18" s="29" t="s">
        <v>97</v>
      </c>
      <c r="D18" s="14" t="n">
        <v>0</v>
      </c>
      <c r="E18" s="14" t="n">
        <v>1</v>
      </c>
      <c r="F18" s="14" t="n">
        <f aca="false">IF(C18="Light",E18,E18+$W$2)</f>
        <v>1</v>
      </c>
      <c r="G18" s="14" t="n">
        <v>1</v>
      </c>
      <c r="H18" s="15" t="n">
        <v>1</v>
      </c>
      <c r="I18" s="15" t="n">
        <v>10</v>
      </c>
      <c r="J18" s="15" t="n">
        <f aca="false">H18+F18</f>
        <v>2</v>
      </c>
      <c r="K18" s="15" t="n">
        <f aca="false">H18*(I18/2)+F18</f>
        <v>6</v>
      </c>
      <c r="L18" s="15" t="n">
        <f aca="false">H18*I18+F18</f>
        <v>11</v>
      </c>
      <c r="M18" s="15" t="n">
        <f aca="false">ROUNDUP(50/K18,0)</f>
        <v>9</v>
      </c>
      <c r="N18" s="15" t="n">
        <f aca="false">ROUNDUP(100/K18,0)</f>
        <v>17</v>
      </c>
      <c r="O18" s="15"/>
      <c r="P18" s="15"/>
      <c r="Q18" s="17" t="s">
        <v>56</v>
      </c>
      <c r="R18" s="17" t="s">
        <v>57</v>
      </c>
      <c r="S18" s="17" t="s">
        <v>61</v>
      </c>
    </row>
    <row r="19" customFormat="false" ht="12.75" hidden="false" customHeight="false" outlineLevel="0" collapsed="false">
      <c r="A19" s="12"/>
      <c r="B19" s="13"/>
      <c r="C19" s="59" t="s">
        <v>109</v>
      </c>
      <c r="D19" s="18" t="n">
        <v>10</v>
      </c>
      <c r="E19" s="18" t="n">
        <v>4</v>
      </c>
      <c r="F19" s="18" t="n">
        <f aca="false">IF(C19="Light",E19,E19+$W$2)</f>
        <v>7</v>
      </c>
      <c r="G19" s="18" t="n">
        <v>5</v>
      </c>
      <c r="H19" s="19" t="n">
        <v>1</v>
      </c>
      <c r="I19" s="19" t="n">
        <v>10</v>
      </c>
      <c r="J19" s="19" t="n">
        <f aca="false">H19+F19</f>
        <v>8</v>
      </c>
      <c r="K19" s="19" t="n">
        <f aca="false">H19*(I19/2)+F19</f>
        <v>12</v>
      </c>
      <c r="L19" s="19" t="n">
        <f aca="false">H19*I19+F19</f>
        <v>17</v>
      </c>
      <c r="M19" s="19" t="n">
        <f aca="false">ROUNDUP(50/K19,0)</f>
        <v>5</v>
      </c>
      <c r="N19" s="19" t="n">
        <f aca="false">ROUNDUP(100/K19,0)</f>
        <v>9</v>
      </c>
      <c r="O19" s="19"/>
      <c r="P19" s="19"/>
      <c r="Q19" s="17"/>
      <c r="R19" s="17"/>
      <c r="S19" s="17"/>
    </row>
    <row r="20" customFormat="false" ht="12.75" hidden="false" customHeight="false" outlineLevel="0" collapsed="false">
      <c r="A20" s="12" t="s">
        <v>62</v>
      </c>
      <c r="B20" s="13" t="n">
        <v>10</v>
      </c>
      <c r="C20" s="29" t="s">
        <v>97</v>
      </c>
      <c r="D20" s="14" t="n">
        <v>0</v>
      </c>
      <c r="E20" s="14" t="n">
        <v>3</v>
      </c>
      <c r="F20" s="14" t="n">
        <f aca="false">IF(C20="Light",E20,E20+$W$2)</f>
        <v>3</v>
      </c>
      <c r="G20" s="14" t="n">
        <v>2</v>
      </c>
      <c r="H20" s="15" t="n">
        <v>1</v>
      </c>
      <c r="I20" s="15" t="n">
        <v>10</v>
      </c>
      <c r="J20" s="15" t="n">
        <f aca="false">H20+F20</f>
        <v>4</v>
      </c>
      <c r="K20" s="15" t="n">
        <f aca="false">H20*(I20/2)+F20</f>
        <v>8</v>
      </c>
      <c r="L20" s="15" t="n">
        <f aca="false">H20*I20+F20</f>
        <v>13</v>
      </c>
      <c r="M20" s="15" t="n">
        <f aca="false">ROUNDUP(50/K20,0)</f>
        <v>7</v>
      </c>
      <c r="N20" s="15" t="n">
        <f aca="false">ROUNDUP(100/K20,0)</f>
        <v>13</v>
      </c>
      <c r="O20" s="15"/>
      <c r="P20" s="15"/>
      <c r="Q20" s="17"/>
      <c r="R20" s="17"/>
      <c r="S20" s="17"/>
    </row>
    <row r="21" customFormat="false" ht="12.75" hidden="false" customHeight="false" outlineLevel="0" collapsed="false">
      <c r="A21" s="12"/>
      <c r="B21" s="13"/>
      <c r="C21" s="59" t="s">
        <v>109</v>
      </c>
      <c r="D21" s="18" t="n">
        <v>10</v>
      </c>
      <c r="E21" s="18" t="n">
        <v>6</v>
      </c>
      <c r="F21" s="18" t="n">
        <f aca="false">IF(C21="Light",E21,E21+$W$2)</f>
        <v>9</v>
      </c>
      <c r="G21" s="18" t="n">
        <v>7</v>
      </c>
      <c r="H21" s="19" t="n">
        <v>1</v>
      </c>
      <c r="I21" s="19" t="n">
        <v>10</v>
      </c>
      <c r="J21" s="19" t="n">
        <f aca="false">H21+F21</f>
        <v>10</v>
      </c>
      <c r="K21" s="19" t="n">
        <f aca="false">H21*(I21/2)+F21</f>
        <v>14</v>
      </c>
      <c r="L21" s="19" t="n">
        <f aca="false">H21*I21+F21</f>
        <v>19</v>
      </c>
      <c r="M21" s="19" t="n">
        <f aca="false">ROUNDUP(50/K21,0)</f>
        <v>4</v>
      </c>
      <c r="N21" s="19" t="n">
        <f aca="false">ROUNDUP(100/K21,0)</f>
        <v>8</v>
      </c>
      <c r="O21" s="19"/>
      <c r="P21" s="19"/>
      <c r="Q21" s="17"/>
      <c r="R21" s="17"/>
      <c r="S21" s="17"/>
    </row>
    <row r="22" customFormat="false" ht="13.5" hidden="false" customHeight="true" outlineLevel="0" collapsed="false">
      <c r="A22" s="20" t="s">
        <v>63</v>
      </c>
      <c r="B22" s="22" t="n">
        <v>5</v>
      </c>
      <c r="C22" s="33" t="s">
        <v>97</v>
      </c>
      <c r="D22" s="23" t="n">
        <v>0</v>
      </c>
      <c r="E22" s="23" t="n">
        <v>2</v>
      </c>
      <c r="F22" s="23" t="n">
        <f aca="false">IF(C22="Light",E22,E22+$W$2)</f>
        <v>2</v>
      </c>
      <c r="G22" s="23" t="n">
        <v>0</v>
      </c>
      <c r="H22" s="24" t="n">
        <v>1</v>
      </c>
      <c r="I22" s="24" t="n">
        <v>10</v>
      </c>
      <c r="J22" s="24" t="n">
        <f aca="false">H22+F22</f>
        <v>3</v>
      </c>
      <c r="K22" s="24" t="n">
        <f aca="false">H22*(I22/2)+F22</f>
        <v>7</v>
      </c>
      <c r="L22" s="24" t="n">
        <f aca="false">H22*I22+F22</f>
        <v>12</v>
      </c>
      <c r="M22" s="24" t="n">
        <f aca="false">ROUNDUP(50/K22,0)</f>
        <v>8</v>
      </c>
      <c r="N22" s="24" t="n">
        <f aca="false">ROUNDUP(100/K22,0)</f>
        <v>15</v>
      </c>
      <c r="O22" s="24"/>
      <c r="P22" s="24"/>
      <c r="Q22" s="25" t="s">
        <v>56</v>
      </c>
      <c r="R22" s="25" t="s">
        <v>57</v>
      </c>
      <c r="S22" s="25" t="s">
        <v>64</v>
      </c>
    </row>
    <row r="23" customFormat="false" ht="12.75" hidden="false" customHeight="false" outlineLevel="0" collapsed="false">
      <c r="A23" s="20"/>
      <c r="B23" s="22"/>
      <c r="C23" s="58" t="s">
        <v>109</v>
      </c>
      <c r="D23" s="26" t="n">
        <v>10</v>
      </c>
      <c r="E23" s="26" t="n">
        <v>5</v>
      </c>
      <c r="F23" s="26" t="n">
        <f aca="false">IF(C23="Light",E23,E23+$W$2)</f>
        <v>8</v>
      </c>
      <c r="G23" s="26" t="n">
        <v>4</v>
      </c>
      <c r="H23" s="27" t="n">
        <v>1</v>
      </c>
      <c r="I23" s="27" t="n">
        <v>10</v>
      </c>
      <c r="J23" s="27" t="n">
        <f aca="false">H23+F23</f>
        <v>9</v>
      </c>
      <c r="K23" s="27" t="n">
        <f aca="false">H23*(I23/2)+F23</f>
        <v>13</v>
      </c>
      <c r="L23" s="27" t="n">
        <f aca="false">H23*I23+F23</f>
        <v>18</v>
      </c>
      <c r="M23" s="27" t="n">
        <f aca="false">ROUNDUP(50/K23,0)</f>
        <v>4</v>
      </c>
      <c r="N23" s="27" t="n">
        <f aca="false">ROUNDUP(100/K23,0)</f>
        <v>8</v>
      </c>
      <c r="O23" s="27"/>
      <c r="P23" s="27"/>
      <c r="Q23" s="25"/>
      <c r="R23" s="25"/>
      <c r="S23" s="25"/>
    </row>
    <row r="24" customFormat="false" ht="12.75" hidden="false" customHeight="false" outlineLevel="0" collapsed="false">
      <c r="A24" s="20" t="s">
        <v>65</v>
      </c>
      <c r="B24" s="60" t="n">
        <v>10</v>
      </c>
      <c r="C24" s="33" t="s">
        <v>97</v>
      </c>
      <c r="D24" s="23" t="n">
        <v>0</v>
      </c>
      <c r="E24" s="23" t="n">
        <v>4</v>
      </c>
      <c r="F24" s="23" t="n">
        <f aca="false">IF(C24="Light",E24,E24+$W$2)</f>
        <v>4</v>
      </c>
      <c r="G24" s="23" t="n">
        <v>0</v>
      </c>
      <c r="H24" s="24" t="n">
        <v>1</v>
      </c>
      <c r="I24" s="24" t="n">
        <v>10</v>
      </c>
      <c r="J24" s="24" t="n">
        <f aca="false">H24+F24</f>
        <v>5</v>
      </c>
      <c r="K24" s="24" t="n">
        <f aca="false">H24*(I24/2)+F24</f>
        <v>9</v>
      </c>
      <c r="L24" s="24" t="n">
        <f aca="false">H24*I24+F24</f>
        <v>14</v>
      </c>
      <c r="M24" s="24" t="n">
        <f aca="false">ROUNDUP(50/K24,0)</f>
        <v>6</v>
      </c>
      <c r="N24" s="24" t="n">
        <f aca="false">ROUNDUP(100/K24,0)</f>
        <v>12</v>
      </c>
      <c r="O24" s="24"/>
      <c r="P24" s="24"/>
      <c r="Q24" s="25"/>
      <c r="R24" s="25"/>
      <c r="S24" s="25"/>
    </row>
    <row r="25" customFormat="false" ht="12.75" hidden="false" customHeight="false" outlineLevel="0" collapsed="false">
      <c r="A25" s="20"/>
      <c r="B25" s="60"/>
      <c r="C25" s="61" t="s">
        <v>109</v>
      </c>
      <c r="D25" s="26" t="n">
        <v>10</v>
      </c>
      <c r="E25" s="26" t="n">
        <v>7</v>
      </c>
      <c r="F25" s="26" t="n">
        <f aca="false">IF(C25="Light",E25,E25+$W$2)</f>
        <v>10</v>
      </c>
      <c r="G25" s="26" t="n">
        <v>6</v>
      </c>
      <c r="H25" s="27" t="n">
        <v>1</v>
      </c>
      <c r="I25" s="27" t="n">
        <v>10</v>
      </c>
      <c r="J25" s="27" t="n">
        <f aca="false">H25+F25</f>
        <v>11</v>
      </c>
      <c r="K25" s="27" t="n">
        <f aca="false">H25*(I25/2)+F25</f>
        <v>15</v>
      </c>
      <c r="L25" s="27" t="n">
        <f aca="false">H25*I25+F25</f>
        <v>20</v>
      </c>
      <c r="M25" s="27" t="n">
        <f aca="false">ROUNDUP(50/K25,0)</f>
        <v>4</v>
      </c>
      <c r="N25" s="27" t="n">
        <f aca="false">ROUNDUP(100/K25,0)</f>
        <v>7</v>
      </c>
      <c r="O25" s="27"/>
      <c r="P25" s="27"/>
      <c r="Q25" s="25"/>
      <c r="R25" s="25"/>
      <c r="S25" s="25"/>
    </row>
    <row r="26" customFormat="false" ht="12.75" hidden="false" customHeight="true" outlineLevel="0" collapsed="false">
      <c r="A26" s="12" t="s">
        <v>66</v>
      </c>
      <c r="B26" s="62" t="n">
        <v>15</v>
      </c>
      <c r="C26" s="63" t="s">
        <v>97</v>
      </c>
      <c r="D26" s="14" t="n">
        <v>5</v>
      </c>
      <c r="E26" s="14" t="n">
        <v>3</v>
      </c>
      <c r="F26" s="14" t="n">
        <f aca="false">IF(C26="Light",E26,E26+$W$2)</f>
        <v>3</v>
      </c>
      <c r="G26" s="14" t="n">
        <v>0</v>
      </c>
      <c r="H26" s="15" t="n">
        <v>1</v>
      </c>
      <c r="I26" s="15" t="n">
        <v>10</v>
      </c>
      <c r="J26" s="15" t="n">
        <f aca="false">H26+F26</f>
        <v>4</v>
      </c>
      <c r="K26" s="15" t="n">
        <f aca="false">H26*(I26/2)+F26</f>
        <v>8</v>
      </c>
      <c r="L26" s="15" t="n">
        <f aca="false">H26*I26+F26</f>
        <v>13</v>
      </c>
      <c r="M26" s="15" t="n">
        <f aca="false">ROUNDUP(50/K26,0)</f>
        <v>7</v>
      </c>
      <c r="N26" s="15" t="n">
        <f aca="false">ROUNDUP(100/K26,0)</f>
        <v>13</v>
      </c>
      <c r="O26" s="15"/>
      <c r="P26" s="15"/>
      <c r="Q26" s="17" t="s">
        <v>67</v>
      </c>
      <c r="R26" s="17" t="s">
        <v>68</v>
      </c>
      <c r="S26" s="17" t="s">
        <v>69</v>
      </c>
    </row>
    <row r="27" customFormat="false" ht="12.75" hidden="false" customHeight="false" outlineLevel="0" collapsed="false">
      <c r="A27" s="12"/>
      <c r="B27" s="62"/>
      <c r="C27" s="59" t="s">
        <v>109</v>
      </c>
      <c r="D27" s="18" t="n">
        <v>15</v>
      </c>
      <c r="E27" s="18" t="n">
        <v>8</v>
      </c>
      <c r="F27" s="18" t="n">
        <f aca="false">IF(C27="Light",E27,E27+$W$2)</f>
        <v>11</v>
      </c>
      <c r="G27" s="18" t="n">
        <v>6</v>
      </c>
      <c r="H27" s="19" t="n">
        <v>1</v>
      </c>
      <c r="I27" s="19" t="n">
        <v>10</v>
      </c>
      <c r="J27" s="19" t="n">
        <f aca="false">H27+F27</f>
        <v>12</v>
      </c>
      <c r="K27" s="19" t="n">
        <f aca="false">H27*(I27/2)+F27</f>
        <v>16</v>
      </c>
      <c r="L27" s="19" t="n">
        <f aca="false">H27*I27+F27</f>
        <v>21</v>
      </c>
      <c r="M27" s="19" t="n">
        <f aca="false">ROUNDUP(50/K27,0)</f>
        <v>4</v>
      </c>
      <c r="N27" s="19" t="n">
        <f aca="false">ROUNDUP(100/K27,0)</f>
        <v>7</v>
      </c>
      <c r="O27" s="19"/>
      <c r="P27" s="19"/>
      <c r="Q27" s="17"/>
      <c r="R27" s="17"/>
      <c r="S27" s="17"/>
    </row>
    <row r="28" customFormat="false" ht="12.75" hidden="false" customHeight="true" outlineLevel="0" collapsed="false">
      <c r="A28" s="20" t="s">
        <v>70</v>
      </c>
      <c r="B28" s="22" t="n">
        <v>5</v>
      </c>
      <c r="C28" s="33" t="s">
        <v>97</v>
      </c>
      <c r="D28" s="23" t="n">
        <v>0</v>
      </c>
      <c r="E28" s="23" t="n">
        <v>3</v>
      </c>
      <c r="F28" s="23" t="n">
        <f aca="false">IF(C28="Light",E28,E28+$W$2)</f>
        <v>3</v>
      </c>
      <c r="G28" s="23" t="n">
        <v>2</v>
      </c>
      <c r="H28" s="24" t="n">
        <v>1</v>
      </c>
      <c r="I28" s="24" t="n">
        <v>10</v>
      </c>
      <c r="J28" s="24" t="n">
        <f aca="false">H28+F28</f>
        <v>4</v>
      </c>
      <c r="K28" s="24" t="n">
        <f aca="false">H28*(I28/2)+F28</f>
        <v>8</v>
      </c>
      <c r="L28" s="24" t="n">
        <f aca="false">H28*I28+F28</f>
        <v>13</v>
      </c>
      <c r="M28" s="24" t="n">
        <f aca="false">ROUNDUP(50/K28,0)</f>
        <v>7</v>
      </c>
      <c r="N28" s="24" t="n">
        <f aca="false">ROUNDUP(100/K28,0)</f>
        <v>13</v>
      </c>
      <c r="O28" s="24"/>
      <c r="P28" s="24"/>
      <c r="Q28" s="25" t="s">
        <v>67</v>
      </c>
      <c r="R28" s="28" t="s">
        <v>71</v>
      </c>
      <c r="S28" s="25" t="s">
        <v>69</v>
      </c>
    </row>
    <row r="29" customFormat="false" ht="12.75" hidden="false" customHeight="false" outlineLevel="0" collapsed="false">
      <c r="A29" s="20"/>
      <c r="B29" s="22"/>
      <c r="C29" s="58" t="s">
        <v>109</v>
      </c>
      <c r="D29" s="26" t="n">
        <v>10</v>
      </c>
      <c r="E29" s="26" t="n">
        <v>8</v>
      </c>
      <c r="F29" s="26" t="n">
        <f aca="false">IF(C29="Light",E29,E29+$W$2)</f>
        <v>11</v>
      </c>
      <c r="G29" s="26" t="n">
        <v>8</v>
      </c>
      <c r="H29" s="27" t="n">
        <v>1</v>
      </c>
      <c r="I29" s="27" t="n">
        <v>10</v>
      </c>
      <c r="J29" s="27" t="n">
        <f aca="false">H29+F29</f>
        <v>12</v>
      </c>
      <c r="K29" s="27" t="n">
        <f aca="false">H29*(I29/2)+F29</f>
        <v>16</v>
      </c>
      <c r="L29" s="27" t="n">
        <f aca="false">H29*I29+F29</f>
        <v>21</v>
      </c>
      <c r="M29" s="27" t="n">
        <f aca="false">ROUNDUP(50/K29,0)</f>
        <v>4</v>
      </c>
      <c r="N29" s="27" t="n">
        <f aca="false">ROUNDUP(100/K29,0)</f>
        <v>7</v>
      </c>
      <c r="O29" s="27"/>
      <c r="P29" s="27"/>
      <c r="Q29" s="25"/>
      <c r="R29" s="28"/>
      <c r="S29" s="25"/>
    </row>
    <row r="30" customFormat="false" ht="12.75" hidden="false" customHeight="true" outlineLevel="0" collapsed="false">
      <c r="A30" s="12" t="s">
        <v>72</v>
      </c>
      <c r="B30" s="13" t="n">
        <v>5</v>
      </c>
      <c r="C30" s="29" t="s">
        <v>97</v>
      </c>
      <c r="D30" s="14" t="n">
        <v>0</v>
      </c>
      <c r="E30" s="14" t="n">
        <v>4</v>
      </c>
      <c r="F30" s="14" t="n">
        <f aca="false">IF(C30="Light",E30,E30+$W$2)</f>
        <v>4</v>
      </c>
      <c r="G30" s="14" t="n">
        <v>0</v>
      </c>
      <c r="H30" s="15" t="n">
        <v>1</v>
      </c>
      <c r="I30" s="15" t="n">
        <v>10</v>
      </c>
      <c r="J30" s="15" t="n">
        <f aca="false">H30+F30</f>
        <v>5</v>
      </c>
      <c r="K30" s="15" t="n">
        <f aca="false">H30*(I30/2)+F30</f>
        <v>9</v>
      </c>
      <c r="L30" s="15" t="n">
        <f aca="false">H30*I30+F30</f>
        <v>14</v>
      </c>
      <c r="M30" s="15" t="n">
        <f aca="false">ROUNDUP(50/K30,0)</f>
        <v>6</v>
      </c>
      <c r="N30" s="15" t="n">
        <f aca="false">ROUNDUP(100/K30,0)</f>
        <v>12</v>
      </c>
      <c r="O30" s="15"/>
      <c r="P30" s="15"/>
      <c r="Q30" s="17" t="s">
        <v>67</v>
      </c>
      <c r="R30" s="17" t="s">
        <v>71</v>
      </c>
      <c r="S30" s="17" t="s">
        <v>69</v>
      </c>
    </row>
    <row r="31" customFormat="false" ht="12.75" hidden="false" customHeight="false" outlineLevel="0" collapsed="false">
      <c r="A31" s="12"/>
      <c r="B31" s="13"/>
      <c r="C31" s="59" t="s">
        <v>109</v>
      </c>
      <c r="D31" s="18" t="n">
        <v>10</v>
      </c>
      <c r="E31" s="18" t="n">
        <v>9</v>
      </c>
      <c r="F31" s="18" t="n">
        <f aca="false">IF(C31="Light",E31,E31+$W$2)</f>
        <v>12</v>
      </c>
      <c r="G31" s="18" t="n">
        <v>7</v>
      </c>
      <c r="H31" s="19" t="n">
        <v>1</v>
      </c>
      <c r="I31" s="19" t="n">
        <v>10</v>
      </c>
      <c r="J31" s="19" t="n">
        <f aca="false">H31+F31</f>
        <v>13</v>
      </c>
      <c r="K31" s="19" t="n">
        <f aca="false">H31*(I31/2)+F31</f>
        <v>17</v>
      </c>
      <c r="L31" s="19" t="n">
        <f aca="false">H31*I31+F31</f>
        <v>22</v>
      </c>
      <c r="M31" s="19" t="n">
        <f aca="false">ROUNDUP(50/K31,0)</f>
        <v>3</v>
      </c>
      <c r="N31" s="19" t="n">
        <f aca="false">ROUNDUP(100/K31,0)</f>
        <v>6</v>
      </c>
      <c r="O31" s="19"/>
      <c r="P31" s="19"/>
      <c r="Q31" s="17"/>
      <c r="R31" s="17"/>
      <c r="S31" s="17"/>
    </row>
    <row r="32" customFormat="false" ht="12.75" hidden="false" customHeight="true" outlineLevel="0" collapsed="false">
      <c r="A32" s="20" t="s">
        <v>73</v>
      </c>
      <c r="B32" s="22" t="n">
        <v>5</v>
      </c>
      <c r="C32" s="33" t="s">
        <v>97</v>
      </c>
      <c r="D32" s="23" t="n">
        <v>0</v>
      </c>
      <c r="E32" s="23" t="n">
        <v>1</v>
      </c>
      <c r="F32" s="23" t="n">
        <f aca="false">IF(C32="Light",E32,E32+$W$2)</f>
        <v>1</v>
      </c>
      <c r="G32" s="23" t="n">
        <v>0</v>
      </c>
      <c r="H32" s="24" t="n">
        <v>1</v>
      </c>
      <c r="I32" s="24" t="n">
        <v>10</v>
      </c>
      <c r="J32" s="24" t="n">
        <f aca="false">H32+F32</f>
        <v>2</v>
      </c>
      <c r="K32" s="24" t="n">
        <f aca="false">H32*(I32/2)+F32</f>
        <v>6</v>
      </c>
      <c r="L32" s="24" t="n">
        <f aca="false">H32*I32+F32</f>
        <v>11</v>
      </c>
      <c r="M32" s="24" t="n">
        <f aca="false">ROUNDUP(50/K32,0)</f>
        <v>9</v>
      </c>
      <c r="N32" s="24" t="n">
        <f aca="false">ROUNDUP(100/K32,0)</f>
        <v>17</v>
      </c>
      <c r="O32" s="24"/>
      <c r="P32" s="24"/>
      <c r="Q32" s="25" t="s">
        <v>56</v>
      </c>
      <c r="R32" s="25" t="s">
        <v>121</v>
      </c>
      <c r="S32" s="25" t="s">
        <v>75</v>
      </c>
    </row>
    <row r="33" customFormat="false" ht="12.75" hidden="false" customHeight="false" outlineLevel="0" collapsed="false">
      <c r="A33" s="20"/>
      <c r="B33" s="22"/>
      <c r="C33" s="58" t="s">
        <v>109</v>
      </c>
      <c r="D33" s="26" t="n">
        <v>10</v>
      </c>
      <c r="E33" s="26" t="n">
        <v>4</v>
      </c>
      <c r="F33" s="26" t="n">
        <f aca="false">IF(C33="Light",E33,E33+$W$2)</f>
        <v>7</v>
      </c>
      <c r="G33" s="26" t="n">
        <v>4</v>
      </c>
      <c r="H33" s="27" t="n">
        <v>1</v>
      </c>
      <c r="I33" s="27" t="n">
        <v>10</v>
      </c>
      <c r="J33" s="27" t="n">
        <f aca="false">H33+F33</f>
        <v>8</v>
      </c>
      <c r="K33" s="27" t="n">
        <f aca="false">H33*(I33/2)+F33</f>
        <v>12</v>
      </c>
      <c r="L33" s="27" t="n">
        <f aca="false">H33*I33+F33</f>
        <v>17</v>
      </c>
      <c r="M33" s="27" t="n">
        <f aca="false">ROUNDUP(50/K33,0)</f>
        <v>5</v>
      </c>
      <c r="N33" s="27" t="n">
        <f aca="false">ROUNDUP(100/K33,0)</f>
        <v>9</v>
      </c>
      <c r="O33" s="27"/>
      <c r="P33" s="27"/>
      <c r="Q33" s="25"/>
      <c r="R33" s="25"/>
      <c r="S33" s="25"/>
    </row>
    <row r="34" customFormat="false" ht="12.75" hidden="false" customHeight="false" outlineLevel="0" collapsed="false">
      <c r="A34" s="20" t="s">
        <v>76</v>
      </c>
      <c r="B34" s="22" t="n">
        <v>20</v>
      </c>
      <c r="C34" s="33" t="s">
        <v>97</v>
      </c>
      <c r="D34" s="23" t="n">
        <v>0</v>
      </c>
      <c r="E34" s="23" t="n">
        <v>3</v>
      </c>
      <c r="F34" s="23" t="n">
        <f aca="false">IF(C34="Light",E34,E34+$W$2)</f>
        <v>3</v>
      </c>
      <c r="G34" s="23" t="n">
        <v>0</v>
      </c>
      <c r="H34" s="24" t="n">
        <v>1</v>
      </c>
      <c r="I34" s="24" t="n">
        <v>10</v>
      </c>
      <c r="J34" s="24" t="n">
        <f aca="false">H34+F34</f>
        <v>4</v>
      </c>
      <c r="K34" s="24" t="n">
        <f aca="false">H34*(I34/2)+F34</f>
        <v>8</v>
      </c>
      <c r="L34" s="24" t="n">
        <f aca="false">H34*I34+F34</f>
        <v>13</v>
      </c>
      <c r="M34" s="24" t="n">
        <f aca="false">ROUNDUP(50/K34,0)</f>
        <v>7</v>
      </c>
      <c r="N34" s="24" t="n">
        <f aca="false">ROUNDUP(100/K34,0)</f>
        <v>13</v>
      </c>
      <c r="O34" s="24"/>
      <c r="P34" s="24"/>
      <c r="Q34" s="25"/>
      <c r="R34" s="25"/>
      <c r="S34" s="25"/>
    </row>
    <row r="35" customFormat="false" ht="12.75" hidden="false" customHeight="false" outlineLevel="0" collapsed="false">
      <c r="A35" s="20"/>
      <c r="B35" s="22"/>
      <c r="C35" s="58" t="s">
        <v>109</v>
      </c>
      <c r="D35" s="26" t="n">
        <v>2</v>
      </c>
      <c r="E35" s="26" t="n">
        <v>6</v>
      </c>
      <c r="F35" s="26" t="n">
        <f aca="false">IF(C35="Light",E35,E35+$W$2)</f>
        <v>9</v>
      </c>
      <c r="G35" s="26" t="n">
        <v>6</v>
      </c>
      <c r="H35" s="27" t="n">
        <v>1</v>
      </c>
      <c r="I35" s="27" t="n">
        <v>10</v>
      </c>
      <c r="J35" s="27" t="n">
        <f aca="false">H35+F35</f>
        <v>10</v>
      </c>
      <c r="K35" s="27" t="n">
        <f aca="false">H35*(I35/2)+F35</f>
        <v>14</v>
      </c>
      <c r="L35" s="27" t="n">
        <f aca="false">H35*I35+F35</f>
        <v>19</v>
      </c>
      <c r="M35" s="27" t="n">
        <f aca="false">ROUNDUP(50/K35,0)</f>
        <v>4</v>
      </c>
      <c r="N35" s="27" t="n">
        <f aca="false">ROUNDUP(100/K35,0)</f>
        <v>8</v>
      </c>
      <c r="O35" s="27"/>
      <c r="P35" s="27"/>
      <c r="Q35" s="25"/>
      <c r="R35" s="25"/>
      <c r="S35" s="25"/>
    </row>
    <row r="36" customFormat="false" ht="13.5" hidden="false" customHeight="true" outlineLevel="0" collapsed="false">
      <c r="A36" s="12" t="s">
        <v>77</v>
      </c>
      <c r="B36" s="13" t="n">
        <v>15</v>
      </c>
      <c r="C36" s="29" t="s">
        <v>97</v>
      </c>
      <c r="D36" s="14" t="n">
        <v>0</v>
      </c>
      <c r="E36" s="14" t="n">
        <v>4</v>
      </c>
      <c r="F36" s="14" t="n">
        <f aca="false">IF(C36="Light",E36,E36+$W$2)</f>
        <v>4</v>
      </c>
      <c r="G36" s="14" t="n">
        <v>0</v>
      </c>
      <c r="H36" s="15" t="n">
        <v>1</v>
      </c>
      <c r="I36" s="15" t="n">
        <v>10</v>
      </c>
      <c r="J36" s="15" t="n">
        <f aca="false">H36+F36</f>
        <v>5</v>
      </c>
      <c r="K36" s="15" t="n">
        <f aca="false">H36*(I36/2)+F36</f>
        <v>9</v>
      </c>
      <c r="L36" s="15" t="n">
        <f aca="false">H36*I36+F36</f>
        <v>14</v>
      </c>
      <c r="M36" s="15" t="n">
        <f aca="false">ROUNDUP(50/K36,0)</f>
        <v>6</v>
      </c>
      <c r="N36" s="15" t="n">
        <f aca="false">ROUNDUP(100/K36,0)</f>
        <v>12</v>
      </c>
      <c r="O36" s="15"/>
      <c r="P36" s="15"/>
      <c r="Q36" s="17" t="s">
        <v>67</v>
      </c>
      <c r="R36" s="17" t="s">
        <v>78</v>
      </c>
      <c r="S36" s="17" t="s">
        <v>79</v>
      </c>
    </row>
    <row r="37" customFormat="false" ht="12.75" hidden="false" customHeight="false" outlineLevel="0" collapsed="false">
      <c r="A37" s="12"/>
      <c r="B37" s="13"/>
      <c r="C37" s="59" t="s">
        <v>109</v>
      </c>
      <c r="D37" s="18" t="n">
        <v>10</v>
      </c>
      <c r="E37" s="18" t="n">
        <v>9</v>
      </c>
      <c r="F37" s="18" t="n">
        <f aca="false">IF(C37="Light",E37,E37+$W$2)</f>
        <v>12</v>
      </c>
      <c r="G37" s="18" t="n">
        <v>8</v>
      </c>
      <c r="H37" s="19" t="n">
        <v>1</v>
      </c>
      <c r="I37" s="19" t="n">
        <v>10</v>
      </c>
      <c r="J37" s="19" t="n">
        <f aca="false">H37+F37</f>
        <v>13</v>
      </c>
      <c r="K37" s="19" t="n">
        <f aca="false">H37*(I37/2)+F37</f>
        <v>17</v>
      </c>
      <c r="L37" s="19" t="n">
        <f aca="false">H37*I37+F37</f>
        <v>22</v>
      </c>
      <c r="M37" s="19" t="n">
        <f aca="false">ROUNDUP(50/K37,0)</f>
        <v>3</v>
      </c>
      <c r="N37" s="19" t="n">
        <f aca="false">ROUNDUP(100/K37,0)</f>
        <v>6</v>
      </c>
      <c r="O37" s="19"/>
      <c r="P37" s="19"/>
      <c r="Q37" s="17"/>
      <c r="R37" s="17"/>
      <c r="S37" s="17"/>
    </row>
    <row r="38" customFormat="false" ht="13.5" hidden="false" customHeight="true" outlineLevel="0" collapsed="false">
      <c r="A38" s="20" t="s">
        <v>80</v>
      </c>
      <c r="B38" s="22" t="n">
        <v>5</v>
      </c>
      <c r="C38" s="33" t="s">
        <v>97</v>
      </c>
      <c r="D38" s="23" t="n">
        <v>0</v>
      </c>
      <c r="E38" s="23" t="n">
        <v>0</v>
      </c>
      <c r="F38" s="23" t="n">
        <f aca="false">IF(C38="Light",E38,E38+$W$2)</f>
        <v>0</v>
      </c>
      <c r="G38" s="23" t="n">
        <v>0</v>
      </c>
      <c r="H38" s="24" t="n">
        <v>1</v>
      </c>
      <c r="I38" s="24" t="n">
        <v>10</v>
      </c>
      <c r="J38" s="24" t="n">
        <f aca="false">H38+F38</f>
        <v>1</v>
      </c>
      <c r="K38" s="24" t="n">
        <f aca="false">H38*(I38/2)+F38</f>
        <v>5</v>
      </c>
      <c r="L38" s="24" t="n">
        <f aca="false">H38*I38+F38</f>
        <v>10</v>
      </c>
      <c r="M38" s="24" t="n">
        <f aca="false">ROUNDUP(50/K38,0)</f>
        <v>10</v>
      </c>
      <c r="N38" s="24" t="n">
        <f aca="false">ROUNDUP(100/K38,0)</f>
        <v>20</v>
      </c>
      <c r="O38" s="24"/>
      <c r="P38" s="24"/>
      <c r="Q38" s="25" t="s">
        <v>49</v>
      </c>
      <c r="R38" s="25" t="s">
        <v>122</v>
      </c>
      <c r="S38" s="25" t="s">
        <v>81</v>
      </c>
    </row>
    <row r="39" customFormat="false" ht="12.75" hidden="false" customHeight="false" outlineLevel="0" collapsed="false">
      <c r="A39" s="20"/>
      <c r="B39" s="22"/>
      <c r="C39" s="58" t="s">
        <v>109</v>
      </c>
      <c r="D39" s="26" t="n">
        <v>10</v>
      </c>
      <c r="E39" s="26" t="n">
        <v>5</v>
      </c>
      <c r="F39" s="26" t="n">
        <f aca="false">IF(C39="Light",E39,E39+$W$2)</f>
        <v>8</v>
      </c>
      <c r="G39" s="26" t="n">
        <v>3</v>
      </c>
      <c r="H39" s="27" t="n">
        <v>1</v>
      </c>
      <c r="I39" s="27" t="n">
        <v>10</v>
      </c>
      <c r="J39" s="27" t="n">
        <f aca="false">H39+F39</f>
        <v>9</v>
      </c>
      <c r="K39" s="27" t="n">
        <f aca="false">H39*(I39/2)+F39</f>
        <v>13</v>
      </c>
      <c r="L39" s="27" t="n">
        <f aca="false">H39*I39+F39</f>
        <v>18</v>
      </c>
      <c r="M39" s="27" t="n">
        <f aca="false">ROUNDUP(50/K39,0)</f>
        <v>4</v>
      </c>
      <c r="N39" s="27" t="n">
        <f aca="false">ROUNDUP(100/K39,0)</f>
        <v>8</v>
      </c>
      <c r="O39" s="27"/>
      <c r="P39" s="27"/>
      <c r="Q39" s="25"/>
      <c r="R39" s="25"/>
      <c r="S39" s="25"/>
    </row>
    <row r="40" customFormat="false" ht="12.75" hidden="false" customHeight="false" outlineLevel="0" collapsed="false">
      <c r="A40" s="20" t="s">
        <v>82</v>
      </c>
      <c r="B40" s="22" t="n">
        <v>20</v>
      </c>
      <c r="C40" s="33" t="s">
        <v>97</v>
      </c>
      <c r="D40" s="23" t="n">
        <v>0</v>
      </c>
      <c r="E40" s="23" t="n">
        <v>2</v>
      </c>
      <c r="F40" s="23" t="n">
        <f aca="false">IF(C40="Light",E40,E40+$W$2)</f>
        <v>2</v>
      </c>
      <c r="G40" s="23" t="n">
        <v>0</v>
      </c>
      <c r="H40" s="24" t="n">
        <v>1</v>
      </c>
      <c r="I40" s="24" t="n">
        <v>10</v>
      </c>
      <c r="J40" s="24" t="n">
        <f aca="false">H40+F40</f>
        <v>3</v>
      </c>
      <c r="K40" s="24" t="n">
        <f aca="false">H40*(I40/2)+F40</f>
        <v>7</v>
      </c>
      <c r="L40" s="24" t="n">
        <f aca="false">H40*I40+F40</f>
        <v>12</v>
      </c>
      <c r="M40" s="24" t="n">
        <f aca="false">ROUNDUP(50/K40,0)</f>
        <v>8</v>
      </c>
      <c r="N40" s="24" t="n">
        <f aca="false">ROUNDUP(100/K40,0)</f>
        <v>15</v>
      </c>
      <c r="O40" s="24"/>
      <c r="P40" s="24"/>
      <c r="Q40" s="25"/>
      <c r="R40" s="25"/>
      <c r="S40" s="25"/>
    </row>
    <row r="41" customFormat="false" ht="12.75" hidden="false" customHeight="false" outlineLevel="0" collapsed="false">
      <c r="A41" s="20"/>
      <c r="B41" s="22"/>
      <c r="C41" s="58" t="s">
        <v>109</v>
      </c>
      <c r="D41" s="26" t="n">
        <v>10</v>
      </c>
      <c r="E41" s="26" t="n">
        <v>7</v>
      </c>
      <c r="F41" s="26" t="n">
        <f aca="false">IF(C41="Light",E41,E41+$W$2)</f>
        <v>10</v>
      </c>
      <c r="G41" s="26" t="n">
        <v>5</v>
      </c>
      <c r="H41" s="27" t="n">
        <v>1</v>
      </c>
      <c r="I41" s="27" t="n">
        <v>10</v>
      </c>
      <c r="J41" s="27" t="n">
        <f aca="false">H41+F41</f>
        <v>11</v>
      </c>
      <c r="K41" s="27" t="n">
        <f aca="false">H41*(I41/2)+F41</f>
        <v>15</v>
      </c>
      <c r="L41" s="27" t="n">
        <f aca="false">H41*I41+F41</f>
        <v>20</v>
      </c>
      <c r="M41" s="27" t="n">
        <f aca="false">ROUNDUP(50/K41,0)</f>
        <v>4</v>
      </c>
      <c r="N41" s="27" t="n">
        <f aca="false">ROUNDUP(100/K41,0)</f>
        <v>7</v>
      </c>
      <c r="O41" s="27"/>
      <c r="P41" s="27"/>
      <c r="Q41" s="25"/>
      <c r="R41" s="25"/>
      <c r="S41" s="25"/>
    </row>
    <row r="44" customFormat="false" ht="12.75" hidden="false" customHeight="false" outlineLevel="0" collapsed="false">
      <c r="A44" s="12" t="s">
        <v>83</v>
      </c>
      <c r="B44" s="13" t="n">
        <v>10</v>
      </c>
      <c r="C44" s="29" t="n">
        <v>0</v>
      </c>
      <c r="D44" s="29" t="n">
        <v>0</v>
      </c>
      <c r="E44" s="29" t="n">
        <v>0</v>
      </c>
      <c r="F44" s="29" t="n">
        <v>0</v>
      </c>
      <c r="G44" s="29"/>
      <c r="H44" s="30" t="n">
        <v>1</v>
      </c>
      <c r="I44" s="29" t="n">
        <v>10</v>
      </c>
      <c r="J44" s="29" t="n">
        <f aca="false">H44+F44</f>
        <v>1</v>
      </c>
      <c r="K44" s="29" t="n">
        <f aca="false">ROUNDUP(H44*(I44/2+0.5),0)</f>
        <v>6</v>
      </c>
      <c r="L44" s="29" t="n">
        <f aca="false">H44*I44</f>
        <v>10</v>
      </c>
      <c r="M44" s="29" t="n">
        <f aca="false">ROUNDUP(50/K44,0)</f>
        <v>9</v>
      </c>
      <c r="N44" s="29" t="n">
        <f aca="false">ROUNDUP(100/K44,0)</f>
        <v>17</v>
      </c>
      <c r="O44" s="29" t="n">
        <f aca="false">IF($F44=0, ROUNDUP(100/($K44/2),0), ROUNDUP((100-ROUNDUP(15/$F44,0)*$K44/2)/$K44,0)+ROUNDUP(15/$F44,0))</f>
        <v>34</v>
      </c>
      <c r="P44" s="31" t="n">
        <f aca="false">IF($F44=0, ROUNDUP(100/($K44/2),0), ROUNDUP((100-ROUNDUP(30/$F44,0)*$K44/2)/$K44,0)+ROUNDUP(30/$F44,0))</f>
        <v>34</v>
      </c>
      <c r="Q44" s="32" t="s">
        <v>45</v>
      </c>
      <c r="R44" s="32" t="s">
        <v>84</v>
      </c>
      <c r="S44" s="32" t="s">
        <v>52</v>
      </c>
    </row>
    <row r="45" customFormat="false" ht="12.75" hidden="false" customHeight="false" outlineLevel="0" collapsed="false">
      <c r="A45" s="20" t="s">
        <v>85</v>
      </c>
      <c r="B45" s="22" t="n">
        <v>15</v>
      </c>
      <c r="C45" s="33" t="n">
        <v>5</v>
      </c>
      <c r="D45" s="33" t="n">
        <v>0</v>
      </c>
      <c r="E45" s="33" t="n">
        <v>0</v>
      </c>
      <c r="F45" s="33" t="n">
        <v>0</v>
      </c>
      <c r="G45" s="33"/>
      <c r="H45" s="34" t="n">
        <v>0</v>
      </c>
      <c r="I45" s="34" t="n">
        <v>0</v>
      </c>
      <c r="J45" s="34" t="n">
        <f aca="false">H45+F45</f>
        <v>0</v>
      </c>
      <c r="K45" s="34" t="n">
        <f aca="false">ROUNDUP(H45*(I45/2+0.5),0)</f>
        <v>0</v>
      </c>
      <c r="L45" s="34" t="n">
        <f aca="false">H45*I45</f>
        <v>0</v>
      </c>
      <c r="M45" s="34" t="e">
        <f aca="false">ROUNDUP(50/K45,0)</f>
        <v>#DIV/0!</v>
      </c>
      <c r="N45" s="34" t="e">
        <f aca="false">ROUNDUP(100/K45,0)</f>
        <v>#DIV/0!</v>
      </c>
      <c r="O45" s="34" t="e">
        <f aca="false">IF($F45=0, ROUNDUP(100/($K45/2),0), ROUNDUP((100-ROUNDUP(15/$F45,0)*$K45/2)/$K45,0)+ROUNDUP(15/$F45,0))</f>
        <v>#DIV/0!</v>
      </c>
      <c r="P45" s="34" t="e">
        <f aca="false">IF($F45=0, ROUNDUP(100/($K45/2),0), ROUNDUP((100-ROUNDUP(30/$F45,0)*$K45/2)/$K45,0)+ROUNDUP(30/$F45,0))</f>
        <v>#DIV/0!</v>
      </c>
      <c r="Q45" s="35" t="s">
        <v>49</v>
      </c>
      <c r="R45" s="36" t="s">
        <v>84</v>
      </c>
      <c r="S45" s="35" t="s">
        <v>52</v>
      </c>
    </row>
    <row r="46" customFormat="false" ht="12.75" hidden="false" customHeight="false" outlineLevel="0" collapsed="false">
      <c r="A46" s="12" t="s">
        <v>86</v>
      </c>
      <c r="B46" s="13" t="n">
        <v>20</v>
      </c>
      <c r="C46" s="13" t="n">
        <v>10</v>
      </c>
      <c r="D46" s="13" t="n">
        <v>-10</v>
      </c>
      <c r="E46" s="13" t="n">
        <v>0</v>
      </c>
      <c r="F46" s="13" t="n">
        <v>0</v>
      </c>
      <c r="G46" s="13"/>
      <c r="H46" s="37" t="n">
        <v>0</v>
      </c>
      <c r="I46" s="37" t="n">
        <v>0</v>
      </c>
      <c r="J46" s="37" t="n">
        <f aca="false">H46+F46</f>
        <v>0</v>
      </c>
      <c r="K46" s="37" t="n">
        <f aca="false">ROUNDUP(H46*(I46/2+0.5),0)</f>
        <v>0</v>
      </c>
      <c r="L46" s="37" t="n">
        <f aca="false">H46*I46</f>
        <v>0</v>
      </c>
      <c r="M46" s="37" t="e">
        <f aca="false">ROUNDUP(50/K46,0)</f>
        <v>#DIV/0!</v>
      </c>
      <c r="N46" s="37" t="e">
        <f aca="false">ROUNDUP(100/K46,0)</f>
        <v>#DIV/0!</v>
      </c>
      <c r="O46" s="37" t="e">
        <f aca="false">IF($F46=0, ROUNDUP(100/($K46/2),0), ROUNDUP((100-ROUNDUP(15/$F46,0)*$K46/2)/$K46,0)+ROUNDUP(15/$F46,0))</f>
        <v>#DIV/0!</v>
      </c>
      <c r="P46" s="37" t="e">
        <f aca="false">IF($F46=0, ROUNDUP(100/($K46/2),0), ROUNDUP((100-ROUNDUP(30/$F46,0)*$K46/2)/$K46,0)+ROUNDUP(30/$F46,0))</f>
        <v>#DIV/0!</v>
      </c>
      <c r="Q46" s="17" t="s">
        <v>56</v>
      </c>
      <c r="R46" s="17" t="s">
        <v>84</v>
      </c>
      <c r="S46" s="17" t="s">
        <v>52</v>
      </c>
    </row>
  </sheetData>
  <mergeCells count="85">
    <mergeCell ref="A2:A3"/>
    <mergeCell ref="B2:B3"/>
    <mergeCell ref="Q2:Q3"/>
    <mergeCell ref="R2:R3"/>
    <mergeCell ref="S2:S3"/>
    <mergeCell ref="A4:A5"/>
    <mergeCell ref="B4:B5"/>
    <mergeCell ref="Q4:Q5"/>
    <mergeCell ref="R4:R5"/>
    <mergeCell ref="S4:S5"/>
    <mergeCell ref="A6:A7"/>
    <mergeCell ref="B6:B7"/>
    <mergeCell ref="Q6:Q7"/>
    <mergeCell ref="R6:R7"/>
    <mergeCell ref="S6:S7"/>
    <mergeCell ref="A8:A9"/>
    <mergeCell ref="B8:B9"/>
    <mergeCell ref="Q8:Q9"/>
    <mergeCell ref="R8:R9"/>
    <mergeCell ref="S8:S9"/>
    <mergeCell ref="A10:A11"/>
    <mergeCell ref="B10:B11"/>
    <mergeCell ref="Q10:Q11"/>
    <mergeCell ref="R10:R11"/>
    <mergeCell ref="S10:S11"/>
    <mergeCell ref="A12:A13"/>
    <mergeCell ref="B12:B13"/>
    <mergeCell ref="Q12:Q13"/>
    <mergeCell ref="R12:R13"/>
    <mergeCell ref="S12:S13"/>
    <mergeCell ref="A14:A15"/>
    <mergeCell ref="B14:B15"/>
    <mergeCell ref="Q14:Q17"/>
    <mergeCell ref="R14:R17"/>
    <mergeCell ref="S14:S17"/>
    <mergeCell ref="A16:A17"/>
    <mergeCell ref="B16:B17"/>
    <mergeCell ref="A18:A19"/>
    <mergeCell ref="B18:B19"/>
    <mergeCell ref="Q18:Q21"/>
    <mergeCell ref="R18:R21"/>
    <mergeCell ref="S18:S21"/>
    <mergeCell ref="A20:A21"/>
    <mergeCell ref="B20:B21"/>
    <mergeCell ref="A22:A23"/>
    <mergeCell ref="B22:B23"/>
    <mergeCell ref="Q22:Q25"/>
    <mergeCell ref="R22:R25"/>
    <mergeCell ref="S22:S25"/>
    <mergeCell ref="A24:A25"/>
    <mergeCell ref="B24:B25"/>
    <mergeCell ref="A26:A27"/>
    <mergeCell ref="B26:B27"/>
    <mergeCell ref="Q26:Q27"/>
    <mergeCell ref="R26:R27"/>
    <mergeCell ref="S26:S27"/>
    <mergeCell ref="A28:A29"/>
    <mergeCell ref="B28:B29"/>
    <mergeCell ref="Q28:Q29"/>
    <mergeCell ref="R28:R29"/>
    <mergeCell ref="S28:S29"/>
    <mergeCell ref="A30:A31"/>
    <mergeCell ref="B30:B31"/>
    <mergeCell ref="Q30:Q31"/>
    <mergeCell ref="R30:R31"/>
    <mergeCell ref="S30:S31"/>
    <mergeCell ref="A32:A33"/>
    <mergeCell ref="B32:B33"/>
    <mergeCell ref="Q32:Q35"/>
    <mergeCell ref="R32:R35"/>
    <mergeCell ref="S32:S35"/>
    <mergeCell ref="A34:A35"/>
    <mergeCell ref="B34:B35"/>
    <mergeCell ref="A36:A37"/>
    <mergeCell ref="B36:B37"/>
    <mergeCell ref="Q36:Q37"/>
    <mergeCell ref="R36:R37"/>
    <mergeCell ref="S36:S37"/>
    <mergeCell ref="A38:A39"/>
    <mergeCell ref="B38:B39"/>
    <mergeCell ref="Q38:Q41"/>
    <mergeCell ref="R38:R41"/>
    <mergeCell ref="S38:S41"/>
    <mergeCell ref="A40:A41"/>
    <mergeCell ref="B40:B41"/>
  </mergeCells>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11"/>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E14" activeCellId="0" sqref="E14"/>
    </sheetView>
  </sheetViews>
  <sheetFormatPr defaultColWidth="8.875" defaultRowHeight="12.75" zeroHeight="false" outlineLevelRow="0" outlineLevelCol="0"/>
  <cols>
    <col collapsed="false" customWidth="true" hidden="false" outlineLevel="0" max="1" min="1" style="0" width="19"/>
    <col collapsed="false" customWidth="true" hidden="false" outlineLevel="0" max="2" min="2" style="0" width="11.99"/>
    <col collapsed="false" customWidth="true" hidden="false" outlineLevel="0" max="3" min="3" style="0" width="17.59"/>
    <col collapsed="false" customWidth="true" hidden="false" outlineLevel="0" max="4" min="4" style="0" width="13.7"/>
    <col collapsed="false" customWidth="true" hidden="false" outlineLevel="0" max="5" min="5" style="0" width="13.57"/>
    <col collapsed="false" customWidth="true" hidden="false" outlineLevel="0" max="6" min="6" style="0" width="11.99"/>
    <col collapsed="false" customWidth="true" hidden="false" outlineLevel="0" max="7" min="7" style="0" width="17"/>
    <col collapsed="false" customWidth="true" hidden="false" outlineLevel="0" max="1024" min="1023" style="0" width="11.57"/>
  </cols>
  <sheetData>
    <row r="1" customFormat="false" ht="26.25" hidden="false" customHeight="true" outlineLevel="0" collapsed="false">
      <c r="A1" s="46" t="s">
        <v>87</v>
      </c>
      <c r="B1" s="46" t="s">
        <v>125</v>
      </c>
      <c r="C1" s="2" t="s">
        <v>126</v>
      </c>
      <c r="D1" s="46" t="s">
        <v>127</v>
      </c>
      <c r="E1" s="2" t="s">
        <v>128</v>
      </c>
      <c r="F1" s="46" t="s">
        <v>94</v>
      </c>
      <c r="G1" s="0" t="s">
        <v>129</v>
      </c>
      <c r="AMI1" s="46"/>
      <c r="AMJ1" s="46"/>
    </row>
    <row r="2" s="46" customFormat="true" ht="12.75" hidden="false" customHeight="false" outlineLevel="0" collapsed="false">
      <c r="A2" s="46" t="s">
        <v>95</v>
      </c>
      <c r="B2" s="46" t="n">
        <v>0</v>
      </c>
      <c r="C2" s="46" t="n">
        <v>1</v>
      </c>
      <c r="D2" s="46" t="n">
        <v>1</v>
      </c>
      <c r="E2" s="46" t="s">
        <v>96</v>
      </c>
      <c r="F2" s="46" t="s">
        <v>98</v>
      </c>
      <c r="G2" s="46" t="s">
        <v>130</v>
      </c>
    </row>
    <row r="3" customFormat="false" ht="12.75" hidden="false" customHeight="false" outlineLevel="0" collapsed="false">
      <c r="A3" s="0" t="s">
        <v>102</v>
      </c>
      <c r="B3" s="0" t="n">
        <v>1</v>
      </c>
      <c r="C3" s="0" t="n">
        <v>2</v>
      </c>
      <c r="D3" s="0" t="n">
        <v>1</v>
      </c>
      <c r="E3" s="0" t="s">
        <v>103</v>
      </c>
      <c r="F3" s="0" t="s">
        <v>98</v>
      </c>
      <c r="G3" s="0" t="s">
        <v>131</v>
      </c>
    </row>
    <row r="4" customFormat="false" ht="12.75" hidden="false" customHeight="false" outlineLevel="0" collapsed="false">
      <c r="A4" s="0" t="s">
        <v>99</v>
      </c>
      <c r="B4" s="0" t="n">
        <v>1</v>
      </c>
      <c r="C4" s="0" t="n">
        <v>1</v>
      </c>
      <c r="D4" s="0" t="n">
        <v>1</v>
      </c>
      <c r="E4" s="0" t="s">
        <v>96</v>
      </c>
      <c r="F4" s="0" t="s">
        <v>98</v>
      </c>
      <c r="G4" s="0" t="s">
        <v>131</v>
      </c>
    </row>
    <row r="5" customFormat="false" ht="12.75" hidden="false" customHeight="false" outlineLevel="0" collapsed="false">
      <c r="A5" s="0" t="s">
        <v>132</v>
      </c>
      <c r="B5" s="0" t="n">
        <v>2</v>
      </c>
      <c r="C5" s="0" t="n">
        <v>0</v>
      </c>
      <c r="D5" s="0" t="n">
        <v>2</v>
      </c>
      <c r="E5" s="0" t="s">
        <v>103</v>
      </c>
      <c r="F5" s="0" t="s">
        <v>101</v>
      </c>
      <c r="G5" s="0" t="s">
        <v>130</v>
      </c>
    </row>
    <row r="6" customFormat="false" ht="12.75" hidden="false" customHeight="false" outlineLevel="0" collapsed="false">
      <c r="A6" s="0" t="s">
        <v>133</v>
      </c>
      <c r="B6" s="0" t="n">
        <v>2</v>
      </c>
      <c r="C6" s="0" t="n">
        <v>2</v>
      </c>
      <c r="D6" s="0" t="n">
        <v>3</v>
      </c>
      <c r="F6" s="0" t="s">
        <v>98</v>
      </c>
      <c r="G6" s="0" t="s">
        <v>131</v>
      </c>
    </row>
    <row r="7" customFormat="false" ht="12.75" hidden="false" customHeight="false" outlineLevel="0" collapsed="false">
      <c r="A7" s="0" t="s">
        <v>106</v>
      </c>
      <c r="B7" s="0" t="n">
        <v>3</v>
      </c>
      <c r="C7" s="0" t="n">
        <v>2</v>
      </c>
      <c r="D7" s="0" t="n">
        <v>3</v>
      </c>
      <c r="E7" s="0" t="s">
        <v>103</v>
      </c>
      <c r="F7" s="0" t="s">
        <v>98</v>
      </c>
      <c r="G7" s="0" t="s">
        <v>131</v>
      </c>
    </row>
    <row r="8" customFormat="false" ht="12.75" hidden="false" customHeight="false" outlineLevel="0" collapsed="false">
      <c r="A8" s="0" t="s">
        <v>104</v>
      </c>
      <c r="B8" s="0" t="n">
        <v>1</v>
      </c>
      <c r="C8" s="0" t="n">
        <v>3</v>
      </c>
      <c r="D8" s="0" t="n">
        <v>3</v>
      </c>
      <c r="F8" s="0" t="s">
        <v>101</v>
      </c>
      <c r="G8" s="0" t="s">
        <v>134</v>
      </c>
    </row>
    <row r="9" customFormat="false" ht="12.75" hidden="false" customHeight="false" outlineLevel="0" collapsed="false">
      <c r="A9" s="0" t="s">
        <v>107</v>
      </c>
      <c r="B9" s="0" t="n">
        <v>4</v>
      </c>
      <c r="C9" s="0" t="n">
        <v>0</v>
      </c>
      <c r="D9" s="0" t="n">
        <v>3</v>
      </c>
      <c r="E9" s="0" t="s">
        <v>96</v>
      </c>
      <c r="F9" s="0" t="s">
        <v>101</v>
      </c>
      <c r="G9" s="0" t="s">
        <v>131</v>
      </c>
    </row>
    <row r="10" customFormat="false" ht="12.75" hidden="false" customHeight="false" outlineLevel="0" collapsed="false">
      <c r="A10" s="0" t="s">
        <v>135</v>
      </c>
      <c r="B10" s="0" t="n">
        <v>4</v>
      </c>
      <c r="C10" s="0" t="n">
        <v>1</v>
      </c>
      <c r="D10" s="0" t="n">
        <v>4</v>
      </c>
      <c r="E10" s="0" t="s">
        <v>103</v>
      </c>
      <c r="F10" s="0" t="s">
        <v>98</v>
      </c>
      <c r="G10" s="0" t="s">
        <v>136</v>
      </c>
    </row>
    <row r="11" customFormat="false" ht="12.75" hidden="false" customHeight="false" outlineLevel="0" collapsed="false">
      <c r="A11" s="0" t="s">
        <v>137</v>
      </c>
      <c r="B11" s="0" t="n">
        <v>5</v>
      </c>
      <c r="C11" s="0" t="n">
        <v>2</v>
      </c>
      <c r="D11" s="0" t="n">
        <v>6</v>
      </c>
      <c r="E11" s="0" t="s">
        <v>103</v>
      </c>
      <c r="F11" s="0" t="s">
        <v>101</v>
      </c>
      <c r="G11" s="0" t="s">
        <v>131</v>
      </c>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70"/>
  <sheetViews>
    <sheetView showFormulas="false" showGridLines="true" showRowColHeaders="true" showZeros="true" rightToLeft="false" tabSelected="false" showOutlineSymbols="true" defaultGridColor="true" view="normal" topLeftCell="A17" colorId="64" zoomScale="80" zoomScaleNormal="80" zoomScalePageLayoutView="100" workbookViewId="0">
      <selection pane="topLeft" activeCell="E55" activeCellId="0" sqref="E55"/>
    </sheetView>
  </sheetViews>
  <sheetFormatPr defaultColWidth="8.875" defaultRowHeight="12.75" zeroHeight="false" outlineLevelRow="0" outlineLevelCol="0"/>
  <cols>
    <col collapsed="false" customWidth="true" hidden="false" outlineLevel="0" max="1" min="1" style="0" width="16"/>
    <col collapsed="false" customWidth="true" hidden="false" outlineLevel="0" max="2" min="2" style="0" width="17.29"/>
    <col collapsed="false" customWidth="true" hidden="false" outlineLevel="0" max="3" min="3" style="0" width="16"/>
    <col collapsed="false" customWidth="true" hidden="false" outlineLevel="0" max="4" min="4" style="0" width="11.99"/>
    <col collapsed="false" customWidth="true" hidden="false" outlineLevel="0" max="5" min="5" style="0" width="17.59"/>
    <col collapsed="false" customWidth="true" hidden="false" outlineLevel="0" max="6" min="6" style="0" width="13.14"/>
    <col collapsed="false" customWidth="true" hidden="false" outlineLevel="0" max="7" min="7" style="0" width="13.7"/>
    <col collapsed="false" customWidth="true" hidden="false" outlineLevel="0" max="8" min="8" style="0" width="22.7"/>
    <col collapsed="false" customWidth="true" hidden="false" outlineLevel="0" max="9" min="9" style="0" width="18.71"/>
  </cols>
  <sheetData>
    <row r="1" customFormat="false" ht="26.25" hidden="false" customHeight="true" outlineLevel="0" collapsed="false">
      <c r="A1" s="0" t="s">
        <v>130</v>
      </c>
      <c r="B1" s="0" t="s">
        <v>134</v>
      </c>
      <c r="C1" s="0" t="s">
        <v>131</v>
      </c>
      <c r="D1" s="0" t="s">
        <v>125</v>
      </c>
      <c r="E1" s="2" t="s">
        <v>126</v>
      </c>
      <c r="F1" s="0" t="s">
        <v>138</v>
      </c>
      <c r="G1" s="0" t="s">
        <v>90</v>
      </c>
      <c r="H1" s="0" t="s">
        <v>124</v>
      </c>
      <c r="I1" s="0" t="s">
        <v>139</v>
      </c>
    </row>
    <row r="2" s="46" customFormat="true" ht="12.75" hidden="false" customHeight="false" outlineLevel="0" collapsed="false">
      <c r="A2" s="46" t="s">
        <v>96</v>
      </c>
      <c r="B2" s="46" t="s">
        <v>104</v>
      </c>
      <c r="C2" s="46" t="s">
        <v>102</v>
      </c>
      <c r="D2" s="46" t="n">
        <f aca="false">SUMIF('Armor 3.0'!$A:$A,$A2,'Armor 3.0'!$B:$B)+SUMIF('Armor 3.0'!$A:$A,$B2,'Armor 3.0'!$B:$B)+SUMIF('Armor 3.0'!$A:$A,$C2,'Armor 3.0'!$B:$B)</f>
        <v>2</v>
      </c>
      <c r="E2" s="46" t="n">
        <f aca="false">SUMIF('Armor 3.0'!$A:$A,$A2,'Armor 3.0'!$C:$C)+SUMIF('Armor 3.0'!$A:$A,$B2,'Armor 3.0'!$C:$C)+SUMIF('Armor 3.0'!$A:$A,$C2,'Armor 3.0'!$C:$C)</f>
        <v>5</v>
      </c>
      <c r="F2" s="46" t="n">
        <f aca="false">SUMIF('Armor 3.0'!$A:$A,$A2,'Armor 3.0'!$D:$D)+SUMIF('Armor 3.0'!$A:$A,$B2,'Armor 3.0'!$D:$D)+SUMIF('Armor 3.0'!$A:$A,$C2,'Armor 3.0'!$D:$D)</f>
        <v>4</v>
      </c>
      <c r="G2" s="46" t="n">
        <f aca="false">IF(F2&lt;3, "-",IF(F2&gt;5,0,15))</f>
        <v>15</v>
      </c>
      <c r="H2" s="46" t="n">
        <f aca="false">IF((COUNTIFS('Armor 3.0'!$A:$A,A2,'Armor 3.0'!$E:$E,"Disadvantage"))&lt;3, 0,IF(F2&gt;5,25,10))</f>
        <v>0</v>
      </c>
      <c r="I2" s="46" t="str">
        <f aca="false">IF((COUNTIFS('Armor 3.0'!$A:$A,A2,'Armor 3.0'!$E:$E,"Disadvantage")+COUNTIFS('Armor 3.0'!$A:$A,B2,'Armor 3.0'!$E:$E,"Disadvantage")+COUNTIFS('Armor 3.0'!$A:$A,C2,'Armor 3.0'!$E:$E,"Disadvantage"))&gt;0,"Disadvantage", "-")</f>
        <v>Disadvantage</v>
      </c>
    </row>
    <row r="3" customFormat="false" ht="12.75" hidden="false" customHeight="false" outlineLevel="0" collapsed="false">
      <c r="A3" s="0" t="s">
        <v>96</v>
      </c>
      <c r="B3" s="0" t="s">
        <v>104</v>
      </c>
      <c r="C3" s="0" t="s">
        <v>99</v>
      </c>
      <c r="D3" s="0" t="n">
        <f aca="false">SUMIF('Armor 3.0'!$A:$A,$A3,'Armor 3.0'!$B:$B)+SUMIF('Armor 3.0'!$A:$A,$B3,'Armor 3.0'!$B:$B)+SUMIF('Armor 3.0'!$A:$A,$C3,'Armor 3.0'!$B:$B)</f>
        <v>2</v>
      </c>
      <c r="E3" s="0" t="n">
        <f aca="false">SUMIF('Armor 3.0'!$A:$A,$A3,'Armor 3.0'!$C:$C)+SUMIF('Armor 3.0'!$A:$A,$B3,'Armor 3.0'!$C:$C)+SUMIF('Armor 3.0'!$A:$A,$C3,'Armor 3.0'!$C:$C)</f>
        <v>4</v>
      </c>
      <c r="F3" s="0" t="n">
        <f aca="false">SUMIF('Armor 3.0'!$A:$A,$A3,'Armor 3.0'!$D:$D)+SUMIF('Armor 3.0'!$A:$A,$B3,'Armor 3.0'!$D:$D)+SUMIF('Armor 3.0'!$A:$A,$C3,'Armor 3.0'!$D:$D)</f>
        <v>4</v>
      </c>
      <c r="G3" s="0" t="n">
        <f aca="false">IF(F3&lt;3, "-",IF(F3&gt;5,0,15))</f>
        <v>15</v>
      </c>
      <c r="H3" s="0" t="n">
        <f aca="false">IF(F3&lt;3, 0,IF(F3&gt;5,25,10))</f>
        <v>10</v>
      </c>
      <c r="I3" s="0" t="str">
        <f aca="false">IF((COUNTIFS('Armor 3.0'!$A:$A,A3,'Armor 3.0'!$E:$E,"Disadvantage")+COUNTIFS('Armor 3.0'!$A:$A,B3,'Armor 3.0'!$E:$E,"Disadvantage")+COUNTIFS('Armor 3.0'!$A:$A,C3,'Armor 3.0'!$E:$E,"Disadvantage"))&gt;0,"Disadvantage", "-")</f>
        <v>-</v>
      </c>
    </row>
    <row r="4" customFormat="false" ht="12.75" hidden="false" customHeight="false" outlineLevel="0" collapsed="false">
      <c r="A4" s="0" t="s">
        <v>96</v>
      </c>
      <c r="B4" s="0" t="s">
        <v>104</v>
      </c>
      <c r="C4" s="0" t="s">
        <v>133</v>
      </c>
      <c r="D4" s="0" t="n">
        <f aca="false">SUMIF('Armor 3.0'!$A:$A,$A4,'Armor 3.0'!$B:$B)+SUMIF('Armor 3.0'!$A:$A,$B4,'Armor 3.0'!$B:$B)+SUMIF('Armor 3.0'!$A:$A,$C4,'Armor 3.0'!$B:$B)</f>
        <v>3</v>
      </c>
      <c r="E4" s="0" t="n">
        <f aca="false">SUMIF('Armor 3.0'!$A:$A,$A4,'Armor 3.0'!$C:$C)+SUMIF('Armor 3.0'!$A:$A,$B4,'Armor 3.0'!$C:$C)+SUMIF('Armor 3.0'!$A:$A,$C4,'Armor 3.0'!$C:$C)</f>
        <v>5</v>
      </c>
      <c r="F4" s="0" t="n">
        <f aca="false">SUMIF('Armor 3.0'!$A:$A,$A4,'Armor 3.0'!$D:$D)+SUMIF('Armor 3.0'!$A:$A,$B4,'Armor 3.0'!$D:$D)+SUMIF('Armor 3.0'!$A:$A,$C4,'Armor 3.0'!$D:$D)</f>
        <v>6</v>
      </c>
      <c r="G4" s="0" t="n">
        <f aca="false">IF(F4&lt;3, "-",IF(F4&gt;5,0,15))</f>
        <v>0</v>
      </c>
      <c r="H4" s="0" t="n">
        <f aca="false">IF(F4&lt;3, 0,IF(F4&gt;5,25,10))</f>
        <v>25</v>
      </c>
      <c r="I4" s="0" t="str">
        <f aca="false">IF((COUNTIFS('Armor 3.0'!$A:$A,A4,'Armor 3.0'!$E:$E,"Disadvantage")+COUNTIFS('Armor 3.0'!$A:$A,B4,'Armor 3.0'!$E:$E,"Disadvantage")+COUNTIFS('Armor 3.0'!$A:$A,C4,'Armor 3.0'!$E:$E,"Disadvantage"))&gt;0,"Disadvantage", "-")</f>
        <v>-</v>
      </c>
    </row>
    <row r="5" customFormat="false" ht="12.75" hidden="false" customHeight="false" outlineLevel="0" collapsed="false">
      <c r="A5" s="0" t="s">
        <v>96</v>
      </c>
      <c r="B5" s="0" t="s">
        <v>104</v>
      </c>
      <c r="C5" s="0" t="s">
        <v>106</v>
      </c>
      <c r="D5" s="0" t="n">
        <f aca="false">SUMIF('Armor 3.0'!$A:$A,$A5,'Armor 3.0'!$B:$B)+SUMIF('Armor 3.0'!$A:$A,$B5,'Armor 3.0'!$B:$B)+SUMIF('Armor 3.0'!$A:$A,$C5,'Armor 3.0'!$B:$B)</f>
        <v>4</v>
      </c>
      <c r="E5" s="0" t="n">
        <f aca="false">SUMIF('Armor 3.0'!$A:$A,$A5,'Armor 3.0'!$C:$C)+SUMIF('Armor 3.0'!$A:$A,$B5,'Armor 3.0'!$C:$C)+SUMIF('Armor 3.0'!$A:$A,$C5,'Armor 3.0'!$C:$C)</f>
        <v>5</v>
      </c>
      <c r="F5" s="0" t="n">
        <f aca="false">SUMIF('Armor 3.0'!$A:$A,$A5,'Armor 3.0'!$D:$D)+SUMIF('Armor 3.0'!$A:$A,$B5,'Armor 3.0'!$D:$D)+SUMIF('Armor 3.0'!$A:$A,$C5,'Armor 3.0'!$D:$D)</f>
        <v>6</v>
      </c>
      <c r="G5" s="0" t="n">
        <f aca="false">IF(F5&lt;3, "-",IF(F5&gt;5,0,15))</f>
        <v>0</v>
      </c>
      <c r="H5" s="0" t="n">
        <f aca="false">IF(F5&lt;3, 0,IF(F5&gt;5,25,10))</f>
        <v>25</v>
      </c>
      <c r="I5" s="0" t="str">
        <f aca="false">IF((COUNTIFS('Armor 3.0'!$A:$A,A5,'Armor 3.0'!$E:$E,"Disadvantage")+COUNTIFS('Armor 3.0'!$A:$A,B5,'Armor 3.0'!$E:$E,"Disadvantage")+COUNTIFS('Armor 3.0'!$A:$A,C5,'Armor 3.0'!$E:$E,"Disadvantage"))&gt;0,"Disadvantage", "-")</f>
        <v>Disadvantage</v>
      </c>
    </row>
    <row r="6" customFormat="false" ht="12.75" hidden="false" customHeight="false" outlineLevel="0" collapsed="false">
      <c r="A6" s="0" t="s">
        <v>96</v>
      </c>
      <c r="B6" s="0" t="s">
        <v>104</v>
      </c>
      <c r="C6" s="0" t="s">
        <v>107</v>
      </c>
      <c r="D6" s="0" t="n">
        <f aca="false">SUMIF('Armor 3.0'!$A:$A,$A6,'Armor 3.0'!$B:$B)+SUMIF('Armor 3.0'!$A:$A,$B6,'Armor 3.0'!$B:$B)+SUMIF('Armor 3.0'!$A:$A,$C6,'Armor 3.0'!$B:$B)</f>
        <v>5</v>
      </c>
      <c r="E6" s="0" t="n">
        <f aca="false">SUMIF('Armor 3.0'!$A:$A,$A6,'Armor 3.0'!$C:$C)+SUMIF('Armor 3.0'!$A:$A,$B6,'Armor 3.0'!$C:$C)+SUMIF('Armor 3.0'!$A:$A,$C6,'Armor 3.0'!$C:$C)</f>
        <v>3</v>
      </c>
      <c r="F6" s="0" t="n">
        <f aca="false">SUMIF('Armor 3.0'!$A:$A,$A6,'Armor 3.0'!$D:$D)+SUMIF('Armor 3.0'!$A:$A,$B6,'Armor 3.0'!$D:$D)+SUMIF('Armor 3.0'!$A:$A,$C6,'Armor 3.0'!$D:$D)</f>
        <v>6</v>
      </c>
      <c r="G6" s="0" t="n">
        <f aca="false">IF(F6&lt;3, "-",IF(F6&gt;5,0,15))</f>
        <v>0</v>
      </c>
      <c r="H6" s="0" t="n">
        <f aca="false">IF(F6&lt;3, 0,IF(F6&gt;5,25,10))</f>
        <v>25</v>
      </c>
      <c r="I6" s="0" t="str">
        <f aca="false">IF((COUNTIFS('Armor 3.0'!$A:$A,A6,'Armor 3.0'!$E:$E,"Disadvantage")+COUNTIFS('Armor 3.0'!$A:$A,B6,'Armor 3.0'!$E:$E,"Disadvantage")+COUNTIFS('Armor 3.0'!$A:$A,C6,'Armor 3.0'!$E:$E,"Disadvantage"))&gt;0,"Disadvantage", "-")</f>
        <v>-</v>
      </c>
    </row>
    <row r="7" customFormat="false" ht="12.75" hidden="false" customHeight="false" outlineLevel="0" collapsed="false">
      <c r="A7" s="0" t="s">
        <v>96</v>
      </c>
      <c r="B7" s="0" t="s">
        <v>104</v>
      </c>
      <c r="C7" s="0" t="s">
        <v>135</v>
      </c>
      <c r="D7" s="0" t="n">
        <f aca="false">SUMIF('Armor 3.0'!$A:$A,$A7,'Armor 3.0'!$B:$B)+SUMIF('Armor 3.0'!$A:$A,$B7,'Armor 3.0'!$B:$B)+SUMIF('Armor 3.0'!$A:$A,$C7,'Armor 3.0'!$B:$B)</f>
        <v>5</v>
      </c>
      <c r="E7" s="0" t="n">
        <f aca="false">SUMIF('Armor 3.0'!$A:$A,$A7,'Armor 3.0'!$C:$C)+SUMIF('Armor 3.0'!$A:$A,$B7,'Armor 3.0'!$C:$C)+SUMIF('Armor 3.0'!$A:$A,$C7,'Armor 3.0'!$C:$C)</f>
        <v>4</v>
      </c>
      <c r="F7" s="0" t="n">
        <f aca="false">SUMIF('Armor 3.0'!$A:$A,$A7,'Armor 3.0'!$D:$D)+SUMIF('Armor 3.0'!$A:$A,$B7,'Armor 3.0'!$D:$D)+SUMIF('Armor 3.0'!$A:$A,$C7,'Armor 3.0'!$D:$D)</f>
        <v>7</v>
      </c>
      <c r="G7" s="0" t="n">
        <f aca="false">IF(F7&lt;3, "-",IF(F7&gt;5,0,15))</f>
        <v>0</v>
      </c>
      <c r="H7" s="0" t="n">
        <f aca="false">IF(F7&lt;3, 0,IF(F7&gt;5,25,10))</f>
        <v>25</v>
      </c>
      <c r="I7" s="0" t="str">
        <f aca="false">IF((COUNTIFS('Armor 3.0'!$A:$A,A7,'Armor 3.0'!$E:$E,"Disadvantage")+COUNTIFS('Armor 3.0'!$A:$A,B7,'Armor 3.0'!$E:$E,"Disadvantage")+COUNTIFS('Armor 3.0'!$A:$A,C7,'Armor 3.0'!$E:$E,"Disadvantage"))&gt;0,"Disadvantage", "-")</f>
        <v>Disadvantage</v>
      </c>
    </row>
    <row r="8" customFormat="false" ht="12.75" hidden="false" customHeight="false" outlineLevel="0" collapsed="false">
      <c r="A8" s="0" t="s">
        <v>96</v>
      </c>
      <c r="B8" s="0" t="s">
        <v>104</v>
      </c>
      <c r="C8" s="0" t="s">
        <v>137</v>
      </c>
      <c r="D8" s="0" t="n">
        <f aca="false">SUMIF('Armor 3.0'!$A:$A,$A8,'Armor 3.0'!$B:$B)+SUMIF('Armor 3.0'!$A:$A,$B8,'Armor 3.0'!$B:$B)+SUMIF('Armor 3.0'!$A:$A,$C8,'Armor 3.0'!$B:$B)</f>
        <v>6</v>
      </c>
      <c r="E8" s="0" t="n">
        <f aca="false">SUMIF('Armor 3.0'!$A:$A,$A8,'Armor 3.0'!$C:$C)+SUMIF('Armor 3.0'!$A:$A,$B8,'Armor 3.0'!$C:$C)+SUMIF('Armor 3.0'!$A:$A,$C8,'Armor 3.0'!$C:$C)</f>
        <v>5</v>
      </c>
      <c r="F8" s="0" t="n">
        <f aca="false">SUMIF('Armor 3.0'!$A:$A,$A8,'Armor 3.0'!$D:$D)+SUMIF('Armor 3.0'!$A:$A,$B8,'Armor 3.0'!$D:$D)+SUMIF('Armor 3.0'!$A:$A,$C8,'Armor 3.0'!$D:$D)</f>
        <v>9</v>
      </c>
      <c r="G8" s="0" t="n">
        <f aca="false">IF(F8&lt;3, "-",IF(F8&gt;5,0,15))</f>
        <v>0</v>
      </c>
      <c r="H8" s="0" t="n">
        <f aca="false">IF(F8&lt;3, 0,IF(F8&gt;5,25,10))</f>
        <v>25</v>
      </c>
      <c r="I8" s="0" t="str">
        <f aca="false">IF((COUNTIFS('Armor 3.0'!$A:$A,A8,'Armor 3.0'!$E:$E,"Disadvantage")+COUNTIFS('Armor 3.0'!$A:$A,B8,'Armor 3.0'!$E:$E,"Disadvantage")+COUNTIFS('Armor 3.0'!$A:$A,C8,'Armor 3.0'!$E:$E,"Disadvantage"))&gt;0,"Disadvantage", "-")</f>
        <v>Disadvantage</v>
      </c>
    </row>
    <row r="9" customFormat="false" ht="12.75" hidden="false" customHeight="false" outlineLevel="0" collapsed="false">
      <c r="A9" s="46" t="s">
        <v>96</v>
      </c>
      <c r="B9" s="0" t="s">
        <v>135</v>
      </c>
      <c r="C9" s="0" t="s">
        <v>102</v>
      </c>
      <c r="D9" s="0" t="n">
        <f aca="false">SUMIF('Armor 3.0'!$A:$A,$A9,'Armor 3.0'!$B:$B)+SUMIF('Armor 3.0'!$A:$A,$B9,'Armor 3.0'!$B:$B)+SUMIF('Armor 3.0'!$A:$A,$C9,'Armor 3.0'!$B:$B)</f>
        <v>5</v>
      </c>
      <c r="E9" s="0" t="n">
        <f aca="false">SUMIF('Armor 3.0'!$A:$A,$A9,'Armor 3.0'!$C:$C)+SUMIF('Armor 3.0'!$A:$A,$B9,'Armor 3.0'!$C:$C)+SUMIF('Armor 3.0'!$A:$A,$C9,'Armor 3.0'!$C:$C)</f>
        <v>3</v>
      </c>
      <c r="F9" s="0" t="n">
        <f aca="false">SUMIF('Armor 3.0'!$A:$A,$A9,'Armor 3.0'!$D:$D)+SUMIF('Armor 3.0'!$A:$A,$B9,'Armor 3.0'!$D:$D)+SUMIF('Armor 3.0'!$A:$A,$C9,'Armor 3.0'!$D:$D)</f>
        <v>5</v>
      </c>
      <c r="G9" s="0" t="n">
        <f aca="false">IF(F9&lt;3, "-",IF(F9&gt;5,0,15))</f>
        <v>15</v>
      </c>
      <c r="H9" s="0" t="n">
        <f aca="false">IF(F9&lt;3, 0,IF(F9&gt;5,25,10))</f>
        <v>10</v>
      </c>
      <c r="I9" s="0" t="str">
        <f aca="false">IF((COUNTIFS('Armor 3.0'!$A:$A,A9,'Armor 3.0'!$E:$E,"Disadvantage")+COUNTIFS('Armor 3.0'!$A:$A,B9,'Armor 3.0'!$E:$E,"Disadvantage")+COUNTIFS('Armor 3.0'!$A:$A,C9,'Armor 3.0'!$E:$E,"Disadvantage"))&gt;0,"Disadvantage", "-")</f>
        <v>Disadvantage</v>
      </c>
    </row>
    <row r="10" customFormat="false" ht="12.75" hidden="false" customHeight="false" outlineLevel="0" collapsed="false">
      <c r="A10" s="0" t="s">
        <v>96</v>
      </c>
      <c r="B10" s="0" t="s">
        <v>135</v>
      </c>
      <c r="C10" s="0" t="s">
        <v>99</v>
      </c>
      <c r="D10" s="0" t="n">
        <f aca="false">SUMIF('Armor 3.0'!$A:$A,$A10,'Armor 3.0'!$B:$B)+SUMIF('Armor 3.0'!$A:$A,$B10,'Armor 3.0'!$B:$B)+SUMIF('Armor 3.0'!$A:$A,$C10,'Armor 3.0'!$B:$B)</f>
        <v>5</v>
      </c>
      <c r="E10" s="0" t="n">
        <f aca="false">SUMIF('Armor 3.0'!$A:$A,$A10,'Armor 3.0'!$C:$C)+SUMIF('Armor 3.0'!$A:$A,$B10,'Armor 3.0'!$C:$C)+SUMIF('Armor 3.0'!$A:$A,$C10,'Armor 3.0'!$C:$C)</f>
        <v>2</v>
      </c>
      <c r="F10" s="0" t="n">
        <f aca="false">SUMIF('Armor 3.0'!$A:$A,$A10,'Armor 3.0'!$D:$D)+SUMIF('Armor 3.0'!$A:$A,$B10,'Armor 3.0'!$D:$D)+SUMIF('Armor 3.0'!$A:$A,$C10,'Armor 3.0'!$D:$D)</f>
        <v>5</v>
      </c>
      <c r="G10" s="0" t="n">
        <f aca="false">IF(F10&lt;3, "-",IF(F10&gt;5,0,15))</f>
        <v>15</v>
      </c>
      <c r="H10" s="0" t="n">
        <f aca="false">IF(F10&lt;3, 0,IF(F10&gt;5,25,10))</f>
        <v>10</v>
      </c>
      <c r="I10" s="0" t="str">
        <f aca="false">IF((COUNTIFS('Armor 3.0'!$A:$A,A10,'Armor 3.0'!$E:$E,"Disadvantage")+COUNTIFS('Armor 3.0'!$A:$A,B10,'Armor 3.0'!$E:$E,"Disadvantage")+COUNTIFS('Armor 3.0'!$A:$A,C10,'Armor 3.0'!$E:$E,"Disadvantage"))&gt;0,"Disadvantage", "-")</f>
        <v>Disadvantage</v>
      </c>
    </row>
    <row r="11" customFormat="false" ht="12.75" hidden="false" customHeight="false" outlineLevel="0" collapsed="false">
      <c r="A11" s="0" t="s">
        <v>96</v>
      </c>
      <c r="B11" s="0" t="s">
        <v>135</v>
      </c>
      <c r="C11" s="0" t="s">
        <v>133</v>
      </c>
      <c r="D11" s="0" t="n">
        <f aca="false">SUMIF('Armor 3.0'!$A:$A,$A11,'Armor 3.0'!$B:$B)+SUMIF('Armor 3.0'!$A:$A,$B11,'Armor 3.0'!$B:$B)+SUMIF('Armor 3.0'!$A:$A,$C11,'Armor 3.0'!$B:$B)</f>
        <v>6</v>
      </c>
      <c r="E11" s="0" t="n">
        <f aca="false">SUMIF('Armor 3.0'!$A:$A,$A11,'Armor 3.0'!$C:$C)+SUMIF('Armor 3.0'!$A:$A,$B11,'Armor 3.0'!$C:$C)+SUMIF('Armor 3.0'!$A:$A,$C11,'Armor 3.0'!$C:$C)</f>
        <v>3</v>
      </c>
      <c r="F11" s="0" t="n">
        <f aca="false">SUMIF('Armor 3.0'!$A:$A,$A11,'Armor 3.0'!$D:$D)+SUMIF('Armor 3.0'!$A:$A,$B11,'Armor 3.0'!$D:$D)+SUMIF('Armor 3.0'!$A:$A,$C11,'Armor 3.0'!$D:$D)</f>
        <v>7</v>
      </c>
      <c r="G11" s="0" t="n">
        <f aca="false">IF(F11&lt;3, "-",IF(F11&gt;5,0,15))</f>
        <v>0</v>
      </c>
      <c r="H11" s="0" t="n">
        <f aca="false">IF(F11&lt;3, 0,IF(F11&gt;5,25,10))</f>
        <v>25</v>
      </c>
      <c r="I11" s="0" t="str">
        <f aca="false">IF((COUNTIFS('Armor 3.0'!$A:$A,A11,'Armor 3.0'!$E:$E,"Disadvantage")+COUNTIFS('Armor 3.0'!$A:$A,B11,'Armor 3.0'!$E:$E,"Disadvantage")+COUNTIFS('Armor 3.0'!$A:$A,C11,'Armor 3.0'!$E:$E,"Disadvantage"))&gt;0,"Disadvantage", "-")</f>
        <v>Disadvantage</v>
      </c>
    </row>
    <row r="12" customFormat="false" ht="12.75" hidden="false" customHeight="false" outlineLevel="0" collapsed="false">
      <c r="A12" s="0" t="s">
        <v>96</v>
      </c>
      <c r="B12" s="0" t="s">
        <v>135</v>
      </c>
      <c r="C12" s="0" t="s">
        <v>106</v>
      </c>
      <c r="D12" s="0" t="n">
        <f aca="false">SUMIF('Armor 3.0'!$A:$A,$A12,'Armor 3.0'!$B:$B)+SUMIF('Armor 3.0'!$A:$A,$B12,'Armor 3.0'!$B:$B)+SUMIF('Armor 3.0'!$A:$A,$C12,'Armor 3.0'!$B:$B)</f>
        <v>7</v>
      </c>
      <c r="E12" s="0" t="n">
        <f aca="false">SUMIF('Armor 3.0'!$A:$A,$A12,'Armor 3.0'!$C:$C)+SUMIF('Armor 3.0'!$A:$A,$B12,'Armor 3.0'!$C:$C)+SUMIF('Armor 3.0'!$A:$A,$C12,'Armor 3.0'!$C:$C)</f>
        <v>3</v>
      </c>
      <c r="F12" s="0" t="n">
        <f aca="false">SUMIF('Armor 3.0'!$A:$A,$A12,'Armor 3.0'!$D:$D)+SUMIF('Armor 3.0'!$A:$A,$B12,'Armor 3.0'!$D:$D)+SUMIF('Armor 3.0'!$A:$A,$C12,'Armor 3.0'!$D:$D)</f>
        <v>7</v>
      </c>
      <c r="G12" s="0" t="n">
        <f aca="false">IF(F12&lt;3, "-",IF(F12&gt;5,0,15))</f>
        <v>0</v>
      </c>
      <c r="H12" s="0" t="n">
        <f aca="false">IF(F12&lt;3, 0,IF(F12&gt;5,25,10))</f>
        <v>25</v>
      </c>
      <c r="I12" s="0" t="str">
        <f aca="false">IF((COUNTIFS('Armor 3.0'!$A:$A,A12,'Armor 3.0'!$E:$E,"Disadvantage")+COUNTIFS('Armor 3.0'!$A:$A,B12,'Armor 3.0'!$E:$E,"Disadvantage")+COUNTIFS('Armor 3.0'!$A:$A,C12,'Armor 3.0'!$E:$E,"Disadvantage"))&gt;0,"Disadvantage", "-")</f>
        <v>Disadvantage</v>
      </c>
    </row>
    <row r="13" customFormat="false" ht="12.75" hidden="false" customHeight="false" outlineLevel="0" collapsed="false">
      <c r="A13" s="0" t="s">
        <v>96</v>
      </c>
      <c r="B13" s="0" t="s">
        <v>135</v>
      </c>
      <c r="C13" s="0" t="s">
        <v>107</v>
      </c>
      <c r="D13" s="0" t="n">
        <f aca="false">SUMIF('Armor 3.0'!$A:$A,$A13,'Armor 3.0'!$B:$B)+SUMIF('Armor 3.0'!$A:$A,$B13,'Armor 3.0'!$B:$B)+SUMIF('Armor 3.0'!$A:$A,$C13,'Armor 3.0'!$B:$B)</f>
        <v>8</v>
      </c>
      <c r="E13" s="0" t="n">
        <f aca="false">SUMIF('Armor 3.0'!$A:$A,$A13,'Armor 3.0'!$C:$C)+SUMIF('Armor 3.0'!$A:$A,$B13,'Armor 3.0'!$C:$C)+SUMIF('Armor 3.0'!$A:$A,$C13,'Armor 3.0'!$C:$C)</f>
        <v>1</v>
      </c>
      <c r="F13" s="0" t="n">
        <f aca="false">SUMIF('Armor 3.0'!$A:$A,$A13,'Armor 3.0'!$D:$D)+SUMIF('Armor 3.0'!$A:$A,$B13,'Armor 3.0'!$D:$D)+SUMIF('Armor 3.0'!$A:$A,$C13,'Armor 3.0'!$D:$D)</f>
        <v>7</v>
      </c>
      <c r="G13" s="0" t="n">
        <f aca="false">IF(F13&lt;3, "-",IF(F13&gt;5,0,15))</f>
        <v>0</v>
      </c>
      <c r="H13" s="0" t="n">
        <f aca="false">IF(F13&lt;3, 0,IF(F13&gt;5,25,10))</f>
        <v>25</v>
      </c>
      <c r="I13" s="0" t="str">
        <f aca="false">IF((COUNTIFS('Armor 3.0'!$A:$A,A13,'Armor 3.0'!$E:$E,"Disadvantage")+COUNTIFS('Armor 3.0'!$A:$A,B13,'Armor 3.0'!$E:$E,"Disadvantage")+COUNTIFS('Armor 3.0'!$A:$A,C13,'Armor 3.0'!$E:$E,"Disadvantage"))&gt;0,"Disadvantage", "-")</f>
        <v>Disadvantage</v>
      </c>
    </row>
    <row r="14" customFormat="false" ht="12.75" hidden="false" customHeight="false" outlineLevel="0" collapsed="false">
      <c r="A14" s="0" t="s">
        <v>96</v>
      </c>
      <c r="B14" s="0" t="s">
        <v>135</v>
      </c>
      <c r="C14" s="0" t="s">
        <v>137</v>
      </c>
      <c r="D14" s="0" t="n">
        <f aca="false">SUMIF('Armor 3.0'!$A:$A,$A14,'Armor 3.0'!$B:$B)+SUMIF('Armor 3.0'!$A:$A,$B14,'Armor 3.0'!$B:$B)+SUMIF('Armor 3.0'!$A:$A,$C14,'Armor 3.0'!$B:$B)</f>
        <v>9</v>
      </c>
      <c r="E14" s="0" t="n">
        <f aca="false">SUMIF('Armor 3.0'!$A:$A,$A14,'Armor 3.0'!$C:$C)+SUMIF('Armor 3.0'!$A:$A,$B14,'Armor 3.0'!$C:$C)+SUMIF('Armor 3.0'!$A:$A,$C14,'Armor 3.0'!$C:$C)</f>
        <v>3</v>
      </c>
      <c r="F14" s="0" t="n">
        <f aca="false">SUMIF('Armor 3.0'!$A:$A,$A14,'Armor 3.0'!$D:$D)+SUMIF('Armor 3.0'!$A:$A,$B14,'Armor 3.0'!$D:$D)+SUMIF('Armor 3.0'!$A:$A,$C14,'Armor 3.0'!$D:$D)</f>
        <v>10</v>
      </c>
      <c r="G14" s="0" t="n">
        <f aca="false">IF(F14&lt;3, "-",IF(F14&gt;5,0,15))</f>
        <v>0</v>
      </c>
      <c r="H14" s="0" t="n">
        <f aca="false">IF(F14&lt;3, 0,IF(F14&gt;5,25,10))</f>
        <v>25</v>
      </c>
      <c r="I14" s="0" t="str">
        <f aca="false">IF((COUNTIFS('Armor 3.0'!$A:$A,A14,'Armor 3.0'!$E:$E,"Disadvantage")+COUNTIFS('Armor 3.0'!$A:$A,B14,'Armor 3.0'!$E:$E,"Disadvantage")+COUNTIFS('Armor 3.0'!$A:$A,C14,'Armor 3.0'!$E:$E,"Disadvantage"))&gt;0,"Disadvantage", "-")</f>
        <v>Disadvantage</v>
      </c>
    </row>
    <row r="15" customFormat="false" ht="12.75" hidden="false" customHeight="false" outlineLevel="0" collapsed="false">
      <c r="A15" s="46" t="s">
        <v>95</v>
      </c>
      <c r="B15" s="0" t="s">
        <v>104</v>
      </c>
      <c r="C15" s="0" t="s">
        <v>102</v>
      </c>
      <c r="D15" s="0" t="n">
        <f aca="false">SUMIF('Armor 3.0'!$A:$A,$A15,'Armor 3.0'!$B:$B)+SUMIF('Armor 3.0'!$A:$A,$B15,'Armor 3.0'!$B:$B)+SUMIF('Armor 3.0'!$A:$A,$C15,'Armor 3.0'!$B:$B)</f>
        <v>2</v>
      </c>
      <c r="E15" s="0" t="n">
        <f aca="false">SUMIF('Armor 3.0'!$A:$A,$A15,'Armor 3.0'!$C:$C)+SUMIF('Armor 3.0'!$A:$A,$B15,'Armor 3.0'!$C:$C)+SUMIF('Armor 3.0'!$A:$A,$C15,'Armor 3.0'!$C:$C)</f>
        <v>6</v>
      </c>
      <c r="F15" s="0" t="n">
        <f aca="false">SUMIF('Armor 3.0'!$A:$A,$A15,'Armor 3.0'!$D:$D)+SUMIF('Armor 3.0'!$A:$A,$B15,'Armor 3.0'!$D:$D)+SUMIF('Armor 3.0'!$A:$A,$C15,'Armor 3.0'!$D:$D)</f>
        <v>5</v>
      </c>
      <c r="G15" s="0" t="n">
        <f aca="false">IF(F15&lt;3, "-",IF(F15&gt;5,0,15))</f>
        <v>15</v>
      </c>
      <c r="H15" s="0" t="n">
        <f aca="false">IF(F15&lt;3, 0,IF(F15&gt;5,25,10))</f>
        <v>10</v>
      </c>
      <c r="I15" s="0" t="str">
        <f aca="false">IF((COUNTIFS('Armor 3.0'!$A:$A,A15,'Armor 3.0'!$E:$E,"Disadvantage")+COUNTIFS('Armor 3.0'!$A:$A,B15,'Armor 3.0'!$E:$E,"Disadvantage")+COUNTIFS('Armor 3.0'!$A:$A,C15,'Armor 3.0'!$E:$E,"Disadvantage"))&gt;0,"Disadvantage", "-")</f>
        <v>Disadvantage</v>
      </c>
    </row>
    <row r="16" customFormat="false" ht="12.75" hidden="false" customHeight="false" outlineLevel="0" collapsed="false">
      <c r="A16" s="46" t="s">
        <v>95</v>
      </c>
      <c r="B16" s="0" t="s">
        <v>104</v>
      </c>
      <c r="C16" s="0" t="s">
        <v>99</v>
      </c>
      <c r="D16" s="0" t="n">
        <f aca="false">SUMIF('Armor 3.0'!$A:$A,$A16,'Armor 3.0'!$B:$B)+SUMIF('Armor 3.0'!$A:$A,$B16,'Armor 3.0'!$B:$B)+SUMIF('Armor 3.0'!$A:$A,$C16,'Armor 3.0'!$B:$B)</f>
        <v>2</v>
      </c>
      <c r="E16" s="0" t="n">
        <f aca="false">SUMIF('Armor 3.0'!$A:$A,$A16,'Armor 3.0'!$C:$C)+SUMIF('Armor 3.0'!$A:$A,$B16,'Armor 3.0'!$C:$C)+SUMIF('Armor 3.0'!$A:$A,$C16,'Armor 3.0'!$C:$C)</f>
        <v>5</v>
      </c>
      <c r="F16" s="0" t="n">
        <f aca="false">SUMIF('Armor 3.0'!$A:$A,$A16,'Armor 3.0'!$D:$D)+SUMIF('Armor 3.0'!$A:$A,$B16,'Armor 3.0'!$D:$D)+SUMIF('Armor 3.0'!$A:$A,$C16,'Armor 3.0'!$D:$D)</f>
        <v>5</v>
      </c>
      <c r="G16" s="0" t="n">
        <f aca="false">IF(F16&lt;3, "-",IF(F16&gt;5,0,15))</f>
        <v>15</v>
      </c>
      <c r="H16" s="0" t="n">
        <f aca="false">IF(F16&lt;3, 0,IF(F16&gt;5,25,10))</f>
        <v>10</v>
      </c>
      <c r="I16" s="0" t="str">
        <f aca="false">IF((COUNTIFS('Armor 3.0'!$A:$A,A16,'Armor 3.0'!$E:$E,"Disadvantage")+COUNTIFS('Armor 3.0'!$A:$A,B16,'Armor 3.0'!$E:$E,"Disadvantage")+COUNTIFS('Armor 3.0'!$A:$A,C16,'Armor 3.0'!$E:$E,"Disadvantage"))&gt;0,"Disadvantage", "-")</f>
        <v>-</v>
      </c>
    </row>
    <row r="17" customFormat="false" ht="12.75" hidden="false" customHeight="false" outlineLevel="0" collapsed="false">
      <c r="A17" s="46" t="s">
        <v>95</v>
      </c>
      <c r="B17" s="0" t="s">
        <v>104</v>
      </c>
      <c r="C17" s="0" t="s">
        <v>133</v>
      </c>
      <c r="D17" s="0" t="n">
        <f aca="false">SUMIF('Armor 3.0'!$A:$A,$A17,'Armor 3.0'!$B:$B)+SUMIF('Armor 3.0'!$A:$A,$B17,'Armor 3.0'!$B:$B)+SUMIF('Armor 3.0'!$A:$A,$C17,'Armor 3.0'!$B:$B)</f>
        <v>3</v>
      </c>
      <c r="E17" s="0" t="n">
        <f aca="false">SUMIF('Armor 3.0'!$A:$A,$A17,'Armor 3.0'!$C:$C)+SUMIF('Armor 3.0'!$A:$A,$B17,'Armor 3.0'!$C:$C)+SUMIF('Armor 3.0'!$A:$A,$C17,'Armor 3.0'!$C:$C)</f>
        <v>6</v>
      </c>
      <c r="F17" s="0" t="n">
        <f aca="false">SUMIF('Armor 3.0'!$A:$A,$A17,'Armor 3.0'!$D:$D)+SUMIF('Armor 3.0'!$A:$A,$B17,'Armor 3.0'!$D:$D)+SUMIF('Armor 3.0'!$A:$A,$C17,'Armor 3.0'!$D:$D)</f>
        <v>7</v>
      </c>
      <c r="G17" s="0" t="n">
        <f aca="false">IF(F17&lt;3, "-",IF(F17&gt;5,0,15))</f>
        <v>0</v>
      </c>
      <c r="H17" s="0" t="n">
        <f aca="false">IF(F17&lt;3, 0,IF(F17&gt;5,25,10))</f>
        <v>25</v>
      </c>
      <c r="I17" s="0" t="str">
        <f aca="false">IF((COUNTIFS('Armor 3.0'!$A:$A,A17,'Armor 3.0'!$E:$E,"Disadvantage")+COUNTIFS('Armor 3.0'!$A:$A,B17,'Armor 3.0'!$E:$E,"Disadvantage")+COUNTIFS('Armor 3.0'!$A:$A,C17,'Armor 3.0'!$E:$E,"Disadvantage"))&gt;0,"Disadvantage", "-")</f>
        <v>-</v>
      </c>
    </row>
    <row r="18" customFormat="false" ht="12.75" hidden="false" customHeight="false" outlineLevel="0" collapsed="false">
      <c r="A18" s="46" t="s">
        <v>95</v>
      </c>
      <c r="B18" s="0" t="s">
        <v>104</v>
      </c>
      <c r="C18" s="0" t="s">
        <v>106</v>
      </c>
      <c r="D18" s="0" t="n">
        <f aca="false">SUMIF('Armor 3.0'!$A:$A,$A18,'Armor 3.0'!$B:$B)+SUMIF('Armor 3.0'!$A:$A,$B18,'Armor 3.0'!$B:$B)+SUMIF('Armor 3.0'!$A:$A,$C18,'Armor 3.0'!$B:$B)</f>
        <v>4</v>
      </c>
      <c r="E18" s="0" t="n">
        <f aca="false">SUMIF('Armor 3.0'!$A:$A,$A18,'Armor 3.0'!$C:$C)+SUMIF('Armor 3.0'!$A:$A,$B18,'Armor 3.0'!$C:$C)+SUMIF('Armor 3.0'!$A:$A,$C18,'Armor 3.0'!$C:$C)</f>
        <v>6</v>
      </c>
      <c r="F18" s="0" t="n">
        <f aca="false">SUMIF('Armor 3.0'!$A:$A,$A18,'Armor 3.0'!$D:$D)+SUMIF('Armor 3.0'!$A:$A,$B18,'Armor 3.0'!$D:$D)+SUMIF('Armor 3.0'!$A:$A,$C18,'Armor 3.0'!$D:$D)</f>
        <v>7</v>
      </c>
      <c r="G18" s="0" t="n">
        <f aca="false">IF(F18&lt;3, "-",IF(F18&gt;5,0,15))</f>
        <v>0</v>
      </c>
      <c r="H18" s="0" t="n">
        <f aca="false">IF(F18&lt;3, 0,IF(F18&gt;5,25,10))</f>
        <v>25</v>
      </c>
      <c r="I18" s="0" t="str">
        <f aca="false">IF((COUNTIFS('Armor 3.0'!$A:$A,A18,'Armor 3.0'!$E:$E,"Disadvantage")+COUNTIFS('Armor 3.0'!$A:$A,B18,'Armor 3.0'!$E:$E,"Disadvantage")+COUNTIFS('Armor 3.0'!$A:$A,C18,'Armor 3.0'!$E:$E,"Disadvantage"))&gt;0,"Disadvantage", "-")</f>
        <v>Disadvantage</v>
      </c>
    </row>
    <row r="19" customFormat="false" ht="12.75" hidden="false" customHeight="false" outlineLevel="0" collapsed="false">
      <c r="A19" s="46" t="s">
        <v>95</v>
      </c>
      <c r="B19" s="0" t="s">
        <v>104</v>
      </c>
      <c r="C19" s="0" t="s">
        <v>107</v>
      </c>
      <c r="D19" s="0" t="n">
        <f aca="false">SUMIF('Armor 3.0'!$A:$A,$A19,'Armor 3.0'!$B:$B)+SUMIF('Armor 3.0'!$A:$A,$B19,'Armor 3.0'!$B:$B)+SUMIF('Armor 3.0'!$A:$A,$C19,'Armor 3.0'!$B:$B)</f>
        <v>5</v>
      </c>
      <c r="E19" s="0" t="n">
        <f aca="false">SUMIF('Armor 3.0'!$A:$A,$A19,'Armor 3.0'!$C:$C)+SUMIF('Armor 3.0'!$A:$A,$B19,'Armor 3.0'!$C:$C)+SUMIF('Armor 3.0'!$A:$A,$C19,'Armor 3.0'!$C:$C)</f>
        <v>4</v>
      </c>
      <c r="F19" s="0" t="n">
        <f aca="false">SUMIF('Armor 3.0'!$A:$A,$A19,'Armor 3.0'!$D:$D)+SUMIF('Armor 3.0'!$A:$A,$B19,'Armor 3.0'!$D:$D)+SUMIF('Armor 3.0'!$A:$A,$C19,'Armor 3.0'!$D:$D)</f>
        <v>7</v>
      </c>
      <c r="G19" s="0" t="n">
        <f aca="false">IF(F19&lt;3, "-",IF(F19&gt;5,0,15))</f>
        <v>0</v>
      </c>
      <c r="H19" s="0" t="n">
        <f aca="false">IF(F19&lt;3, 0,IF(F19&gt;5,25,10))</f>
        <v>25</v>
      </c>
      <c r="I19" s="0" t="str">
        <f aca="false">IF((COUNTIFS('Armor 3.0'!$A:$A,A19,'Armor 3.0'!$E:$E,"Disadvantage")+COUNTIFS('Armor 3.0'!$A:$A,B19,'Armor 3.0'!$E:$E,"Disadvantage")+COUNTIFS('Armor 3.0'!$A:$A,C19,'Armor 3.0'!$E:$E,"Disadvantage"))&gt;0,"Disadvantage", "-")</f>
        <v>-</v>
      </c>
    </row>
    <row r="20" customFormat="false" ht="12.75" hidden="false" customHeight="false" outlineLevel="0" collapsed="false">
      <c r="A20" s="46" t="s">
        <v>95</v>
      </c>
      <c r="B20" s="0" t="s">
        <v>104</v>
      </c>
      <c r="C20" s="0" t="s">
        <v>135</v>
      </c>
      <c r="D20" s="0" t="n">
        <f aca="false">SUMIF('Armor 3.0'!$A:$A,$A20,'Armor 3.0'!$B:$B)+SUMIF('Armor 3.0'!$A:$A,$B20,'Armor 3.0'!$B:$B)+SUMIF('Armor 3.0'!$A:$A,$C20,'Armor 3.0'!$B:$B)</f>
        <v>5</v>
      </c>
      <c r="E20" s="0" t="n">
        <f aca="false">SUMIF('Armor 3.0'!$A:$A,$A20,'Armor 3.0'!$C:$C)+SUMIF('Armor 3.0'!$A:$A,$B20,'Armor 3.0'!$C:$C)+SUMIF('Armor 3.0'!$A:$A,$C20,'Armor 3.0'!$C:$C)</f>
        <v>5</v>
      </c>
      <c r="F20" s="0" t="n">
        <f aca="false">SUMIF('Armor 3.0'!$A:$A,$A20,'Armor 3.0'!$D:$D)+SUMIF('Armor 3.0'!$A:$A,$B20,'Armor 3.0'!$D:$D)+SUMIF('Armor 3.0'!$A:$A,$C20,'Armor 3.0'!$D:$D)</f>
        <v>8</v>
      </c>
      <c r="G20" s="0" t="n">
        <f aca="false">IF(F20&lt;3, "-",IF(F20&gt;5,0,15))</f>
        <v>0</v>
      </c>
      <c r="H20" s="0" t="n">
        <f aca="false">IF(F20&lt;3, 0,IF(F20&gt;5,25,10))</f>
        <v>25</v>
      </c>
      <c r="I20" s="0" t="str">
        <f aca="false">IF((COUNTIFS('Armor 3.0'!$A:$A,A20,'Armor 3.0'!$E:$E,"Disadvantage")+COUNTIFS('Armor 3.0'!$A:$A,B20,'Armor 3.0'!$E:$E,"Disadvantage")+COUNTIFS('Armor 3.0'!$A:$A,C20,'Armor 3.0'!$E:$E,"Disadvantage"))&gt;0,"Disadvantage", "-")</f>
        <v>Disadvantage</v>
      </c>
    </row>
    <row r="21" customFormat="false" ht="12.75" hidden="false" customHeight="false" outlineLevel="0" collapsed="false">
      <c r="A21" s="46" t="s">
        <v>95</v>
      </c>
      <c r="B21" s="0" t="s">
        <v>104</v>
      </c>
      <c r="C21" s="0" t="s">
        <v>137</v>
      </c>
      <c r="D21" s="0" t="n">
        <f aca="false">SUMIF('Armor 3.0'!$A:$A,$A21,'Armor 3.0'!$B:$B)+SUMIF('Armor 3.0'!$A:$A,$B21,'Armor 3.0'!$B:$B)+SUMIF('Armor 3.0'!$A:$A,$C21,'Armor 3.0'!$B:$B)</f>
        <v>6</v>
      </c>
      <c r="E21" s="0" t="n">
        <f aca="false">SUMIF('Armor 3.0'!$A:$A,$A21,'Armor 3.0'!$C:$C)+SUMIF('Armor 3.0'!$A:$A,$B21,'Armor 3.0'!$C:$C)+SUMIF('Armor 3.0'!$A:$A,$C21,'Armor 3.0'!$C:$C)</f>
        <v>6</v>
      </c>
      <c r="F21" s="0" t="n">
        <f aca="false">SUMIF('Armor 3.0'!$A:$A,$A21,'Armor 3.0'!$D:$D)+SUMIF('Armor 3.0'!$A:$A,$B21,'Armor 3.0'!$D:$D)+SUMIF('Armor 3.0'!$A:$A,$C21,'Armor 3.0'!$D:$D)</f>
        <v>10</v>
      </c>
      <c r="G21" s="0" t="n">
        <f aca="false">IF(F21&lt;3, "-",IF(F21&gt;5,0,15))</f>
        <v>0</v>
      </c>
      <c r="H21" s="0" t="n">
        <f aca="false">IF(F21&lt;3, 0,IF(F21&gt;5,25,10))</f>
        <v>25</v>
      </c>
      <c r="I21" s="0" t="str">
        <f aca="false">IF((COUNTIFS('Armor 3.0'!$A:$A,A21,'Armor 3.0'!$E:$E,"Disadvantage")+COUNTIFS('Armor 3.0'!$A:$A,B21,'Armor 3.0'!$E:$E,"Disadvantage")+COUNTIFS('Armor 3.0'!$A:$A,C21,'Armor 3.0'!$E:$E,"Disadvantage"))&gt;0,"Disadvantage", "-")</f>
        <v>Disadvantage</v>
      </c>
    </row>
    <row r="22" customFormat="false" ht="12.75" hidden="false" customHeight="false" outlineLevel="0" collapsed="false">
      <c r="A22" s="46" t="s">
        <v>95</v>
      </c>
      <c r="B22" s="0" t="s">
        <v>135</v>
      </c>
      <c r="C22" s="0" t="s">
        <v>102</v>
      </c>
      <c r="D22" s="0" t="n">
        <f aca="false">SUMIF('Armor 3.0'!$A:$A,$A22,'Armor 3.0'!$B:$B)+SUMIF('Armor 3.0'!$A:$A,$B22,'Armor 3.0'!$B:$B)+SUMIF('Armor 3.0'!$A:$A,$C22,'Armor 3.0'!$B:$B)</f>
        <v>5</v>
      </c>
      <c r="E22" s="0" t="n">
        <f aca="false">SUMIF('Armor 3.0'!$A:$A,$A22,'Armor 3.0'!$C:$C)+SUMIF('Armor 3.0'!$A:$A,$B22,'Armor 3.0'!$C:$C)+SUMIF('Armor 3.0'!$A:$A,$C22,'Armor 3.0'!$C:$C)</f>
        <v>4</v>
      </c>
      <c r="F22" s="0" t="n">
        <f aca="false">SUMIF('Armor 3.0'!$A:$A,$A22,'Armor 3.0'!$D:$D)+SUMIF('Armor 3.0'!$A:$A,$B22,'Armor 3.0'!$D:$D)+SUMIF('Armor 3.0'!$A:$A,$C22,'Armor 3.0'!$D:$D)</f>
        <v>6</v>
      </c>
      <c r="G22" s="0" t="n">
        <f aca="false">IF(F22&lt;3, "-",IF(F22&gt;5,0,15))</f>
        <v>0</v>
      </c>
      <c r="H22" s="0" t="n">
        <f aca="false">IF(F22&lt;3, 0,IF(F22&gt;5,25,10))</f>
        <v>25</v>
      </c>
      <c r="I22" s="0" t="str">
        <f aca="false">IF((COUNTIFS('Armor 3.0'!$A:$A,A22,'Armor 3.0'!$E:$E,"Disadvantage")+COUNTIFS('Armor 3.0'!$A:$A,B22,'Armor 3.0'!$E:$E,"Disadvantage")+COUNTIFS('Armor 3.0'!$A:$A,C22,'Armor 3.0'!$E:$E,"Disadvantage"))&gt;0,"Disadvantage", "-")</f>
        <v>Disadvantage</v>
      </c>
    </row>
    <row r="23" customFormat="false" ht="12.75" hidden="false" customHeight="false" outlineLevel="0" collapsed="false">
      <c r="A23" s="46" t="s">
        <v>95</v>
      </c>
      <c r="B23" s="0" t="s">
        <v>135</v>
      </c>
      <c r="C23" s="0" t="s">
        <v>99</v>
      </c>
      <c r="D23" s="0" t="n">
        <f aca="false">SUMIF('Armor 3.0'!$A:$A,$A23,'Armor 3.0'!$B:$B)+SUMIF('Armor 3.0'!$A:$A,$B23,'Armor 3.0'!$B:$B)+SUMIF('Armor 3.0'!$A:$A,$C23,'Armor 3.0'!$B:$B)</f>
        <v>5</v>
      </c>
      <c r="E23" s="0" t="n">
        <f aca="false">SUMIF('Armor 3.0'!$A:$A,$A23,'Armor 3.0'!$C:$C)+SUMIF('Armor 3.0'!$A:$A,$B23,'Armor 3.0'!$C:$C)+SUMIF('Armor 3.0'!$A:$A,$C23,'Armor 3.0'!$C:$C)</f>
        <v>3</v>
      </c>
      <c r="F23" s="0" t="n">
        <f aca="false">SUMIF('Armor 3.0'!$A:$A,$A23,'Armor 3.0'!$D:$D)+SUMIF('Armor 3.0'!$A:$A,$B23,'Armor 3.0'!$D:$D)+SUMIF('Armor 3.0'!$A:$A,$C23,'Armor 3.0'!$D:$D)</f>
        <v>6</v>
      </c>
      <c r="G23" s="0" t="n">
        <f aca="false">IF(F23&lt;3, "-",IF(F23&gt;5,0,15))</f>
        <v>0</v>
      </c>
      <c r="H23" s="0" t="n">
        <f aca="false">IF(F23&lt;3, 0,IF(F23&gt;5,25,10))</f>
        <v>25</v>
      </c>
      <c r="I23" s="0" t="str">
        <f aca="false">IF((COUNTIFS('Armor 3.0'!$A:$A,A23,'Armor 3.0'!$E:$E,"Disadvantage")+COUNTIFS('Armor 3.0'!$A:$A,B23,'Armor 3.0'!$E:$E,"Disadvantage")+COUNTIFS('Armor 3.0'!$A:$A,C23,'Armor 3.0'!$E:$E,"Disadvantage"))&gt;0,"Disadvantage", "-")</f>
        <v>Disadvantage</v>
      </c>
    </row>
    <row r="24" customFormat="false" ht="12.75" hidden="false" customHeight="false" outlineLevel="0" collapsed="false">
      <c r="A24" s="46" t="s">
        <v>95</v>
      </c>
      <c r="B24" s="0" t="s">
        <v>135</v>
      </c>
      <c r="C24" s="0" t="s">
        <v>133</v>
      </c>
      <c r="D24" s="0" t="n">
        <f aca="false">SUMIF('Armor 3.0'!$A:$A,$A24,'Armor 3.0'!$B:$B)+SUMIF('Armor 3.0'!$A:$A,$B24,'Armor 3.0'!$B:$B)+SUMIF('Armor 3.0'!$A:$A,$C24,'Armor 3.0'!$B:$B)</f>
        <v>6</v>
      </c>
      <c r="E24" s="0" t="n">
        <f aca="false">SUMIF('Armor 3.0'!$A:$A,$A24,'Armor 3.0'!$C:$C)+SUMIF('Armor 3.0'!$A:$A,$B24,'Armor 3.0'!$C:$C)+SUMIF('Armor 3.0'!$A:$A,$C24,'Armor 3.0'!$C:$C)</f>
        <v>4</v>
      </c>
      <c r="F24" s="0" t="n">
        <f aca="false">SUMIF('Armor 3.0'!$A:$A,$A24,'Armor 3.0'!$D:$D)+SUMIF('Armor 3.0'!$A:$A,$B24,'Armor 3.0'!$D:$D)+SUMIF('Armor 3.0'!$A:$A,$C24,'Armor 3.0'!$D:$D)</f>
        <v>8</v>
      </c>
      <c r="G24" s="0" t="n">
        <f aca="false">IF(F24&lt;3, "-",IF(F24&gt;5,0,15))</f>
        <v>0</v>
      </c>
      <c r="H24" s="0" t="n">
        <f aca="false">IF(F24&lt;3, 0,IF(F24&gt;5,25,10))</f>
        <v>25</v>
      </c>
      <c r="I24" s="0" t="str">
        <f aca="false">IF((COUNTIFS('Armor 3.0'!$A:$A,A24,'Armor 3.0'!$E:$E,"Disadvantage")+COUNTIFS('Armor 3.0'!$A:$A,B24,'Armor 3.0'!$E:$E,"Disadvantage")+COUNTIFS('Armor 3.0'!$A:$A,C24,'Armor 3.0'!$E:$E,"Disadvantage"))&gt;0,"Disadvantage", "-")</f>
        <v>Disadvantage</v>
      </c>
    </row>
    <row r="25" customFormat="false" ht="12.75" hidden="false" customHeight="false" outlineLevel="0" collapsed="false">
      <c r="A25" s="46" t="s">
        <v>95</v>
      </c>
      <c r="B25" s="0" t="s">
        <v>135</v>
      </c>
      <c r="C25" s="0" t="s">
        <v>106</v>
      </c>
      <c r="D25" s="0" t="n">
        <f aca="false">SUMIF('Armor 3.0'!$A:$A,$A25,'Armor 3.0'!$B:$B)+SUMIF('Armor 3.0'!$A:$A,$B25,'Armor 3.0'!$B:$B)+SUMIF('Armor 3.0'!$A:$A,$C25,'Armor 3.0'!$B:$B)</f>
        <v>7</v>
      </c>
      <c r="E25" s="0" t="n">
        <f aca="false">SUMIF('Armor 3.0'!$A:$A,$A25,'Armor 3.0'!$C:$C)+SUMIF('Armor 3.0'!$A:$A,$B25,'Armor 3.0'!$C:$C)+SUMIF('Armor 3.0'!$A:$A,$C25,'Armor 3.0'!$C:$C)</f>
        <v>4</v>
      </c>
      <c r="F25" s="0" t="n">
        <f aca="false">SUMIF('Armor 3.0'!$A:$A,$A25,'Armor 3.0'!$D:$D)+SUMIF('Armor 3.0'!$A:$A,$B25,'Armor 3.0'!$D:$D)+SUMIF('Armor 3.0'!$A:$A,$C25,'Armor 3.0'!$D:$D)</f>
        <v>8</v>
      </c>
      <c r="G25" s="0" t="n">
        <f aca="false">IF(F25&lt;3, "-",IF(F25&gt;5,0,15))</f>
        <v>0</v>
      </c>
      <c r="H25" s="0" t="n">
        <f aca="false">IF(F25&lt;3, 0,IF(F25&gt;5,25,10))</f>
        <v>25</v>
      </c>
      <c r="I25" s="0" t="str">
        <f aca="false">IF((COUNTIFS('Armor 3.0'!$A:$A,A25,'Armor 3.0'!$E:$E,"Disadvantage")+COUNTIFS('Armor 3.0'!$A:$A,B25,'Armor 3.0'!$E:$E,"Disadvantage")+COUNTIFS('Armor 3.0'!$A:$A,C25,'Armor 3.0'!$E:$E,"Disadvantage"))&gt;0,"Disadvantage", "-")</f>
        <v>Disadvantage</v>
      </c>
    </row>
    <row r="26" customFormat="false" ht="12.75" hidden="false" customHeight="false" outlineLevel="0" collapsed="false">
      <c r="A26" s="46" t="s">
        <v>95</v>
      </c>
      <c r="B26" s="0" t="s">
        <v>135</v>
      </c>
      <c r="C26" s="0" t="s">
        <v>107</v>
      </c>
      <c r="D26" s="0" t="n">
        <f aca="false">SUMIF('Armor 3.0'!$A:$A,$A26,'Armor 3.0'!$B:$B)+SUMIF('Armor 3.0'!$A:$A,$B26,'Armor 3.0'!$B:$B)+SUMIF('Armor 3.0'!$A:$A,$C26,'Armor 3.0'!$B:$B)</f>
        <v>8</v>
      </c>
      <c r="E26" s="0" t="n">
        <f aca="false">SUMIF('Armor 3.0'!$A:$A,$A26,'Armor 3.0'!$C:$C)+SUMIF('Armor 3.0'!$A:$A,$B26,'Armor 3.0'!$C:$C)+SUMIF('Armor 3.0'!$A:$A,$C26,'Armor 3.0'!$C:$C)</f>
        <v>2</v>
      </c>
      <c r="F26" s="0" t="n">
        <f aca="false">SUMIF('Armor 3.0'!$A:$A,$A26,'Armor 3.0'!$D:$D)+SUMIF('Armor 3.0'!$A:$A,$B26,'Armor 3.0'!$D:$D)+SUMIF('Armor 3.0'!$A:$A,$C26,'Armor 3.0'!$D:$D)</f>
        <v>8</v>
      </c>
      <c r="G26" s="0" t="n">
        <f aca="false">IF(F26&lt;3, "-",IF(F26&gt;5,0,15))</f>
        <v>0</v>
      </c>
      <c r="H26" s="0" t="n">
        <f aca="false">IF(F26&lt;3, 0,IF(F26&gt;5,25,10))</f>
        <v>25</v>
      </c>
      <c r="I26" s="0" t="str">
        <f aca="false">IF((COUNTIFS('Armor 3.0'!$A:$A,A26,'Armor 3.0'!$E:$E,"Disadvantage")+COUNTIFS('Armor 3.0'!$A:$A,B26,'Armor 3.0'!$E:$E,"Disadvantage")+COUNTIFS('Armor 3.0'!$A:$A,C26,'Armor 3.0'!$E:$E,"Disadvantage"))&gt;0,"Disadvantage", "-")</f>
        <v>Disadvantage</v>
      </c>
    </row>
    <row r="27" customFormat="false" ht="12.75" hidden="false" customHeight="false" outlineLevel="0" collapsed="false">
      <c r="A27" s="46" t="s">
        <v>95</v>
      </c>
      <c r="B27" s="0" t="s">
        <v>135</v>
      </c>
      <c r="C27" s="0" t="s">
        <v>137</v>
      </c>
      <c r="D27" s="0" t="n">
        <f aca="false">SUMIF('Armor 3.0'!$A:$A,$A27,'Armor 3.0'!$B:$B)+SUMIF('Armor 3.0'!$A:$A,$B27,'Armor 3.0'!$B:$B)+SUMIF('Armor 3.0'!$A:$A,$C27,'Armor 3.0'!$B:$B)</f>
        <v>9</v>
      </c>
      <c r="E27" s="0" t="n">
        <f aca="false">SUMIF('Armor 3.0'!$A:$A,$A27,'Armor 3.0'!$C:$C)+SUMIF('Armor 3.0'!$A:$A,$B27,'Armor 3.0'!$C:$C)+SUMIF('Armor 3.0'!$A:$A,$C27,'Armor 3.0'!$C:$C)</f>
        <v>4</v>
      </c>
      <c r="F27" s="0" t="n">
        <f aca="false">SUMIF('Armor 3.0'!$A:$A,$A27,'Armor 3.0'!$D:$D)+SUMIF('Armor 3.0'!$A:$A,$B27,'Armor 3.0'!$D:$D)+SUMIF('Armor 3.0'!$A:$A,$C27,'Armor 3.0'!$D:$D)</f>
        <v>11</v>
      </c>
      <c r="G27" s="0" t="n">
        <f aca="false">IF(F27&lt;3, "-",IF(F27&gt;5,0,15))</f>
        <v>0</v>
      </c>
      <c r="H27" s="0" t="n">
        <f aca="false">IF(F27&lt;3, 0,IF(F27&gt;5,25,10))</f>
        <v>25</v>
      </c>
      <c r="I27" s="0" t="str">
        <f aca="false">IF((COUNTIFS('Armor 3.0'!$A:$A,A27,'Armor 3.0'!$E:$E,"Disadvantage")+COUNTIFS('Armor 3.0'!$A:$A,B27,'Armor 3.0'!$E:$E,"Disadvantage")+COUNTIFS('Armor 3.0'!$A:$A,C27,'Armor 3.0'!$E:$E,"Disadvantage"))&gt;0,"Disadvantage", "-")</f>
        <v>Disadvantage</v>
      </c>
    </row>
    <row r="28" customFormat="false" ht="12.75" hidden="false" customHeight="false" outlineLevel="0" collapsed="false">
      <c r="A28" s="0" t="s">
        <v>132</v>
      </c>
      <c r="B28" s="0" t="s">
        <v>104</v>
      </c>
      <c r="C28" s="0" t="s">
        <v>102</v>
      </c>
      <c r="D28" s="0" t="n">
        <f aca="false">SUMIF('Armor 3.0'!$A:$A,$A28,'Armor 3.0'!$B:$B)+SUMIF('Armor 3.0'!$A:$A,$B28,'Armor 3.0'!$B:$B)+SUMIF('Armor 3.0'!$A:$A,$C28,'Armor 3.0'!$B:$B)</f>
        <v>4</v>
      </c>
      <c r="E28" s="0" t="n">
        <f aca="false">SUMIF('Armor 3.0'!$A:$A,$A28,'Armor 3.0'!$C:$C)+SUMIF('Armor 3.0'!$A:$A,$B28,'Armor 3.0'!$C:$C)+SUMIF('Armor 3.0'!$A:$A,$C28,'Armor 3.0'!$C:$C)</f>
        <v>5</v>
      </c>
      <c r="F28" s="0" t="n">
        <f aca="false">SUMIF('Armor 3.0'!$A:$A,$A28,'Armor 3.0'!$D:$D)+SUMIF('Armor 3.0'!$A:$A,$B28,'Armor 3.0'!$D:$D)+SUMIF('Armor 3.0'!$A:$A,$C28,'Armor 3.0'!$D:$D)</f>
        <v>6</v>
      </c>
      <c r="G28" s="0" t="n">
        <f aca="false">IF(F28&lt;3, "-",IF(F28&gt;5,0,15))</f>
        <v>0</v>
      </c>
      <c r="H28" s="0" t="n">
        <f aca="false">IF(F28&lt;3, 0,IF(F28&gt;5,25,10))</f>
        <v>25</v>
      </c>
      <c r="I28" s="0" t="str">
        <f aca="false">IF((COUNTIFS('Armor 3.0'!$A:$A,A28,'Armor 3.0'!$E:$E,"Disadvantage")+COUNTIFS('Armor 3.0'!$A:$A,B28,'Armor 3.0'!$E:$E,"Disadvantage")+COUNTIFS('Armor 3.0'!$A:$A,C28,'Armor 3.0'!$E:$E,"Disadvantage"))&gt;0,"Disadvantage", "-")</f>
        <v>Disadvantage</v>
      </c>
    </row>
    <row r="29" customFormat="false" ht="12.75" hidden="false" customHeight="false" outlineLevel="0" collapsed="false">
      <c r="A29" s="0" t="s">
        <v>132</v>
      </c>
      <c r="B29" s="0" t="s">
        <v>104</v>
      </c>
      <c r="C29" s="0" t="s">
        <v>99</v>
      </c>
      <c r="D29" s="0" t="n">
        <f aca="false">SUMIF('Armor 3.0'!$A:$A,$A29,'Armor 3.0'!$B:$B)+SUMIF('Armor 3.0'!$A:$A,$B29,'Armor 3.0'!$B:$B)+SUMIF('Armor 3.0'!$A:$A,$C29,'Armor 3.0'!$B:$B)</f>
        <v>4</v>
      </c>
      <c r="E29" s="0" t="n">
        <f aca="false">SUMIF('Armor 3.0'!$A:$A,$A29,'Armor 3.0'!$C:$C)+SUMIF('Armor 3.0'!$A:$A,$B29,'Armor 3.0'!$C:$C)+SUMIF('Armor 3.0'!$A:$A,$C29,'Armor 3.0'!$C:$C)</f>
        <v>4</v>
      </c>
      <c r="F29" s="0" t="n">
        <f aca="false">SUMIF('Armor 3.0'!$A:$A,$A29,'Armor 3.0'!$D:$D)+SUMIF('Armor 3.0'!$A:$A,$B29,'Armor 3.0'!$D:$D)+SUMIF('Armor 3.0'!$A:$A,$C29,'Armor 3.0'!$D:$D)</f>
        <v>6</v>
      </c>
      <c r="G29" s="0" t="n">
        <f aca="false">IF(F29&lt;3, "-",IF(F29&gt;5,0,15))</f>
        <v>0</v>
      </c>
      <c r="H29" s="0" t="n">
        <f aca="false">IF(F29&lt;3, 0,IF(F29&gt;5,25,10))</f>
        <v>25</v>
      </c>
      <c r="I29" s="0" t="str">
        <f aca="false">IF((COUNTIFS('Armor 3.0'!$A:$A,A29,'Armor 3.0'!$E:$E,"Disadvantage")+COUNTIFS('Armor 3.0'!$A:$A,B29,'Armor 3.0'!$E:$E,"Disadvantage")+COUNTIFS('Armor 3.0'!$A:$A,C29,'Armor 3.0'!$E:$E,"Disadvantage"))&gt;0,"Disadvantage", "-")</f>
        <v>Disadvantage</v>
      </c>
    </row>
    <row r="30" customFormat="false" ht="12.75" hidden="false" customHeight="false" outlineLevel="0" collapsed="false">
      <c r="A30" s="0" t="s">
        <v>132</v>
      </c>
      <c r="B30" s="0" t="s">
        <v>104</v>
      </c>
      <c r="C30" s="0" t="s">
        <v>133</v>
      </c>
      <c r="D30" s="0" t="n">
        <f aca="false">SUMIF('Armor 3.0'!$A:$A,$A30,'Armor 3.0'!$B:$B)+SUMIF('Armor 3.0'!$A:$A,$B30,'Armor 3.0'!$B:$B)+SUMIF('Armor 3.0'!$A:$A,$C30,'Armor 3.0'!$B:$B)</f>
        <v>5</v>
      </c>
      <c r="E30" s="0" t="n">
        <f aca="false">SUMIF('Armor 3.0'!$A:$A,$A30,'Armor 3.0'!$C:$C)+SUMIF('Armor 3.0'!$A:$A,$B30,'Armor 3.0'!$C:$C)+SUMIF('Armor 3.0'!$A:$A,$C30,'Armor 3.0'!$C:$C)</f>
        <v>5</v>
      </c>
      <c r="F30" s="0" t="n">
        <f aca="false">SUMIF('Armor 3.0'!$A:$A,$A30,'Armor 3.0'!$D:$D)+SUMIF('Armor 3.0'!$A:$A,$B30,'Armor 3.0'!$D:$D)+SUMIF('Armor 3.0'!$A:$A,$C30,'Armor 3.0'!$D:$D)</f>
        <v>8</v>
      </c>
      <c r="G30" s="0" t="n">
        <f aca="false">IF(F30&lt;3, "-",IF(F30&gt;5,0,15))</f>
        <v>0</v>
      </c>
      <c r="H30" s="0" t="n">
        <f aca="false">IF(F30&lt;3, 0,IF(F30&gt;5,25,10))</f>
        <v>25</v>
      </c>
      <c r="I30" s="0" t="str">
        <f aca="false">IF((COUNTIFS('Armor 3.0'!$A:$A,A30,'Armor 3.0'!$E:$E,"Disadvantage")+COUNTIFS('Armor 3.0'!$A:$A,B30,'Armor 3.0'!$E:$E,"Disadvantage")+COUNTIFS('Armor 3.0'!$A:$A,C30,'Armor 3.0'!$E:$E,"Disadvantage"))&gt;0,"Disadvantage", "-")</f>
        <v>Disadvantage</v>
      </c>
    </row>
    <row r="31" customFormat="false" ht="12.75" hidden="false" customHeight="false" outlineLevel="0" collapsed="false">
      <c r="A31" s="0" t="s">
        <v>132</v>
      </c>
      <c r="B31" s="0" t="s">
        <v>104</v>
      </c>
      <c r="C31" s="0" t="s">
        <v>106</v>
      </c>
      <c r="D31" s="0" t="n">
        <f aca="false">SUMIF('Armor 3.0'!$A:$A,$A31,'Armor 3.0'!$B:$B)+SUMIF('Armor 3.0'!$A:$A,$B31,'Armor 3.0'!$B:$B)+SUMIF('Armor 3.0'!$A:$A,$C31,'Armor 3.0'!$B:$B)</f>
        <v>6</v>
      </c>
      <c r="E31" s="0" t="n">
        <f aca="false">SUMIF('Armor 3.0'!$A:$A,$A31,'Armor 3.0'!$C:$C)+SUMIF('Armor 3.0'!$A:$A,$B31,'Armor 3.0'!$C:$C)+SUMIF('Armor 3.0'!$A:$A,$C31,'Armor 3.0'!$C:$C)</f>
        <v>5</v>
      </c>
      <c r="F31" s="0" t="n">
        <f aca="false">SUMIF('Armor 3.0'!$A:$A,$A31,'Armor 3.0'!$D:$D)+SUMIF('Armor 3.0'!$A:$A,$B31,'Armor 3.0'!$D:$D)+SUMIF('Armor 3.0'!$A:$A,$C31,'Armor 3.0'!$D:$D)</f>
        <v>8</v>
      </c>
      <c r="G31" s="0" t="n">
        <f aca="false">IF(F31&lt;3, "-",IF(F31&gt;5,0,15))</f>
        <v>0</v>
      </c>
      <c r="H31" s="0" t="n">
        <f aca="false">IF(F31&lt;3, 0,IF(F31&gt;5,25,10))</f>
        <v>25</v>
      </c>
      <c r="I31" s="0" t="str">
        <f aca="false">IF((COUNTIFS('Armor 3.0'!$A:$A,A31,'Armor 3.0'!$E:$E,"Disadvantage")+COUNTIFS('Armor 3.0'!$A:$A,B31,'Armor 3.0'!$E:$E,"Disadvantage")+COUNTIFS('Armor 3.0'!$A:$A,C31,'Armor 3.0'!$E:$E,"Disadvantage"))&gt;0,"Disadvantage", "-")</f>
        <v>Disadvantage</v>
      </c>
    </row>
    <row r="32" customFormat="false" ht="12.75" hidden="false" customHeight="false" outlineLevel="0" collapsed="false">
      <c r="A32" s="0" t="s">
        <v>132</v>
      </c>
      <c r="B32" s="0" t="s">
        <v>104</v>
      </c>
      <c r="C32" s="0" t="s">
        <v>107</v>
      </c>
      <c r="D32" s="0" t="n">
        <f aca="false">SUMIF('Armor 3.0'!$A:$A,$A32,'Armor 3.0'!$B:$B)+SUMIF('Armor 3.0'!$A:$A,$B32,'Armor 3.0'!$B:$B)+SUMIF('Armor 3.0'!$A:$A,$C32,'Armor 3.0'!$B:$B)</f>
        <v>7</v>
      </c>
      <c r="E32" s="0" t="n">
        <f aca="false">SUMIF('Armor 3.0'!$A:$A,$A32,'Armor 3.0'!$C:$C)+SUMIF('Armor 3.0'!$A:$A,$B32,'Armor 3.0'!$C:$C)+SUMIF('Armor 3.0'!$A:$A,$C32,'Armor 3.0'!$C:$C)</f>
        <v>3</v>
      </c>
      <c r="F32" s="0" t="n">
        <f aca="false">SUMIF('Armor 3.0'!$A:$A,$A32,'Armor 3.0'!$D:$D)+SUMIF('Armor 3.0'!$A:$A,$B32,'Armor 3.0'!$D:$D)+SUMIF('Armor 3.0'!$A:$A,$C32,'Armor 3.0'!$D:$D)</f>
        <v>8</v>
      </c>
      <c r="G32" s="0" t="n">
        <f aca="false">IF(F32&lt;3, "-",IF(F32&gt;5,0,15))</f>
        <v>0</v>
      </c>
      <c r="H32" s="0" t="n">
        <f aca="false">IF(F32&lt;3, 0,IF(F32&gt;5,25,10))</f>
        <v>25</v>
      </c>
      <c r="I32" s="0" t="str">
        <f aca="false">IF((COUNTIFS('Armor 3.0'!$A:$A,A32,'Armor 3.0'!$E:$E,"Disadvantage")+COUNTIFS('Armor 3.0'!$A:$A,B32,'Armor 3.0'!$E:$E,"Disadvantage")+COUNTIFS('Armor 3.0'!$A:$A,C32,'Armor 3.0'!$E:$E,"Disadvantage"))&gt;0,"Disadvantage", "-")</f>
        <v>Disadvantage</v>
      </c>
    </row>
    <row r="33" customFormat="false" ht="12.75" hidden="false" customHeight="false" outlineLevel="0" collapsed="false">
      <c r="A33" s="0" t="s">
        <v>132</v>
      </c>
      <c r="B33" s="0" t="s">
        <v>104</v>
      </c>
      <c r="C33" s="0" t="s">
        <v>135</v>
      </c>
      <c r="D33" s="0" t="n">
        <f aca="false">SUMIF('Armor 3.0'!$A:$A,$A33,'Armor 3.0'!$B:$B)+SUMIF('Armor 3.0'!$A:$A,$B33,'Armor 3.0'!$B:$B)+SUMIF('Armor 3.0'!$A:$A,$C33,'Armor 3.0'!$B:$B)</f>
        <v>7</v>
      </c>
      <c r="E33" s="0" t="n">
        <f aca="false">SUMIF('Armor 3.0'!$A:$A,$A33,'Armor 3.0'!$C:$C)+SUMIF('Armor 3.0'!$A:$A,$B33,'Armor 3.0'!$C:$C)+SUMIF('Armor 3.0'!$A:$A,$C33,'Armor 3.0'!$C:$C)</f>
        <v>4</v>
      </c>
      <c r="F33" s="0" t="n">
        <f aca="false">SUMIF('Armor 3.0'!$A:$A,$A33,'Armor 3.0'!$D:$D)+SUMIF('Armor 3.0'!$A:$A,$B33,'Armor 3.0'!$D:$D)+SUMIF('Armor 3.0'!$A:$A,$C33,'Armor 3.0'!$D:$D)</f>
        <v>9</v>
      </c>
      <c r="G33" s="0" t="n">
        <f aca="false">IF(F33&lt;3, "-",IF(F33&gt;5,0,15))</f>
        <v>0</v>
      </c>
      <c r="H33" s="0" t="n">
        <f aca="false">IF(F33&lt;3, 0,IF(F33&gt;5,25,10))</f>
        <v>25</v>
      </c>
      <c r="I33" s="0" t="str">
        <f aca="false">IF((COUNTIFS('Armor 3.0'!$A:$A,A33,'Armor 3.0'!$E:$E,"Disadvantage")+COUNTIFS('Armor 3.0'!$A:$A,B33,'Armor 3.0'!$E:$E,"Disadvantage")+COUNTIFS('Armor 3.0'!$A:$A,C33,'Armor 3.0'!$E:$E,"Disadvantage"))&gt;0,"Disadvantage", "-")</f>
        <v>Disadvantage</v>
      </c>
    </row>
    <row r="34" customFormat="false" ht="12.75" hidden="false" customHeight="false" outlineLevel="0" collapsed="false">
      <c r="A34" s="0" t="s">
        <v>132</v>
      </c>
      <c r="B34" s="0" t="s">
        <v>104</v>
      </c>
      <c r="C34" s="0" t="s">
        <v>137</v>
      </c>
      <c r="D34" s="0" t="n">
        <f aca="false">SUMIF('Armor 3.0'!$A:$A,$A34,'Armor 3.0'!$B:$B)+SUMIF('Armor 3.0'!$A:$A,$B34,'Armor 3.0'!$B:$B)+SUMIF('Armor 3.0'!$A:$A,$C34,'Armor 3.0'!$B:$B)</f>
        <v>8</v>
      </c>
      <c r="E34" s="0" t="n">
        <f aca="false">SUMIF('Armor 3.0'!$A:$A,$A34,'Armor 3.0'!$C:$C)+SUMIF('Armor 3.0'!$A:$A,$B34,'Armor 3.0'!$C:$C)+SUMIF('Armor 3.0'!$A:$A,$C34,'Armor 3.0'!$C:$C)</f>
        <v>5</v>
      </c>
      <c r="F34" s="0" t="n">
        <f aca="false">SUMIF('Armor 3.0'!$A:$A,$A34,'Armor 3.0'!$D:$D)+SUMIF('Armor 3.0'!$A:$A,$B34,'Armor 3.0'!$D:$D)+SUMIF('Armor 3.0'!$A:$A,$C34,'Armor 3.0'!$D:$D)</f>
        <v>11</v>
      </c>
      <c r="G34" s="0" t="n">
        <f aca="false">IF(F34&lt;3, "-",IF(F34&gt;5,0,15))</f>
        <v>0</v>
      </c>
      <c r="H34" s="0" t="n">
        <f aca="false">IF(F34&lt;3, 0,IF(F34&gt;5,25,10))</f>
        <v>25</v>
      </c>
      <c r="I34" s="0" t="str">
        <f aca="false">IF((COUNTIFS('Armor 3.0'!$A:$A,A34,'Armor 3.0'!$E:$E,"Disadvantage")+COUNTIFS('Armor 3.0'!$A:$A,B34,'Armor 3.0'!$E:$E,"Disadvantage")+COUNTIFS('Armor 3.0'!$A:$A,C34,'Armor 3.0'!$E:$E,"Disadvantage"))&gt;0,"Disadvantage", "-")</f>
        <v>Disadvantage</v>
      </c>
    </row>
    <row r="35" customFormat="false" ht="12.75" hidden="false" customHeight="false" outlineLevel="0" collapsed="false">
      <c r="A35" s="0" t="s">
        <v>132</v>
      </c>
      <c r="B35" s="0" t="s">
        <v>135</v>
      </c>
      <c r="C35" s="0" t="s">
        <v>102</v>
      </c>
      <c r="D35" s="0" t="n">
        <f aca="false">SUMIF('Armor 3.0'!$A:$A,$A35,'Armor 3.0'!$B:$B)+SUMIF('Armor 3.0'!$A:$A,$B35,'Armor 3.0'!$B:$B)+SUMIF('Armor 3.0'!$A:$A,$C35,'Armor 3.0'!$B:$B)</f>
        <v>7</v>
      </c>
      <c r="E35" s="0" t="n">
        <f aca="false">SUMIF('Armor 3.0'!$A:$A,$A35,'Armor 3.0'!$C:$C)+SUMIF('Armor 3.0'!$A:$A,$B35,'Armor 3.0'!$C:$C)+SUMIF('Armor 3.0'!$A:$A,$C35,'Armor 3.0'!$C:$C)</f>
        <v>3</v>
      </c>
      <c r="F35" s="0" t="n">
        <f aca="false">SUMIF('Armor 3.0'!$A:$A,$A35,'Armor 3.0'!$D:$D)+SUMIF('Armor 3.0'!$A:$A,$B35,'Armor 3.0'!$D:$D)+SUMIF('Armor 3.0'!$A:$A,$C35,'Armor 3.0'!$D:$D)</f>
        <v>7</v>
      </c>
      <c r="G35" s="0" t="n">
        <f aca="false">IF(F35&lt;3, "-",IF(F35&gt;5,0,15))</f>
        <v>0</v>
      </c>
      <c r="H35" s="0" t="n">
        <f aca="false">IF(F35&lt;3, 0,IF(F35&gt;5,25,10))</f>
        <v>25</v>
      </c>
      <c r="I35" s="0" t="str">
        <f aca="false">IF((COUNTIFS('Armor 3.0'!$A:$A,A35,'Armor 3.0'!$E:$E,"Disadvantage")+COUNTIFS('Armor 3.0'!$A:$A,B35,'Armor 3.0'!$E:$E,"Disadvantage")+COUNTIFS('Armor 3.0'!$A:$A,C35,'Armor 3.0'!$E:$E,"Disadvantage"))&gt;0,"Disadvantage", "-")</f>
        <v>Disadvantage</v>
      </c>
    </row>
    <row r="36" customFormat="false" ht="12.75" hidden="false" customHeight="false" outlineLevel="0" collapsed="false">
      <c r="A36" s="0" t="s">
        <v>132</v>
      </c>
      <c r="B36" s="0" t="s">
        <v>135</v>
      </c>
      <c r="C36" s="0" t="s">
        <v>99</v>
      </c>
      <c r="D36" s="0" t="n">
        <f aca="false">SUMIF('Armor 3.0'!$A:$A,$A36,'Armor 3.0'!$B:$B)+SUMIF('Armor 3.0'!$A:$A,$B36,'Armor 3.0'!$B:$B)+SUMIF('Armor 3.0'!$A:$A,$C36,'Armor 3.0'!$B:$B)</f>
        <v>7</v>
      </c>
      <c r="E36" s="0" t="n">
        <f aca="false">SUMIF('Armor 3.0'!$A:$A,$A36,'Armor 3.0'!$C:$C)+SUMIF('Armor 3.0'!$A:$A,$B36,'Armor 3.0'!$C:$C)+SUMIF('Armor 3.0'!$A:$A,$C36,'Armor 3.0'!$C:$C)</f>
        <v>2</v>
      </c>
      <c r="F36" s="0" t="n">
        <f aca="false">SUMIF('Armor 3.0'!$A:$A,$A36,'Armor 3.0'!$D:$D)+SUMIF('Armor 3.0'!$A:$A,$B36,'Armor 3.0'!$D:$D)+SUMIF('Armor 3.0'!$A:$A,$C36,'Armor 3.0'!$D:$D)</f>
        <v>7</v>
      </c>
      <c r="G36" s="0" t="n">
        <f aca="false">IF(F36&lt;3, "-",IF(F36&gt;5,0,15))</f>
        <v>0</v>
      </c>
      <c r="H36" s="0" t="n">
        <f aca="false">IF(F36&lt;3, 0,IF(F36&gt;5,25,10))</f>
        <v>25</v>
      </c>
      <c r="I36" s="0" t="str">
        <f aca="false">IF((COUNTIFS('Armor 3.0'!$A:$A,A36,'Armor 3.0'!$E:$E,"Disadvantage")+COUNTIFS('Armor 3.0'!$A:$A,B36,'Armor 3.0'!$E:$E,"Disadvantage")+COUNTIFS('Armor 3.0'!$A:$A,C36,'Armor 3.0'!$E:$E,"Disadvantage"))&gt;0,"Disadvantage", "-")</f>
        <v>Disadvantage</v>
      </c>
    </row>
    <row r="37" customFormat="false" ht="12.75" hidden="false" customHeight="false" outlineLevel="0" collapsed="false">
      <c r="A37" s="0" t="s">
        <v>132</v>
      </c>
      <c r="B37" s="0" t="s">
        <v>135</v>
      </c>
      <c r="C37" s="0" t="s">
        <v>133</v>
      </c>
      <c r="D37" s="0" t="n">
        <f aca="false">SUMIF('Armor 3.0'!$A:$A,$A37,'Armor 3.0'!$B:$B)+SUMIF('Armor 3.0'!$A:$A,$B37,'Armor 3.0'!$B:$B)+SUMIF('Armor 3.0'!$A:$A,$C37,'Armor 3.0'!$B:$B)</f>
        <v>8</v>
      </c>
      <c r="E37" s="0" t="n">
        <f aca="false">SUMIF('Armor 3.0'!$A:$A,$A37,'Armor 3.0'!$C:$C)+SUMIF('Armor 3.0'!$A:$A,$B37,'Armor 3.0'!$C:$C)+SUMIF('Armor 3.0'!$A:$A,$C37,'Armor 3.0'!$C:$C)</f>
        <v>3</v>
      </c>
      <c r="F37" s="0" t="n">
        <f aca="false">SUMIF('Armor 3.0'!$A:$A,$A37,'Armor 3.0'!$D:$D)+SUMIF('Armor 3.0'!$A:$A,$B37,'Armor 3.0'!$D:$D)+SUMIF('Armor 3.0'!$A:$A,$C37,'Armor 3.0'!$D:$D)</f>
        <v>9</v>
      </c>
      <c r="G37" s="0" t="n">
        <f aca="false">IF(F37&lt;3, "-",IF(F37&gt;5,0,15))</f>
        <v>0</v>
      </c>
      <c r="H37" s="0" t="n">
        <f aca="false">IF(F37&lt;3, 0,IF(F37&gt;5,25,10))</f>
        <v>25</v>
      </c>
      <c r="I37" s="0" t="str">
        <f aca="false">IF((COUNTIFS('Armor 3.0'!$A:$A,A37,'Armor 3.0'!$E:$E,"Disadvantage")+COUNTIFS('Armor 3.0'!$A:$A,B37,'Armor 3.0'!$E:$E,"Disadvantage")+COUNTIFS('Armor 3.0'!$A:$A,C37,'Armor 3.0'!$E:$E,"Disadvantage"))&gt;0,"Disadvantage", "-")</f>
        <v>Disadvantage</v>
      </c>
    </row>
    <row r="38" customFormat="false" ht="12.75" hidden="false" customHeight="false" outlineLevel="0" collapsed="false">
      <c r="A38" s="0" t="s">
        <v>132</v>
      </c>
      <c r="B38" s="0" t="s">
        <v>135</v>
      </c>
      <c r="C38" s="0" t="s">
        <v>106</v>
      </c>
      <c r="D38" s="0" t="n">
        <f aca="false">SUMIF('Armor 3.0'!$A:$A,$A38,'Armor 3.0'!$B:$B)+SUMIF('Armor 3.0'!$A:$A,$B38,'Armor 3.0'!$B:$B)+SUMIF('Armor 3.0'!$A:$A,$C38,'Armor 3.0'!$B:$B)</f>
        <v>9</v>
      </c>
      <c r="E38" s="0" t="n">
        <f aca="false">SUMIF('Armor 3.0'!$A:$A,$A38,'Armor 3.0'!$C:$C)+SUMIF('Armor 3.0'!$A:$A,$B38,'Armor 3.0'!$C:$C)+SUMIF('Armor 3.0'!$A:$A,$C38,'Armor 3.0'!$C:$C)</f>
        <v>3</v>
      </c>
      <c r="F38" s="0" t="n">
        <f aca="false">SUMIF('Armor 3.0'!$A:$A,$A38,'Armor 3.0'!$D:$D)+SUMIF('Armor 3.0'!$A:$A,$B38,'Armor 3.0'!$D:$D)+SUMIF('Armor 3.0'!$A:$A,$C38,'Armor 3.0'!$D:$D)</f>
        <v>9</v>
      </c>
      <c r="G38" s="0" t="n">
        <f aca="false">IF(F38&lt;3, "-",IF(F38&gt;5,0,15))</f>
        <v>0</v>
      </c>
      <c r="H38" s="0" t="n">
        <f aca="false">IF(F38&lt;3, 0,IF(F38&gt;5,25,10))</f>
        <v>25</v>
      </c>
      <c r="I38" s="0" t="str">
        <f aca="false">IF((COUNTIFS('Armor 3.0'!$A:$A,A38,'Armor 3.0'!$E:$E,"Disadvantage")+COUNTIFS('Armor 3.0'!$A:$A,B38,'Armor 3.0'!$E:$E,"Disadvantage")+COUNTIFS('Armor 3.0'!$A:$A,C38,'Armor 3.0'!$E:$E,"Disadvantage"))&gt;0,"Disadvantage", "-")</f>
        <v>Disadvantage</v>
      </c>
    </row>
    <row r="39" customFormat="false" ht="12.75" hidden="false" customHeight="false" outlineLevel="0" collapsed="false">
      <c r="A39" s="0" t="s">
        <v>132</v>
      </c>
      <c r="B39" s="0" t="s">
        <v>135</v>
      </c>
      <c r="C39" s="0" t="s">
        <v>107</v>
      </c>
      <c r="D39" s="0" t="n">
        <f aca="false">SUMIF('Armor 3.0'!$A:$A,$A39,'Armor 3.0'!$B:$B)+SUMIF('Armor 3.0'!$A:$A,$B39,'Armor 3.0'!$B:$B)+SUMIF('Armor 3.0'!$A:$A,$C39,'Armor 3.0'!$B:$B)</f>
        <v>10</v>
      </c>
      <c r="E39" s="0" t="n">
        <f aca="false">SUMIF('Armor 3.0'!$A:$A,$A39,'Armor 3.0'!$C:$C)+SUMIF('Armor 3.0'!$A:$A,$B39,'Armor 3.0'!$C:$C)+SUMIF('Armor 3.0'!$A:$A,$C39,'Armor 3.0'!$C:$C)</f>
        <v>1</v>
      </c>
      <c r="F39" s="0" t="n">
        <f aca="false">SUMIF('Armor 3.0'!$A:$A,$A39,'Armor 3.0'!$D:$D)+SUMIF('Armor 3.0'!$A:$A,$B39,'Armor 3.0'!$D:$D)+SUMIF('Armor 3.0'!$A:$A,$C39,'Armor 3.0'!$D:$D)</f>
        <v>9</v>
      </c>
      <c r="G39" s="0" t="n">
        <f aca="false">IF(F39&lt;3, "-",IF(F39&gt;5,0,15))</f>
        <v>0</v>
      </c>
      <c r="H39" s="0" t="n">
        <f aca="false">IF(F39&lt;3, 0,IF(F39&gt;5,25,10))</f>
        <v>25</v>
      </c>
      <c r="I39" s="0" t="str">
        <f aca="false">IF((COUNTIFS('Armor 3.0'!$A:$A,A39,'Armor 3.0'!$E:$E,"Disadvantage")+COUNTIFS('Armor 3.0'!$A:$A,B39,'Armor 3.0'!$E:$E,"Disadvantage")+COUNTIFS('Armor 3.0'!$A:$A,C39,'Armor 3.0'!$E:$E,"Disadvantage"))&gt;0,"Disadvantage", "-")</f>
        <v>Disadvantage</v>
      </c>
    </row>
    <row r="40" customFormat="false" ht="12.75" hidden="false" customHeight="false" outlineLevel="0" collapsed="false">
      <c r="A40" s="0" t="s">
        <v>132</v>
      </c>
      <c r="B40" s="0" t="s">
        <v>135</v>
      </c>
      <c r="C40" s="0" t="s">
        <v>137</v>
      </c>
      <c r="D40" s="0" t="n">
        <f aca="false">SUMIF('Armor 3.0'!$A:$A,$A40,'Armor 3.0'!$B:$B)+SUMIF('Armor 3.0'!$A:$A,$B40,'Armor 3.0'!$B:$B)+SUMIF('Armor 3.0'!$A:$A,$C40,'Armor 3.0'!$B:$B)</f>
        <v>11</v>
      </c>
      <c r="E40" s="0" t="n">
        <f aca="false">SUMIF('Armor 3.0'!$A:$A,$A40,'Armor 3.0'!$C:$C)+SUMIF('Armor 3.0'!$A:$A,$B40,'Armor 3.0'!$C:$C)+SUMIF('Armor 3.0'!$A:$A,$C40,'Armor 3.0'!$C:$C)</f>
        <v>3</v>
      </c>
      <c r="F40" s="0" t="n">
        <f aca="false">SUMIF('Armor 3.0'!$A:$A,$A40,'Armor 3.0'!$D:$D)+SUMIF('Armor 3.0'!$A:$A,$B40,'Armor 3.0'!$D:$D)+SUMIF('Armor 3.0'!$A:$A,$C40,'Armor 3.0'!$D:$D)</f>
        <v>12</v>
      </c>
      <c r="G40" s="0" t="n">
        <f aca="false">IF(F40&lt;3, "-",IF(F40&gt;5,0,15))</f>
        <v>0</v>
      </c>
      <c r="H40" s="0" t="n">
        <f aca="false">IF(F40&lt;3, 0,IF(F40&gt;5,25,10))</f>
        <v>25</v>
      </c>
      <c r="I40" s="0" t="str">
        <f aca="false">IF((COUNTIFS('Armor 3.0'!$A:$A,A40,'Armor 3.0'!$E:$E,"Disadvantage")+COUNTIFS('Armor 3.0'!$A:$A,B40,'Armor 3.0'!$E:$E,"Disadvantage")+COUNTIFS('Armor 3.0'!$A:$A,C40,'Armor 3.0'!$E:$E,"Disadvantage"))&gt;0,"Disadvantage", "-")</f>
        <v>Disadvantage</v>
      </c>
    </row>
    <row r="41" customFormat="false" ht="12.75" hidden="false" customHeight="false" outlineLevel="0" collapsed="false">
      <c r="A41" s="46" t="s">
        <v>95</v>
      </c>
      <c r="B41" s="0" t="s">
        <v>96</v>
      </c>
      <c r="C41" s="0" t="s">
        <v>102</v>
      </c>
      <c r="D41" s="0" t="n">
        <f aca="false">SUMIF('Armor 3.0'!$A:$A,$A41,'Armor 3.0'!$B:$B)+SUMIF('Armor 3.0'!$A:$A,$B41,'Armor 3.0'!$B:$B)+SUMIF('Armor 3.0'!$A:$A,$C41,'Armor 3.0'!$B:$B)</f>
        <v>1</v>
      </c>
      <c r="E41" s="0" t="n">
        <f aca="false">SUMIF('Armor 3.0'!$A:$A,$A41,'Armor 3.0'!$C:$C)+SUMIF('Armor 3.0'!$A:$A,$B41,'Armor 3.0'!$C:$C)+SUMIF('Armor 3.0'!$A:$A,$C41,'Armor 3.0'!$C:$C)</f>
        <v>3</v>
      </c>
      <c r="F41" s="0" t="n">
        <f aca="false">SUMIF('Armor 3.0'!$A:$A,$A41,'Armor 3.0'!$D:$D)+SUMIF('Armor 3.0'!$A:$A,$B41,'Armor 3.0'!$D:$D)+SUMIF('Armor 3.0'!$A:$A,$C41,'Armor 3.0'!$D:$D)</f>
        <v>2</v>
      </c>
      <c r="G41" s="0" t="str">
        <f aca="false">IF(F41&lt;3, "-",IF(F41&gt;5,0,15))</f>
        <v>-</v>
      </c>
      <c r="H41" s="0" t="n">
        <f aca="false">IF(F41&lt;3, 0,IF(F41&gt;5,25,10))</f>
        <v>0</v>
      </c>
      <c r="I41" s="0" t="str">
        <f aca="false">IF((COUNTIFS('Armor 3.0'!$A:$A,A41,'Armor 3.0'!$E:$E,"Disadvantage")+COUNTIFS('Armor 3.0'!$A:$A,B41,'Armor 3.0'!$E:$E,"Disadvantage")+COUNTIFS('Armor 3.0'!$A:$A,C41,'Armor 3.0'!$E:$E,"Disadvantage"))&gt;0,"Disadvantage", "-")</f>
        <v>Disadvantage</v>
      </c>
    </row>
    <row r="42" customFormat="false" ht="12.75" hidden="false" customHeight="false" outlineLevel="0" collapsed="false">
      <c r="A42" s="46" t="s">
        <v>95</v>
      </c>
      <c r="B42" s="0" t="s">
        <v>96</v>
      </c>
      <c r="C42" s="0" t="s">
        <v>99</v>
      </c>
      <c r="D42" s="0" t="n">
        <f aca="false">SUMIF('Armor 3.0'!$A:$A,$A42,'Armor 3.0'!$B:$B)+SUMIF('Armor 3.0'!$A:$A,$B42,'Armor 3.0'!$B:$B)+SUMIF('Armor 3.0'!$A:$A,$C42,'Armor 3.0'!$B:$B)</f>
        <v>1</v>
      </c>
      <c r="E42" s="0" t="n">
        <f aca="false">SUMIF('Armor 3.0'!$A:$A,$A42,'Armor 3.0'!$C:$C)+SUMIF('Armor 3.0'!$A:$A,$B42,'Armor 3.0'!$C:$C)+SUMIF('Armor 3.0'!$A:$A,$C42,'Armor 3.0'!$C:$C)</f>
        <v>2</v>
      </c>
      <c r="F42" s="0" t="n">
        <f aca="false">SUMIF('Armor 3.0'!$A:$A,$A42,'Armor 3.0'!$D:$D)+SUMIF('Armor 3.0'!$A:$A,$B42,'Armor 3.0'!$D:$D)+SUMIF('Armor 3.0'!$A:$A,$C42,'Armor 3.0'!$D:$D)</f>
        <v>2</v>
      </c>
      <c r="G42" s="0" t="str">
        <f aca="false">IF(F42&lt;3, "-",IF(F42&gt;5,0,15))</f>
        <v>-</v>
      </c>
      <c r="H42" s="0" t="n">
        <f aca="false">IF(F42&lt;3, 0,IF(F42&gt;5,25,10))</f>
        <v>0</v>
      </c>
      <c r="I42" s="0" t="str">
        <f aca="false">IF((COUNTIFS('Armor 3.0'!$A:$A,A42,'Armor 3.0'!$E:$E,"Disadvantage")+COUNTIFS('Armor 3.0'!$A:$A,B42,'Armor 3.0'!$E:$E,"Disadvantage")+COUNTIFS('Armor 3.0'!$A:$A,C42,'Armor 3.0'!$E:$E,"Disadvantage"))&gt;0,"Disadvantage", "-")</f>
        <v>-</v>
      </c>
    </row>
    <row r="43" customFormat="false" ht="12.75" hidden="false" customHeight="false" outlineLevel="0" collapsed="false">
      <c r="A43" s="46" t="s">
        <v>95</v>
      </c>
      <c r="B43" s="0" t="s">
        <v>96</v>
      </c>
      <c r="C43" s="0" t="s">
        <v>133</v>
      </c>
      <c r="D43" s="0" t="n">
        <f aca="false">SUMIF('Armor 3.0'!$A:$A,$A43,'Armor 3.0'!$B:$B)+SUMIF('Armor 3.0'!$A:$A,$B43,'Armor 3.0'!$B:$B)+SUMIF('Armor 3.0'!$A:$A,$C43,'Armor 3.0'!$B:$B)</f>
        <v>2</v>
      </c>
      <c r="E43" s="0" t="n">
        <f aca="false">SUMIF('Armor 3.0'!$A:$A,$A43,'Armor 3.0'!$C:$C)+SUMIF('Armor 3.0'!$A:$A,$B43,'Armor 3.0'!$C:$C)+SUMIF('Armor 3.0'!$A:$A,$C43,'Armor 3.0'!$C:$C)</f>
        <v>3</v>
      </c>
      <c r="F43" s="0" t="n">
        <f aca="false">SUMIF('Armor 3.0'!$A:$A,$A43,'Armor 3.0'!$D:$D)+SUMIF('Armor 3.0'!$A:$A,$B43,'Armor 3.0'!$D:$D)+SUMIF('Armor 3.0'!$A:$A,$C43,'Armor 3.0'!$D:$D)</f>
        <v>4</v>
      </c>
      <c r="G43" s="0" t="n">
        <f aca="false">IF(F43&lt;3, "-",IF(F43&gt;5,0,15))</f>
        <v>15</v>
      </c>
      <c r="H43" s="0" t="n">
        <f aca="false">IF(F43&lt;3, 0,IF(F43&gt;5,25,10))</f>
        <v>10</v>
      </c>
      <c r="I43" s="0" t="str">
        <f aca="false">IF((COUNTIFS('Armor 3.0'!$A:$A,A43,'Armor 3.0'!$E:$E,"Disadvantage")+COUNTIFS('Armor 3.0'!$A:$A,B43,'Armor 3.0'!$E:$E,"Disadvantage")+COUNTIFS('Armor 3.0'!$A:$A,C43,'Armor 3.0'!$E:$E,"Disadvantage"))&gt;0,"Disadvantage", "-")</f>
        <v>-</v>
      </c>
    </row>
    <row r="44" customFormat="false" ht="12.75" hidden="false" customHeight="false" outlineLevel="0" collapsed="false">
      <c r="A44" s="46" t="s">
        <v>95</v>
      </c>
      <c r="B44" s="0" t="s">
        <v>96</v>
      </c>
      <c r="C44" s="0" t="s">
        <v>106</v>
      </c>
      <c r="D44" s="0" t="n">
        <f aca="false">SUMIF('Armor 3.0'!$A:$A,$A44,'Armor 3.0'!$B:$B)+SUMIF('Armor 3.0'!$A:$A,$B44,'Armor 3.0'!$B:$B)+SUMIF('Armor 3.0'!$A:$A,$C44,'Armor 3.0'!$B:$B)</f>
        <v>3</v>
      </c>
      <c r="E44" s="0" t="n">
        <f aca="false">SUMIF('Armor 3.0'!$A:$A,$A44,'Armor 3.0'!$C:$C)+SUMIF('Armor 3.0'!$A:$A,$B44,'Armor 3.0'!$C:$C)+SUMIF('Armor 3.0'!$A:$A,$C44,'Armor 3.0'!$C:$C)</f>
        <v>3</v>
      </c>
      <c r="F44" s="0" t="n">
        <f aca="false">SUMIF('Armor 3.0'!$A:$A,$A44,'Armor 3.0'!$D:$D)+SUMIF('Armor 3.0'!$A:$A,$B44,'Armor 3.0'!$D:$D)+SUMIF('Armor 3.0'!$A:$A,$C44,'Armor 3.0'!$D:$D)</f>
        <v>4</v>
      </c>
      <c r="G44" s="0" t="n">
        <f aca="false">IF(F44&lt;3, "-",IF(F44&gt;5,0,15))</f>
        <v>15</v>
      </c>
      <c r="H44" s="0" t="n">
        <f aca="false">IF(F44&lt;3, 0,IF(F44&gt;5,25,10))</f>
        <v>10</v>
      </c>
      <c r="I44" s="0" t="str">
        <f aca="false">IF((COUNTIFS('Armor 3.0'!$A:$A,A44,'Armor 3.0'!$E:$E,"Disadvantage")+COUNTIFS('Armor 3.0'!$A:$A,B44,'Armor 3.0'!$E:$E,"Disadvantage")+COUNTIFS('Armor 3.0'!$A:$A,C44,'Armor 3.0'!$E:$E,"Disadvantage"))&gt;0,"Disadvantage", "-")</f>
        <v>Disadvantage</v>
      </c>
    </row>
    <row r="45" customFormat="false" ht="12.75" hidden="false" customHeight="false" outlineLevel="0" collapsed="false">
      <c r="A45" s="46" t="s">
        <v>95</v>
      </c>
      <c r="B45" s="0" t="s">
        <v>96</v>
      </c>
      <c r="C45" s="0" t="s">
        <v>107</v>
      </c>
      <c r="D45" s="0" t="n">
        <f aca="false">SUMIF('Armor 3.0'!$A:$A,$A45,'Armor 3.0'!$B:$B)+SUMIF('Armor 3.0'!$A:$A,$B45,'Armor 3.0'!$B:$B)+SUMIF('Armor 3.0'!$A:$A,$C45,'Armor 3.0'!$B:$B)</f>
        <v>4</v>
      </c>
      <c r="E45" s="0" t="n">
        <f aca="false">SUMIF('Armor 3.0'!$A:$A,$A45,'Armor 3.0'!$C:$C)+SUMIF('Armor 3.0'!$A:$A,$B45,'Armor 3.0'!$C:$C)+SUMIF('Armor 3.0'!$A:$A,$C45,'Armor 3.0'!$C:$C)</f>
        <v>1</v>
      </c>
      <c r="F45" s="0" t="n">
        <f aca="false">SUMIF('Armor 3.0'!$A:$A,$A45,'Armor 3.0'!$D:$D)+SUMIF('Armor 3.0'!$A:$A,$B45,'Armor 3.0'!$D:$D)+SUMIF('Armor 3.0'!$A:$A,$C45,'Armor 3.0'!$D:$D)</f>
        <v>4</v>
      </c>
      <c r="G45" s="0" t="n">
        <f aca="false">IF(F45&lt;3, "-",IF(F45&gt;5,0,15))</f>
        <v>15</v>
      </c>
      <c r="H45" s="0" t="n">
        <f aca="false">IF(F45&lt;3, 0,IF(F45&gt;5,25,10))</f>
        <v>10</v>
      </c>
      <c r="I45" s="0" t="str">
        <f aca="false">IF((COUNTIFS('Armor 3.0'!$A:$A,A45,'Armor 3.0'!$E:$E,"Disadvantage")+COUNTIFS('Armor 3.0'!$A:$A,B45,'Armor 3.0'!$E:$E,"Disadvantage")+COUNTIFS('Armor 3.0'!$A:$A,C45,'Armor 3.0'!$E:$E,"Disadvantage"))&gt;0,"Disadvantage", "-")</f>
        <v>-</v>
      </c>
    </row>
    <row r="46" customFormat="false" ht="12.75" hidden="false" customHeight="false" outlineLevel="0" collapsed="false">
      <c r="A46" s="46" t="s">
        <v>95</v>
      </c>
      <c r="B46" s="0" t="s">
        <v>96</v>
      </c>
      <c r="C46" s="0" t="s">
        <v>135</v>
      </c>
      <c r="D46" s="0" t="n">
        <f aca="false">SUMIF('Armor 3.0'!$A:$A,$A46,'Armor 3.0'!$B:$B)+SUMIF('Armor 3.0'!$A:$A,$B46,'Armor 3.0'!$B:$B)+SUMIF('Armor 3.0'!$A:$A,$C46,'Armor 3.0'!$B:$B)</f>
        <v>4</v>
      </c>
      <c r="E46" s="0" t="n">
        <f aca="false">SUMIF('Armor 3.0'!$A:$A,$A46,'Armor 3.0'!$C:$C)+SUMIF('Armor 3.0'!$A:$A,$B46,'Armor 3.0'!$C:$C)+SUMIF('Armor 3.0'!$A:$A,$C46,'Armor 3.0'!$C:$C)</f>
        <v>2</v>
      </c>
      <c r="F46" s="0" t="n">
        <f aca="false">SUMIF('Armor 3.0'!$A:$A,$A46,'Armor 3.0'!$D:$D)+SUMIF('Armor 3.0'!$A:$A,$B46,'Armor 3.0'!$D:$D)+SUMIF('Armor 3.0'!$A:$A,$C46,'Armor 3.0'!$D:$D)</f>
        <v>5</v>
      </c>
      <c r="G46" s="0" t="n">
        <f aca="false">IF(F46&lt;3, "-",IF(F46&gt;5,0,15))</f>
        <v>15</v>
      </c>
      <c r="H46" s="0" t="n">
        <f aca="false">IF(F46&lt;3, 0,IF(F46&gt;5,25,10))</f>
        <v>10</v>
      </c>
      <c r="I46" s="0" t="str">
        <f aca="false">IF((COUNTIFS('Armor 3.0'!$A:$A,A46,'Armor 3.0'!$E:$E,"Disadvantage")+COUNTIFS('Armor 3.0'!$A:$A,B46,'Armor 3.0'!$E:$E,"Disadvantage")+COUNTIFS('Armor 3.0'!$A:$A,C46,'Armor 3.0'!$E:$E,"Disadvantage"))&gt;0,"Disadvantage", "-")</f>
        <v>Disadvantage</v>
      </c>
    </row>
    <row r="47" customFormat="false" ht="12.75" hidden="false" customHeight="false" outlineLevel="0" collapsed="false">
      <c r="A47" s="46" t="s">
        <v>95</v>
      </c>
      <c r="B47" s="0" t="s">
        <v>96</v>
      </c>
      <c r="C47" s="0" t="s">
        <v>137</v>
      </c>
      <c r="D47" s="0" t="n">
        <f aca="false">SUMIF('Armor 3.0'!$A:$A,$A47,'Armor 3.0'!$B:$B)+SUMIF('Armor 3.0'!$A:$A,$B47,'Armor 3.0'!$B:$B)+SUMIF('Armor 3.0'!$A:$A,$C47,'Armor 3.0'!$B:$B)</f>
        <v>5</v>
      </c>
      <c r="E47" s="0" t="n">
        <f aca="false">SUMIF('Armor 3.0'!$A:$A,$A47,'Armor 3.0'!$C:$C)+SUMIF('Armor 3.0'!$A:$A,$B47,'Armor 3.0'!$C:$C)+SUMIF('Armor 3.0'!$A:$A,$C47,'Armor 3.0'!$C:$C)</f>
        <v>3</v>
      </c>
      <c r="F47" s="0" t="n">
        <f aca="false">SUMIF('Armor 3.0'!$A:$A,$A47,'Armor 3.0'!$D:$D)+SUMIF('Armor 3.0'!$A:$A,$B47,'Armor 3.0'!$D:$D)+SUMIF('Armor 3.0'!$A:$A,$C47,'Armor 3.0'!$D:$D)</f>
        <v>7</v>
      </c>
      <c r="G47" s="0" t="n">
        <f aca="false">IF(F47&lt;3, "-",IF(F47&gt;5,0,15))</f>
        <v>0</v>
      </c>
      <c r="H47" s="0" t="n">
        <f aca="false">IF(F47&lt;3, 0,IF(F47&gt;5,25,10))</f>
        <v>25</v>
      </c>
      <c r="I47" s="0" t="str">
        <f aca="false">IF((COUNTIFS('Armor 3.0'!$A:$A,A47,'Armor 3.0'!$E:$E,"Disadvantage")+COUNTIFS('Armor 3.0'!$A:$A,B47,'Armor 3.0'!$E:$E,"Disadvantage")+COUNTIFS('Armor 3.0'!$A:$A,C47,'Armor 3.0'!$E:$E,"Disadvantage"))&gt;0,"Disadvantage", "-")</f>
        <v>Disadvantage</v>
      </c>
    </row>
    <row r="48" customFormat="false" ht="12.75" hidden="false" customHeight="false" outlineLevel="0" collapsed="false">
      <c r="A48" s="46" t="s">
        <v>95</v>
      </c>
      <c r="B48" s="0" t="s">
        <v>96</v>
      </c>
      <c r="C48" s="0" t="s">
        <v>102</v>
      </c>
      <c r="D48" s="0" t="n">
        <f aca="false">SUMIF('Armor 3.0'!$A:$A,$A48,'Armor 3.0'!$B:$B)+SUMIF('Armor 3.0'!$A:$A,$B48,'Armor 3.0'!$B:$B)+SUMIF('Armor 3.0'!$A:$A,$C48,'Armor 3.0'!$B:$B)</f>
        <v>1</v>
      </c>
      <c r="E48" s="0" t="n">
        <f aca="false">SUMIF('Armor 3.0'!$A:$A,$A48,'Armor 3.0'!$C:$C)+SUMIF('Armor 3.0'!$A:$A,$B48,'Armor 3.0'!$C:$C)+SUMIF('Armor 3.0'!$A:$A,$C48,'Armor 3.0'!$C:$C)</f>
        <v>3</v>
      </c>
      <c r="F48" s="0" t="n">
        <f aca="false">SUMIF('Armor 3.0'!$A:$A,$A48,'Armor 3.0'!$D:$D)+SUMIF('Armor 3.0'!$A:$A,$B48,'Armor 3.0'!$D:$D)+SUMIF('Armor 3.0'!$A:$A,$C48,'Armor 3.0'!$D:$D)</f>
        <v>2</v>
      </c>
      <c r="G48" s="0" t="str">
        <f aca="false">IF(F48&lt;3, "-",IF(F48&gt;5,0,15))</f>
        <v>-</v>
      </c>
      <c r="H48" s="0" t="n">
        <f aca="false">IF(F48&lt;3, 0,IF(F48&gt;5,25,10))</f>
        <v>0</v>
      </c>
      <c r="I48" s="0" t="str">
        <f aca="false">IF((COUNTIFS('Armor 3.0'!$A:$A,A48,'Armor 3.0'!$E:$E,"Disadvantage")+COUNTIFS('Armor 3.0'!$A:$A,B48,'Armor 3.0'!$E:$E,"Disadvantage")+COUNTIFS('Armor 3.0'!$A:$A,C48,'Armor 3.0'!$E:$E,"Disadvantage"))&gt;0,"Disadvantage", "-")</f>
        <v>Disadvantage</v>
      </c>
    </row>
    <row r="49" customFormat="false" ht="12.75" hidden="false" customHeight="false" outlineLevel="0" collapsed="false">
      <c r="A49" s="46" t="s">
        <v>95</v>
      </c>
      <c r="B49" s="0" t="s">
        <v>96</v>
      </c>
      <c r="C49" s="0" t="s">
        <v>99</v>
      </c>
      <c r="D49" s="0" t="n">
        <f aca="false">SUMIF('Armor 3.0'!$A:$A,$A49,'Armor 3.0'!$B:$B)+SUMIF('Armor 3.0'!$A:$A,$B49,'Armor 3.0'!$B:$B)+SUMIF('Armor 3.0'!$A:$A,$C49,'Armor 3.0'!$B:$B)</f>
        <v>1</v>
      </c>
      <c r="E49" s="0" t="n">
        <f aca="false">SUMIF('Armor 3.0'!$A:$A,$A49,'Armor 3.0'!$C:$C)+SUMIF('Armor 3.0'!$A:$A,$B49,'Armor 3.0'!$C:$C)+SUMIF('Armor 3.0'!$A:$A,$C49,'Armor 3.0'!$C:$C)</f>
        <v>2</v>
      </c>
      <c r="F49" s="0" t="n">
        <f aca="false">SUMIF('Armor 3.0'!$A:$A,$A49,'Armor 3.0'!$D:$D)+SUMIF('Armor 3.0'!$A:$A,$B49,'Armor 3.0'!$D:$D)+SUMIF('Armor 3.0'!$A:$A,$C49,'Armor 3.0'!$D:$D)</f>
        <v>2</v>
      </c>
      <c r="G49" s="0" t="str">
        <f aca="false">IF(F49&lt;3, "-",IF(F49&gt;5,0,15))</f>
        <v>-</v>
      </c>
      <c r="H49" s="0" t="n">
        <f aca="false">IF(F49&lt;3, 0,IF(F49&gt;5,25,10))</f>
        <v>0</v>
      </c>
      <c r="I49" s="0" t="str">
        <f aca="false">IF((COUNTIFS('Armor 3.0'!$A:$A,A49,'Armor 3.0'!$E:$E,"Disadvantage")+COUNTIFS('Armor 3.0'!$A:$A,B49,'Armor 3.0'!$E:$E,"Disadvantage")+COUNTIFS('Armor 3.0'!$A:$A,C49,'Armor 3.0'!$E:$E,"Disadvantage"))&gt;0,"Disadvantage", "-")</f>
        <v>-</v>
      </c>
    </row>
    <row r="50" customFormat="false" ht="12.75" hidden="false" customHeight="false" outlineLevel="0" collapsed="false">
      <c r="A50" s="46" t="s">
        <v>95</v>
      </c>
      <c r="B50" s="0" t="s">
        <v>96</v>
      </c>
      <c r="C50" s="0" t="s">
        <v>133</v>
      </c>
      <c r="D50" s="0" t="n">
        <f aca="false">SUMIF('Armor 3.0'!$A:$A,$A50,'Armor 3.0'!$B:$B)+SUMIF('Armor 3.0'!$A:$A,$B50,'Armor 3.0'!$B:$B)+SUMIF('Armor 3.0'!$A:$A,$C50,'Armor 3.0'!$B:$B)</f>
        <v>2</v>
      </c>
      <c r="E50" s="0" t="n">
        <f aca="false">SUMIF('Armor 3.0'!$A:$A,$A50,'Armor 3.0'!$C:$C)+SUMIF('Armor 3.0'!$A:$A,$B50,'Armor 3.0'!$C:$C)+SUMIF('Armor 3.0'!$A:$A,$C50,'Armor 3.0'!$C:$C)</f>
        <v>3</v>
      </c>
      <c r="F50" s="0" t="n">
        <f aca="false">SUMIF('Armor 3.0'!$A:$A,$A50,'Armor 3.0'!$D:$D)+SUMIF('Armor 3.0'!$A:$A,$B50,'Armor 3.0'!$D:$D)+SUMIF('Armor 3.0'!$A:$A,$C50,'Armor 3.0'!$D:$D)</f>
        <v>4</v>
      </c>
      <c r="G50" s="0" t="n">
        <f aca="false">IF(F50&lt;3, "-",IF(F50&gt;5,0,15))</f>
        <v>15</v>
      </c>
      <c r="H50" s="0" t="n">
        <f aca="false">IF(F50&lt;3, 0,IF(F50&gt;5,25,10))</f>
        <v>10</v>
      </c>
      <c r="I50" s="0" t="str">
        <f aca="false">IF((COUNTIFS('Armor 3.0'!$A:$A,A50,'Armor 3.0'!$E:$E,"Disadvantage")+COUNTIFS('Armor 3.0'!$A:$A,B50,'Armor 3.0'!$E:$E,"Disadvantage")+COUNTIFS('Armor 3.0'!$A:$A,C50,'Armor 3.0'!$E:$E,"Disadvantage"))&gt;0,"Disadvantage", "-")</f>
        <v>-</v>
      </c>
    </row>
    <row r="51" customFormat="false" ht="12.75" hidden="false" customHeight="false" outlineLevel="0" collapsed="false">
      <c r="A51" s="46" t="s">
        <v>95</v>
      </c>
      <c r="B51" s="0" t="s">
        <v>96</v>
      </c>
      <c r="C51" s="0" t="s">
        <v>106</v>
      </c>
      <c r="D51" s="0" t="n">
        <f aca="false">SUMIF('Armor 3.0'!$A:$A,$A51,'Armor 3.0'!$B:$B)+SUMIF('Armor 3.0'!$A:$A,$B51,'Armor 3.0'!$B:$B)+SUMIF('Armor 3.0'!$A:$A,$C51,'Armor 3.0'!$B:$B)</f>
        <v>3</v>
      </c>
      <c r="E51" s="0" t="n">
        <f aca="false">SUMIF('Armor 3.0'!$A:$A,$A51,'Armor 3.0'!$C:$C)+SUMIF('Armor 3.0'!$A:$A,$B51,'Armor 3.0'!$C:$C)+SUMIF('Armor 3.0'!$A:$A,$C51,'Armor 3.0'!$C:$C)</f>
        <v>3</v>
      </c>
      <c r="F51" s="0" t="n">
        <f aca="false">SUMIF('Armor 3.0'!$A:$A,$A51,'Armor 3.0'!$D:$D)+SUMIF('Armor 3.0'!$A:$A,$B51,'Armor 3.0'!$D:$D)+SUMIF('Armor 3.0'!$A:$A,$C51,'Armor 3.0'!$D:$D)</f>
        <v>4</v>
      </c>
      <c r="G51" s="0" t="n">
        <f aca="false">IF(F51&lt;3, "-",IF(F51&gt;5,0,15))</f>
        <v>15</v>
      </c>
      <c r="H51" s="0" t="n">
        <f aca="false">IF(F51&lt;3, 0,IF(F51&gt;5,25,10))</f>
        <v>10</v>
      </c>
      <c r="I51" s="0" t="str">
        <f aca="false">IF((COUNTIFS('Armor 3.0'!$A:$A,A51,'Armor 3.0'!$E:$E,"Disadvantage")+COUNTIFS('Armor 3.0'!$A:$A,B51,'Armor 3.0'!$E:$E,"Disadvantage")+COUNTIFS('Armor 3.0'!$A:$A,C51,'Armor 3.0'!$E:$E,"Disadvantage"))&gt;0,"Disadvantage", "-")</f>
        <v>Disadvantage</v>
      </c>
    </row>
    <row r="52" customFormat="false" ht="12.75" hidden="false" customHeight="false" outlineLevel="0" collapsed="false">
      <c r="A52" s="46" t="s">
        <v>95</v>
      </c>
      <c r="B52" s="0" t="s">
        <v>96</v>
      </c>
      <c r="C52" s="0" t="s">
        <v>107</v>
      </c>
      <c r="D52" s="0" t="n">
        <f aca="false">SUMIF('Armor 3.0'!$A:$A,$A52,'Armor 3.0'!$B:$B)+SUMIF('Armor 3.0'!$A:$A,$B52,'Armor 3.0'!$B:$B)+SUMIF('Armor 3.0'!$A:$A,$C52,'Armor 3.0'!$B:$B)</f>
        <v>4</v>
      </c>
      <c r="E52" s="0" t="n">
        <f aca="false">SUMIF('Armor 3.0'!$A:$A,$A52,'Armor 3.0'!$C:$C)+SUMIF('Armor 3.0'!$A:$A,$B52,'Armor 3.0'!$C:$C)+SUMIF('Armor 3.0'!$A:$A,$C52,'Armor 3.0'!$C:$C)</f>
        <v>1</v>
      </c>
      <c r="F52" s="0" t="n">
        <f aca="false">SUMIF('Armor 3.0'!$A:$A,$A52,'Armor 3.0'!$D:$D)+SUMIF('Armor 3.0'!$A:$A,$B52,'Armor 3.0'!$D:$D)+SUMIF('Armor 3.0'!$A:$A,$C52,'Armor 3.0'!$D:$D)</f>
        <v>4</v>
      </c>
      <c r="G52" s="0" t="n">
        <f aca="false">IF(F52&lt;3, "-",IF(F52&gt;5,0,15))</f>
        <v>15</v>
      </c>
      <c r="H52" s="0" t="n">
        <f aca="false">IF(F52&lt;3, 0,IF(F52&gt;5,25,10))</f>
        <v>10</v>
      </c>
      <c r="I52" s="0" t="str">
        <f aca="false">IF((COUNTIFS('Armor 3.0'!$A:$A,A52,'Armor 3.0'!$E:$E,"Disadvantage")+COUNTIFS('Armor 3.0'!$A:$A,B52,'Armor 3.0'!$E:$E,"Disadvantage")+COUNTIFS('Armor 3.0'!$A:$A,C52,'Armor 3.0'!$E:$E,"Disadvantage"))&gt;0,"Disadvantage", "-")</f>
        <v>-</v>
      </c>
    </row>
    <row r="53" customFormat="false" ht="12.75" hidden="false" customHeight="false" outlineLevel="0" collapsed="false">
      <c r="A53" s="46" t="s">
        <v>95</v>
      </c>
      <c r="B53" s="0" t="s">
        <v>96</v>
      </c>
      <c r="C53" s="0" t="s">
        <v>137</v>
      </c>
      <c r="D53" s="0" t="n">
        <f aca="false">SUMIF('Armor 3.0'!$A:$A,$A53,'Armor 3.0'!$B:$B)+SUMIF('Armor 3.0'!$A:$A,$B53,'Armor 3.0'!$B:$B)+SUMIF('Armor 3.0'!$A:$A,$C53,'Armor 3.0'!$B:$B)</f>
        <v>5</v>
      </c>
      <c r="E53" s="0" t="n">
        <f aca="false">SUMIF('Armor 3.0'!$A:$A,$A53,'Armor 3.0'!$C:$C)+SUMIF('Armor 3.0'!$A:$A,$B53,'Armor 3.0'!$C:$C)+SUMIF('Armor 3.0'!$A:$A,$C53,'Armor 3.0'!$C:$C)</f>
        <v>3</v>
      </c>
      <c r="F53" s="0" t="n">
        <f aca="false">SUMIF('Armor 3.0'!$A:$A,$A53,'Armor 3.0'!$D:$D)+SUMIF('Armor 3.0'!$A:$A,$B53,'Armor 3.0'!$D:$D)+SUMIF('Armor 3.0'!$A:$A,$C53,'Armor 3.0'!$D:$D)</f>
        <v>7</v>
      </c>
      <c r="G53" s="0" t="n">
        <f aca="false">IF(F53&lt;3, "-",IF(F53&gt;5,0,15))</f>
        <v>0</v>
      </c>
      <c r="H53" s="0" t="n">
        <f aca="false">IF(F53&lt;3, 0,IF(F53&gt;5,25,10))</f>
        <v>25</v>
      </c>
      <c r="I53" s="0" t="str">
        <f aca="false">IF((COUNTIFS('Armor 3.0'!$A:$A,A53,'Armor 3.0'!$E:$E,"Disadvantage")+COUNTIFS('Armor 3.0'!$A:$A,B53,'Armor 3.0'!$E:$E,"Disadvantage")+COUNTIFS('Armor 3.0'!$A:$A,C53,'Armor 3.0'!$E:$E,"Disadvantage"))&gt;0,"Disadvantage", "-")</f>
        <v>Disadvantage</v>
      </c>
    </row>
    <row r="54" customFormat="false" ht="12.75" hidden="false" customHeight="false" outlineLevel="0" collapsed="false">
      <c r="A54" s="0" t="s">
        <v>132</v>
      </c>
      <c r="B54" s="0" t="s">
        <v>96</v>
      </c>
      <c r="C54" s="0" t="s">
        <v>102</v>
      </c>
      <c r="D54" s="0" t="n">
        <f aca="false">SUMIF('Armor 3.0'!$A:$A,$A54,'Armor 3.0'!$B:$B)+SUMIF('Armor 3.0'!$A:$A,$B54,'Armor 3.0'!$B:$B)+SUMIF('Armor 3.0'!$A:$A,$C54,'Armor 3.0'!$B:$B)</f>
        <v>3</v>
      </c>
      <c r="E54" s="0" t="n">
        <f aca="false">SUMIF('Armor 3.0'!$A:$A,$A54,'Armor 3.0'!$C:$C)+SUMIF('Armor 3.0'!$A:$A,$B54,'Armor 3.0'!$C:$C)+SUMIF('Armor 3.0'!$A:$A,$C54,'Armor 3.0'!$C:$C)</f>
        <v>2</v>
      </c>
      <c r="F54" s="0" t="n">
        <f aca="false">SUMIF('Armor 3.0'!$A:$A,$A54,'Armor 3.0'!$D:$D)+SUMIF('Armor 3.0'!$A:$A,$B54,'Armor 3.0'!$D:$D)+SUMIF('Armor 3.0'!$A:$A,$C54,'Armor 3.0'!$D:$D)</f>
        <v>3</v>
      </c>
      <c r="G54" s="0" t="n">
        <f aca="false">IF(F54&lt;3, "-",IF(F54&gt;5,0,15))</f>
        <v>15</v>
      </c>
      <c r="H54" s="0" t="n">
        <f aca="false">IF(F54&lt;3, 0,IF(F54&gt;5,25,10))</f>
        <v>10</v>
      </c>
      <c r="I54" s="0" t="str">
        <f aca="false">IF((COUNTIFS('Armor 3.0'!$A:$A,A54,'Armor 3.0'!$E:$E,"Disadvantage")+COUNTIFS('Armor 3.0'!$A:$A,B54,'Armor 3.0'!$E:$E,"Disadvantage")+COUNTIFS('Armor 3.0'!$A:$A,C54,'Armor 3.0'!$E:$E,"Disadvantage"))&gt;0,"Disadvantage", "-")</f>
        <v>Disadvantage</v>
      </c>
    </row>
    <row r="55" customFormat="false" ht="12.75" hidden="false" customHeight="false" outlineLevel="0" collapsed="false">
      <c r="A55" s="0" t="s">
        <v>132</v>
      </c>
      <c r="B55" s="0" t="s">
        <v>96</v>
      </c>
      <c r="C55" s="0" t="s">
        <v>99</v>
      </c>
      <c r="D55" s="0" t="n">
        <f aca="false">SUMIF('Armor 3.0'!$A:$A,$A55,'Armor 3.0'!$B:$B)+SUMIF('Armor 3.0'!$A:$A,$B55,'Armor 3.0'!$B:$B)+SUMIF('Armor 3.0'!$A:$A,$C55,'Armor 3.0'!$B:$B)</f>
        <v>3</v>
      </c>
      <c r="E55" s="0" t="n">
        <f aca="false">SUMIF('Armor 3.0'!$A:$A,$A55,'Armor 3.0'!$C:$C)+SUMIF('Armor 3.0'!$A:$A,$B55,'Armor 3.0'!$C:$C)+SUMIF('Armor 3.0'!$A:$A,$C55,'Armor 3.0'!$C:$C)</f>
        <v>1</v>
      </c>
      <c r="F55" s="0" t="n">
        <f aca="false">SUMIF('Armor 3.0'!$A:$A,$A55,'Armor 3.0'!$D:$D)+SUMIF('Armor 3.0'!$A:$A,$B55,'Armor 3.0'!$D:$D)+SUMIF('Armor 3.0'!$A:$A,$C55,'Armor 3.0'!$D:$D)</f>
        <v>3</v>
      </c>
      <c r="G55" s="0" t="n">
        <f aca="false">IF(F55&lt;3, "-",IF(F55&gt;5,0,15))</f>
        <v>15</v>
      </c>
      <c r="H55" s="0" t="n">
        <f aca="false">IF(F55&lt;3, 0,IF(F55&gt;5,25,10))</f>
        <v>10</v>
      </c>
      <c r="I55" s="0" t="str">
        <f aca="false">IF((COUNTIFS('Armor 3.0'!$A:$A,A55,'Armor 3.0'!$E:$E,"Disadvantage")+COUNTIFS('Armor 3.0'!$A:$A,B55,'Armor 3.0'!$E:$E,"Disadvantage")+COUNTIFS('Armor 3.0'!$A:$A,C55,'Armor 3.0'!$E:$E,"Disadvantage"))&gt;0,"Disadvantage", "-")</f>
        <v>Disadvantage</v>
      </c>
    </row>
    <row r="56" customFormat="false" ht="12.75" hidden="false" customHeight="false" outlineLevel="0" collapsed="false">
      <c r="A56" s="0" t="s">
        <v>132</v>
      </c>
      <c r="B56" s="0" t="s">
        <v>96</v>
      </c>
      <c r="C56" s="0" t="s">
        <v>133</v>
      </c>
      <c r="D56" s="0" t="n">
        <f aca="false">SUMIF('Armor 3.0'!$A:$A,$A56,'Armor 3.0'!$B:$B)+SUMIF('Armor 3.0'!$A:$A,$B56,'Armor 3.0'!$B:$B)+SUMIF('Armor 3.0'!$A:$A,$C56,'Armor 3.0'!$B:$B)</f>
        <v>4</v>
      </c>
      <c r="E56" s="0" t="n">
        <f aca="false">SUMIF('Armor 3.0'!$A:$A,$A56,'Armor 3.0'!$C:$C)+SUMIF('Armor 3.0'!$A:$A,$B56,'Armor 3.0'!$C:$C)+SUMIF('Armor 3.0'!$A:$A,$C56,'Armor 3.0'!$C:$C)</f>
        <v>2</v>
      </c>
      <c r="F56" s="0" t="n">
        <f aca="false">SUMIF('Armor 3.0'!$A:$A,$A56,'Armor 3.0'!$D:$D)+SUMIF('Armor 3.0'!$A:$A,$B56,'Armor 3.0'!$D:$D)+SUMIF('Armor 3.0'!$A:$A,$C56,'Armor 3.0'!$D:$D)</f>
        <v>5</v>
      </c>
      <c r="G56" s="0" t="n">
        <f aca="false">IF(F56&lt;3, "-",IF(F56&gt;5,0,15))</f>
        <v>15</v>
      </c>
      <c r="H56" s="0" t="n">
        <f aca="false">IF(F56&lt;3, 0,IF(F56&gt;5,25,10))</f>
        <v>10</v>
      </c>
      <c r="I56" s="0" t="str">
        <f aca="false">IF((COUNTIFS('Armor 3.0'!$A:$A,A56,'Armor 3.0'!$E:$E,"Disadvantage")+COUNTIFS('Armor 3.0'!$A:$A,B56,'Armor 3.0'!$E:$E,"Disadvantage")+COUNTIFS('Armor 3.0'!$A:$A,C56,'Armor 3.0'!$E:$E,"Disadvantage"))&gt;0,"Disadvantage", "-")</f>
        <v>Disadvantage</v>
      </c>
    </row>
    <row r="57" customFormat="false" ht="12.75" hidden="false" customHeight="false" outlineLevel="0" collapsed="false">
      <c r="A57" s="0" t="s">
        <v>132</v>
      </c>
      <c r="B57" s="0" t="s">
        <v>96</v>
      </c>
      <c r="C57" s="0" t="s">
        <v>106</v>
      </c>
      <c r="D57" s="0" t="n">
        <f aca="false">SUMIF('Armor 3.0'!$A:$A,$A57,'Armor 3.0'!$B:$B)+SUMIF('Armor 3.0'!$A:$A,$B57,'Armor 3.0'!$B:$B)+SUMIF('Armor 3.0'!$A:$A,$C57,'Armor 3.0'!$B:$B)</f>
        <v>5</v>
      </c>
      <c r="E57" s="0" t="n">
        <f aca="false">SUMIF('Armor 3.0'!$A:$A,$A57,'Armor 3.0'!$C:$C)+SUMIF('Armor 3.0'!$A:$A,$B57,'Armor 3.0'!$C:$C)+SUMIF('Armor 3.0'!$A:$A,$C57,'Armor 3.0'!$C:$C)</f>
        <v>2</v>
      </c>
      <c r="F57" s="0" t="n">
        <f aca="false">SUMIF('Armor 3.0'!$A:$A,$A57,'Armor 3.0'!$D:$D)+SUMIF('Armor 3.0'!$A:$A,$B57,'Armor 3.0'!$D:$D)+SUMIF('Armor 3.0'!$A:$A,$C57,'Armor 3.0'!$D:$D)</f>
        <v>5</v>
      </c>
      <c r="G57" s="0" t="n">
        <f aca="false">IF(F57&lt;3, "-",IF(F57&gt;5,0,15))</f>
        <v>15</v>
      </c>
      <c r="H57" s="0" t="n">
        <f aca="false">IF(F57&lt;3, 0,IF(F57&gt;5,25,10))</f>
        <v>10</v>
      </c>
      <c r="I57" s="0" t="str">
        <f aca="false">IF((COUNTIFS('Armor 3.0'!$A:$A,A57,'Armor 3.0'!$E:$E,"Disadvantage")+COUNTIFS('Armor 3.0'!$A:$A,B57,'Armor 3.0'!$E:$E,"Disadvantage")+COUNTIFS('Armor 3.0'!$A:$A,C57,'Armor 3.0'!$E:$E,"Disadvantage"))&gt;0,"Disadvantage", "-")</f>
        <v>Disadvantage</v>
      </c>
    </row>
    <row r="58" customFormat="false" ht="12.75" hidden="false" customHeight="false" outlineLevel="0" collapsed="false">
      <c r="A58" s="0" t="s">
        <v>132</v>
      </c>
      <c r="B58" s="0" t="s">
        <v>96</v>
      </c>
      <c r="C58" s="0" t="s">
        <v>107</v>
      </c>
      <c r="D58" s="0" t="n">
        <f aca="false">SUMIF('Armor 3.0'!$A:$A,$A58,'Armor 3.0'!$B:$B)+SUMIF('Armor 3.0'!$A:$A,$B58,'Armor 3.0'!$B:$B)+SUMIF('Armor 3.0'!$A:$A,$C58,'Armor 3.0'!$B:$B)</f>
        <v>6</v>
      </c>
      <c r="E58" s="0" t="n">
        <f aca="false">SUMIF('Armor 3.0'!$A:$A,$A58,'Armor 3.0'!$C:$C)+SUMIF('Armor 3.0'!$A:$A,$B58,'Armor 3.0'!$C:$C)+SUMIF('Armor 3.0'!$A:$A,$C58,'Armor 3.0'!$C:$C)</f>
        <v>0</v>
      </c>
      <c r="F58" s="0" t="n">
        <f aca="false">SUMIF('Armor 3.0'!$A:$A,$A58,'Armor 3.0'!$D:$D)+SUMIF('Armor 3.0'!$A:$A,$B58,'Armor 3.0'!$D:$D)+SUMIF('Armor 3.0'!$A:$A,$C58,'Armor 3.0'!$D:$D)</f>
        <v>5</v>
      </c>
      <c r="G58" s="0" t="n">
        <f aca="false">IF(F58&lt;3, "-",IF(F58&gt;5,0,15))</f>
        <v>15</v>
      </c>
      <c r="H58" s="0" t="n">
        <f aca="false">IF(F58&lt;3, 0,IF(F58&gt;5,25,10))</f>
        <v>10</v>
      </c>
      <c r="I58" s="0" t="str">
        <f aca="false">IF((COUNTIFS('Armor 3.0'!$A:$A,A58,'Armor 3.0'!$E:$E,"Disadvantage")+COUNTIFS('Armor 3.0'!$A:$A,B58,'Armor 3.0'!$E:$E,"Disadvantage")+COUNTIFS('Armor 3.0'!$A:$A,C58,'Armor 3.0'!$E:$E,"Disadvantage"))&gt;0,"Disadvantage", "-")</f>
        <v>Disadvantage</v>
      </c>
    </row>
    <row r="59" customFormat="false" ht="12.75" hidden="false" customHeight="false" outlineLevel="0" collapsed="false">
      <c r="A59" s="0" t="s">
        <v>132</v>
      </c>
      <c r="B59" s="0" t="s">
        <v>96</v>
      </c>
      <c r="C59" s="0" t="s">
        <v>135</v>
      </c>
      <c r="D59" s="0" t="n">
        <f aca="false">SUMIF('Armor 3.0'!$A:$A,$A59,'Armor 3.0'!$B:$B)+SUMIF('Armor 3.0'!$A:$A,$B59,'Armor 3.0'!$B:$B)+SUMIF('Armor 3.0'!$A:$A,$C59,'Armor 3.0'!$B:$B)</f>
        <v>6</v>
      </c>
      <c r="E59" s="0" t="n">
        <f aca="false">SUMIF('Armor 3.0'!$A:$A,$A59,'Armor 3.0'!$C:$C)+SUMIF('Armor 3.0'!$A:$A,$B59,'Armor 3.0'!$C:$C)+SUMIF('Armor 3.0'!$A:$A,$C59,'Armor 3.0'!$C:$C)</f>
        <v>1</v>
      </c>
      <c r="F59" s="0" t="n">
        <f aca="false">SUMIF('Armor 3.0'!$A:$A,$A59,'Armor 3.0'!$D:$D)+SUMIF('Armor 3.0'!$A:$A,$B59,'Armor 3.0'!$D:$D)+SUMIF('Armor 3.0'!$A:$A,$C59,'Armor 3.0'!$D:$D)</f>
        <v>6</v>
      </c>
      <c r="G59" s="0" t="n">
        <f aca="false">IF(F59&lt;3, "-",IF(F59&gt;5,0,15))</f>
        <v>0</v>
      </c>
      <c r="H59" s="0" t="n">
        <f aca="false">IF(F59&lt;3, 0,IF(F59&gt;5,25,10))</f>
        <v>25</v>
      </c>
      <c r="I59" s="0" t="str">
        <f aca="false">IF((COUNTIFS('Armor 3.0'!$A:$A,A59,'Armor 3.0'!$E:$E,"Disadvantage")+COUNTIFS('Armor 3.0'!$A:$A,B59,'Armor 3.0'!$E:$E,"Disadvantage")+COUNTIFS('Armor 3.0'!$A:$A,C59,'Armor 3.0'!$E:$E,"Disadvantage"))&gt;0,"Disadvantage", "-")</f>
        <v>Disadvantage</v>
      </c>
    </row>
    <row r="60" customFormat="false" ht="12.75" hidden="false" customHeight="false" outlineLevel="0" collapsed="false">
      <c r="A60" s="0" t="s">
        <v>132</v>
      </c>
      <c r="B60" s="0" t="s">
        <v>96</v>
      </c>
      <c r="C60" s="0" t="s">
        <v>137</v>
      </c>
      <c r="D60" s="0" t="n">
        <f aca="false">SUMIF('Armor 3.0'!$A:$A,$A60,'Armor 3.0'!$B:$B)+SUMIF('Armor 3.0'!$A:$A,$B60,'Armor 3.0'!$B:$B)+SUMIF('Armor 3.0'!$A:$A,$C60,'Armor 3.0'!$B:$B)</f>
        <v>7</v>
      </c>
      <c r="E60" s="0" t="n">
        <f aca="false">SUMIF('Armor 3.0'!$A:$A,$A60,'Armor 3.0'!$C:$C)+SUMIF('Armor 3.0'!$A:$A,$B60,'Armor 3.0'!$C:$C)+SUMIF('Armor 3.0'!$A:$A,$C60,'Armor 3.0'!$C:$C)</f>
        <v>2</v>
      </c>
      <c r="F60" s="0" t="n">
        <f aca="false">SUMIF('Armor 3.0'!$A:$A,$A60,'Armor 3.0'!$D:$D)+SUMIF('Armor 3.0'!$A:$A,$B60,'Armor 3.0'!$D:$D)+SUMIF('Armor 3.0'!$A:$A,$C60,'Armor 3.0'!$D:$D)</f>
        <v>8</v>
      </c>
      <c r="G60" s="0" t="n">
        <f aca="false">IF(F60&lt;3, "-",IF(F60&gt;5,0,15))</f>
        <v>0</v>
      </c>
      <c r="H60" s="0" t="n">
        <f aca="false">IF(F60&lt;3, 0,IF(F60&gt;5,25,10))</f>
        <v>25</v>
      </c>
      <c r="I60" s="0" t="str">
        <f aca="false">IF((COUNTIFS('Armor 3.0'!$A:$A,A60,'Armor 3.0'!$E:$E,"Disadvantage")+COUNTIFS('Armor 3.0'!$A:$A,B60,'Armor 3.0'!$E:$E,"Disadvantage")+COUNTIFS('Armor 3.0'!$A:$A,C60,'Armor 3.0'!$E:$E,"Disadvantage"))&gt;0,"Disadvantage", "-")</f>
        <v>Disadvantage</v>
      </c>
    </row>
    <row r="61" customFormat="false" ht="12.75" hidden="false" customHeight="false" outlineLevel="0" collapsed="false">
      <c r="A61" s="0" t="s">
        <v>132</v>
      </c>
      <c r="B61" s="0" t="s">
        <v>96</v>
      </c>
      <c r="C61" s="0" t="s">
        <v>102</v>
      </c>
      <c r="D61" s="0" t="n">
        <f aca="false">SUMIF('Armor 3.0'!$A:$A,$A61,'Armor 3.0'!$B:$B)+SUMIF('Armor 3.0'!$A:$A,$B61,'Armor 3.0'!$B:$B)+SUMIF('Armor 3.0'!$A:$A,$C61,'Armor 3.0'!$B:$B)</f>
        <v>3</v>
      </c>
      <c r="E61" s="0" t="n">
        <f aca="false">SUMIF('Armor 3.0'!$A:$A,$A61,'Armor 3.0'!$C:$C)+SUMIF('Armor 3.0'!$A:$A,$B61,'Armor 3.0'!$C:$C)+SUMIF('Armor 3.0'!$A:$A,$C61,'Armor 3.0'!$C:$C)</f>
        <v>2</v>
      </c>
      <c r="F61" s="0" t="n">
        <f aca="false">SUMIF('Armor 3.0'!$A:$A,$A61,'Armor 3.0'!$D:$D)+SUMIF('Armor 3.0'!$A:$A,$B61,'Armor 3.0'!$D:$D)+SUMIF('Armor 3.0'!$A:$A,$C61,'Armor 3.0'!$D:$D)</f>
        <v>3</v>
      </c>
      <c r="G61" s="0" t="n">
        <f aca="false">IF(F61&lt;3, "-",IF(F61&gt;5,0,15))</f>
        <v>15</v>
      </c>
      <c r="H61" s="0" t="n">
        <f aca="false">IF(F61&lt;3, 0,IF(F61&gt;5,25,10))</f>
        <v>10</v>
      </c>
      <c r="I61" s="0" t="str">
        <f aca="false">IF((COUNTIFS('Armor 3.0'!$A:$A,A61,'Armor 3.0'!$E:$E,"Disadvantage")+COUNTIFS('Armor 3.0'!$A:$A,B61,'Armor 3.0'!$E:$E,"Disadvantage")+COUNTIFS('Armor 3.0'!$A:$A,C61,'Armor 3.0'!$E:$E,"Disadvantage"))&gt;0,"Disadvantage", "-")</f>
        <v>Disadvantage</v>
      </c>
    </row>
    <row r="62" customFormat="false" ht="12.75" hidden="false" customHeight="false" outlineLevel="0" collapsed="false">
      <c r="A62" s="0" t="s">
        <v>132</v>
      </c>
      <c r="B62" s="0" t="s">
        <v>96</v>
      </c>
      <c r="C62" s="0" t="s">
        <v>99</v>
      </c>
      <c r="D62" s="0" t="n">
        <f aca="false">SUMIF('Armor 3.0'!$A:$A,$A62,'Armor 3.0'!$B:$B)+SUMIF('Armor 3.0'!$A:$A,$B62,'Armor 3.0'!$B:$B)+SUMIF('Armor 3.0'!$A:$A,$C62,'Armor 3.0'!$B:$B)</f>
        <v>3</v>
      </c>
      <c r="E62" s="0" t="n">
        <f aca="false">SUMIF('Armor 3.0'!$A:$A,$A62,'Armor 3.0'!$C:$C)+SUMIF('Armor 3.0'!$A:$A,$B62,'Armor 3.0'!$C:$C)+SUMIF('Armor 3.0'!$A:$A,$C62,'Armor 3.0'!$C:$C)</f>
        <v>1</v>
      </c>
      <c r="F62" s="0" t="n">
        <f aca="false">SUMIF('Armor 3.0'!$A:$A,$A62,'Armor 3.0'!$D:$D)+SUMIF('Armor 3.0'!$A:$A,$B62,'Armor 3.0'!$D:$D)+SUMIF('Armor 3.0'!$A:$A,$C62,'Armor 3.0'!$D:$D)</f>
        <v>3</v>
      </c>
      <c r="G62" s="0" t="n">
        <f aca="false">IF(F62&lt;3, "-",IF(F62&gt;5,0,15))</f>
        <v>15</v>
      </c>
      <c r="H62" s="0" t="n">
        <f aca="false">IF(F62&lt;3, 0,IF(F62&gt;5,25,10))</f>
        <v>10</v>
      </c>
      <c r="I62" s="0" t="str">
        <f aca="false">IF((COUNTIFS('Armor 3.0'!$A:$A,A62,'Armor 3.0'!$E:$E,"Disadvantage")+COUNTIFS('Armor 3.0'!$A:$A,B62,'Armor 3.0'!$E:$E,"Disadvantage")+COUNTIFS('Armor 3.0'!$A:$A,C62,'Armor 3.0'!$E:$E,"Disadvantage"))&gt;0,"Disadvantage", "-")</f>
        <v>Disadvantage</v>
      </c>
    </row>
    <row r="63" customFormat="false" ht="12.75" hidden="false" customHeight="false" outlineLevel="0" collapsed="false">
      <c r="A63" s="0" t="s">
        <v>132</v>
      </c>
      <c r="B63" s="0" t="s">
        <v>96</v>
      </c>
      <c r="C63" s="0" t="s">
        <v>133</v>
      </c>
      <c r="D63" s="0" t="n">
        <f aca="false">SUMIF('Armor 3.0'!$A:$A,$A63,'Armor 3.0'!$B:$B)+SUMIF('Armor 3.0'!$A:$A,$B63,'Armor 3.0'!$B:$B)+SUMIF('Armor 3.0'!$A:$A,$C63,'Armor 3.0'!$B:$B)</f>
        <v>4</v>
      </c>
      <c r="E63" s="0" t="n">
        <f aca="false">SUMIF('Armor 3.0'!$A:$A,$A63,'Armor 3.0'!$C:$C)+SUMIF('Armor 3.0'!$A:$A,$B63,'Armor 3.0'!$C:$C)+SUMIF('Armor 3.0'!$A:$A,$C63,'Armor 3.0'!$C:$C)</f>
        <v>2</v>
      </c>
      <c r="F63" s="0" t="n">
        <f aca="false">SUMIF('Armor 3.0'!$A:$A,$A63,'Armor 3.0'!$D:$D)+SUMIF('Armor 3.0'!$A:$A,$B63,'Armor 3.0'!$D:$D)+SUMIF('Armor 3.0'!$A:$A,$C63,'Armor 3.0'!$D:$D)</f>
        <v>5</v>
      </c>
      <c r="G63" s="0" t="n">
        <f aca="false">IF(F63&lt;3, "-",IF(F63&gt;5,0,15))</f>
        <v>15</v>
      </c>
      <c r="H63" s="0" t="n">
        <f aca="false">IF(F63&lt;3, 0,IF(F63&gt;5,25,10))</f>
        <v>10</v>
      </c>
      <c r="I63" s="0" t="str">
        <f aca="false">IF((COUNTIFS('Armor 3.0'!$A:$A,A63,'Armor 3.0'!$E:$E,"Disadvantage")+COUNTIFS('Armor 3.0'!$A:$A,B63,'Armor 3.0'!$E:$E,"Disadvantage")+COUNTIFS('Armor 3.0'!$A:$A,C63,'Armor 3.0'!$E:$E,"Disadvantage"))&gt;0,"Disadvantage", "-")</f>
        <v>Disadvantage</v>
      </c>
    </row>
    <row r="64" customFormat="false" ht="12.75" hidden="false" customHeight="false" outlineLevel="0" collapsed="false">
      <c r="A64" s="0" t="s">
        <v>132</v>
      </c>
      <c r="B64" s="0" t="s">
        <v>96</v>
      </c>
      <c r="C64" s="0" t="s">
        <v>106</v>
      </c>
      <c r="D64" s="0" t="n">
        <f aca="false">SUMIF('Armor 3.0'!$A:$A,$A64,'Armor 3.0'!$B:$B)+SUMIF('Armor 3.0'!$A:$A,$B64,'Armor 3.0'!$B:$B)+SUMIF('Armor 3.0'!$A:$A,$C64,'Armor 3.0'!$B:$B)</f>
        <v>5</v>
      </c>
      <c r="E64" s="0" t="n">
        <f aca="false">SUMIF('Armor 3.0'!$A:$A,$A64,'Armor 3.0'!$C:$C)+SUMIF('Armor 3.0'!$A:$A,$B64,'Armor 3.0'!$C:$C)+SUMIF('Armor 3.0'!$A:$A,$C64,'Armor 3.0'!$C:$C)</f>
        <v>2</v>
      </c>
      <c r="F64" s="0" t="n">
        <f aca="false">SUMIF('Armor 3.0'!$A:$A,$A64,'Armor 3.0'!$D:$D)+SUMIF('Armor 3.0'!$A:$A,$B64,'Armor 3.0'!$D:$D)+SUMIF('Armor 3.0'!$A:$A,$C64,'Armor 3.0'!$D:$D)</f>
        <v>5</v>
      </c>
      <c r="G64" s="0" t="n">
        <f aca="false">IF(F64&lt;3, "-",IF(F64&gt;5,0,15))</f>
        <v>15</v>
      </c>
      <c r="H64" s="0" t="n">
        <f aca="false">IF(F64&lt;3, 0,IF(F64&gt;5,25,10))</f>
        <v>10</v>
      </c>
      <c r="I64" s="0" t="str">
        <f aca="false">IF((COUNTIFS('Armor 3.0'!$A:$A,A64,'Armor 3.0'!$E:$E,"Disadvantage")+COUNTIFS('Armor 3.0'!$A:$A,B64,'Armor 3.0'!$E:$E,"Disadvantage")+COUNTIFS('Armor 3.0'!$A:$A,C64,'Armor 3.0'!$E:$E,"Disadvantage"))&gt;0,"Disadvantage", "-")</f>
        <v>Disadvantage</v>
      </c>
    </row>
    <row r="65" customFormat="false" ht="12.75" hidden="false" customHeight="false" outlineLevel="0" collapsed="false">
      <c r="A65" s="0" t="s">
        <v>132</v>
      </c>
      <c r="B65" s="0" t="s">
        <v>96</v>
      </c>
      <c r="C65" s="0" t="s">
        <v>107</v>
      </c>
      <c r="D65" s="0" t="n">
        <f aca="false">SUMIF('Armor 3.0'!$A:$A,$A65,'Armor 3.0'!$B:$B)+SUMIF('Armor 3.0'!$A:$A,$B65,'Armor 3.0'!$B:$B)+SUMIF('Armor 3.0'!$A:$A,$C65,'Armor 3.0'!$B:$B)</f>
        <v>6</v>
      </c>
      <c r="E65" s="0" t="n">
        <f aca="false">SUMIF('Armor 3.0'!$A:$A,$A65,'Armor 3.0'!$C:$C)+SUMIF('Armor 3.0'!$A:$A,$B65,'Armor 3.0'!$C:$C)+SUMIF('Armor 3.0'!$A:$A,$C65,'Armor 3.0'!$C:$C)</f>
        <v>0</v>
      </c>
      <c r="F65" s="0" t="n">
        <f aca="false">SUMIF('Armor 3.0'!$A:$A,$A65,'Armor 3.0'!$D:$D)+SUMIF('Armor 3.0'!$A:$A,$B65,'Armor 3.0'!$D:$D)+SUMIF('Armor 3.0'!$A:$A,$C65,'Armor 3.0'!$D:$D)</f>
        <v>5</v>
      </c>
      <c r="G65" s="0" t="n">
        <f aca="false">IF(F65&lt;3, "-",IF(F65&gt;5,0,15))</f>
        <v>15</v>
      </c>
      <c r="H65" s="0" t="n">
        <f aca="false">IF(F65&lt;3, 0,IF(F65&gt;5,25,10))</f>
        <v>10</v>
      </c>
      <c r="I65" s="0" t="str">
        <f aca="false">IF((COUNTIFS('Armor 3.0'!$A:$A,A65,'Armor 3.0'!$E:$E,"Disadvantage")+COUNTIFS('Armor 3.0'!$A:$A,B65,'Armor 3.0'!$E:$E,"Disadvantage")+COUNTIFS('Armor 3.0'!$A:$A,C65,'Armor 3.0'!$E:$E,"Disadvantage"))&gt;0,"Disadvantage", "-")</f>
        <v>Disadvantage</v>
      </c>
    </row>
    <row r="66" customFormat="false" ht="12.75" hidden="false" customHeight="false" outlineLevel="0" collapsed="false">
      <c r="A66" s="0" t="s">
        <v>132</v>
      </c>
      <c r="B66" s="0" t="s">
        <v>96</v>
      </c>
      <c r="C66" s="0" t="s">
        <v>137</v>
      </c>
      <c r="D66" s="0" t="n">
        <f aca="false">SUMIF('Armor 3.0'!$A:$A,$A66,'Armor 3.0'!$B:$B)+SUMIF('Armor 3.0'!$A:$A,$B66,'Armor 3.0'!$B:$B)+SUMIF('Armor 3.0'!$A:$A,$C66,'Armor 3.0'!$B:$B)</f>
        <v>7</v>
      </c>
      <c r="E66" s="0" t="n">
        <f aca="false">SUMIF('Armor 3.0'!$A:$A,$A66,'Armor 3.0'!$C:$C)+SUMIF('Armor 3.0'!$A:$A,$B66,'Armor 3.0'!$C:$C)+SUMIF('Armor 3.0'!$A:$A,$C66,'Armor 3.0'!$C:$C)</f>
        <v>2</v>
      </c>
      <c r="F66" s="0" t="n">
        <f aca="false">SUMIF('Armor 3.0'!$A:$A,$A66,'Armor 3.0'!$D:$D)+SUMIF('Armor 3.0'!$A:$A,$B66,'Armor 3.0'!$D:$D)+SUMIF('Armor 3.0'!$A:$A,$C66,'Armor 3.0'!$D:$D)</f>
        <v>8</v>
      </c>
      <c r="G66" s="0" t="n">
        <f aca="false">IF(F66&lt;3, "-",IF(F66&gt;5,0,15))</f>
        <v>0</v>
      </c>
      <c r="H66" s="0" t="n">
        <f aca="false">IF(F66&lt;3, 0,IF(F66&gt;5,25,10))</f>
        <v>25</v>
      </c>
      <c r="I66" s="0" t="str">
        <f aca="false">IF((COUNTIFS('Armor 3.0'!$A:$A,A66,'Armor 3.0'!$E:$E,"Disadvantage")+COUNTIFS('Armor 3.0'!$A:$A,B66,'Armor 3.0'!$E:$E,"Disadvantage")+COUNTIFS('Armor 3.0'!$A:$A,C66,'Armor 3.0'!$E:$E,"Disadvantage"))&gt;0,"Disadvantage", "-")</f>
        <v>Disadvantage</v>
      </c>
    </row>
    <row r="67" customFormat="false" ht="12.75" hidden="false" customHeight="false" outlineLevel="0" collapsed="false">
      <c r="A67" s="46" t="s">
        <v>95</v>
      </c>
      <c r="B67" s="0" t="s">
        <v>104</v>
      </c>
      <c r="C67" s="0" t="s">
        <v>96</v>
      </c>
      <c r="D67" s="0" t="n">
        <f aca="false">SUMIF('Armor 3.0'!$A:$A,$A67,'Armor 3.0'!$B:$B)+SUMIF('Armor 3.0'!$A:$A,$B67,'Armor 3.0'!$B:$B)+SUMIF('Armor 3.0'!$A:$A,$C67,'Armor 3.0'!$B:$B)</f>
        <v>1</v>
      </c>
      <c r="E67" s="0" t="n">
        <f aca="false">SUMIF('Armor 3.0'!$A:$A,$A67,'Armor 3.0'!$C:$C)+SUMIF('Armor 3.0'!$A:$A,$B67,'Armor 3.0'!$C:$C)+SUMIF('Armor 3.0'!$A:$A,$C67,'Armor 3.0'!$C:$C)</f>
        <v>4</v>
      </c>
      <c r="F67" s="0" t="n">
        <f aca="false">SUMIF('Armor 3.0'!$A:$A,$A67,'Armor 3.0'!$D:$D)+SUMIF('Armor 3.0'!$A:$A,$B67,'Armor 3.0'!$D:$D)+SUMIF('Armor 3.0'!$A:$A,$C67,'Armor 3.0'!$D:$D)</f>
        <v>4</v>
      </c>
      <c r="G67" s="0" t="n">
        <f aca="false">IF(F67&lt;3, "-",IF(F67&gt;5,0,15))</f>
        <v>15</v>
      </c>
      <c r="H67" s="0" t="n">
        <f aca="false">IF(F67&lt;3, 0,IF(F67&gt;5,25,10))</f>
        <v>10</v>
      </c>
      <c r="I67" s="0" t="str">
        <f aca="false">IF((COUNTIFS('Armor 3.0'!$A:$A,A67,'Armor 3.0'!$E:$E,"Disadvantage")+COUNTIFS('Armor 3.0'!$A:$A,B67,'Armor 3.0'!$E:$E,"Disadvantage")+COUNTIFS('Armor 3.0'!$A:$A,C67,'Armor 3.0'!$E:$E,"Disadvantage"))&gt;0,"Disadvantage", "-")</f>
        <v>-</v>
      </c>
    </row>
    <row r="68" customFormat="false" ht="12.75" hidden="false" customHeight="false" outlineLevel="0" collapsed="false">
      <c r="A68" s="46" t="s">
        <v>95</v>
      </c>
      <c r="B68" s="0" t="s">
        <v>135</v>
      </c>
      <c r="C68" s="0" t="s">
        <v>96</v>
      </c>
      <c r="D68" s="0" t="n">
        <f aca="false">SUMIF('Armor 3.0'!$A:$A,$A68,'Armor 3.0'!$B:$B)+SUMIF('Armor 3.0'!$A:$A,$B68,'Armor 3.0'!$B:$B)+SUMIF('Armor 3.0'!$A:$A,$C68,'Armor 3.0'!$B:$B)</f>
        <v>4</v>
      </c>
      <c r="E68" s="0" t="n">
        <f aca="false">SUMIF('Armor 3.0'!$A:$A,$A68,'Armor 3.0'!$C:$C)+SUMIF('Armor 3.0'!$A:$A,$B68,'Armor 3.0'!$C:$C)+SUMIF('Armor 3.0'!$A:$A,$C68,'Armor 3.0'!$C:$C)</f>
        <v>2</v>
      </c>
      <c r="F68" s="0" t="n">
        <f aca="false">SUMIF('Armor 3.0'!$A:$A,$A68,'Armor 3.0'!$D:$D)+SUMIF('Armor 3.0'!$A:$A,$B68,'Armor 3.0'!$D:$D)+SUMIF('Armor 3.0'!$A:$A,$C68,'Armor 3.0'!$D:$D)</f>
        <v>5</v>
      </c>
      <c r="G68" s="0" t="n">
        <f aca="false">IF(F68&lt;3, "-",IF(F68&gt;5,0,15))</f>
        <v>15</v>
      </c>
      <c r="H68" s="0" t="n">
        <f aca="false">IF(F68&lt;3, 0,IF(F68&gt;5,25,10))</f>
        <v>10</v>
      </c>
      <c r="I68" s="0" t="str">
        <f aca="false">IF((COUNTIFS('Armor 3.0'!$A:$A,A68,'Armor 3.0'!$E:$E,"Disadvantage")+COUNTIFS('Armor 3.0'!$A:$A,B68,'Armor 3.0'!$E:$E,"Disadvantage")+COUNTIFS('Armor 3.0'!$A:$A,C68,'Armor 3.0'!$E:$E,"Disadvantage"))&gt;0,"Disadvantage", "-")</f>
        <v>Disadvantage</v>
      </c>
    </row>
    <row r="69" customFormat="false" ht="12.75" hidden="false" customHeight="false" outlineLevel="0" collapsed="false">
      <c r="A69" s="0" t="s">
        <v>132</v>
      </c>
      <c r="B69" s="0" t="s">
        <v>104</v>
      </c>
      <c r="C69" s="0" t="s">
        <v>96</v>
      </c>
      <c r="D69" s="0" t="n">
        <f aca="false">SUMIF('Armor 3.0'!$A:$A,$A69,'Armor 3.0'!$B:$B)+SUMIF('Armor 3.0'!$A:$A,$B69,'Armor 3.0'!$B:$B)+SUMIF('Armor 3.0'!$A:$A,$C69,'Armor 3.0'!$B:$B)</f>
        <v>3</v>
      </c>
      <c r="E69" s="0" t="n">
        <f aca="false">SUMIF('Armor 3.0'!$A:$A,$A69,'Armor 3.0'!$C:$C)+SUMIF('Armor 3.0'!$A:$A,$B69,'Armor 3.0'!$C:$C)+SUMIF('Armor 3.0'!$A:$A,$C69,'Armor 3.0'!$C:$C)</f>
        <v>3</v>
      </c>
      <c r="F69" s="0" t="n">
        <f aca="false">SUMIF('Armor 3.0'!$A:$A,$A69,'Armor 3.0'!$D:$D)+SUMIF('Armor 3.0'!$A:$A,$B69,'Armor 3.0'!$D:$D)+SUMIF('Armor 3.0'!$A:$A,$C69,'Armor 3.0'!$D:$D)</f>
        <v>5</v>
      </c>
      <c r="G69" s="0" t="n">
        <f aca="false">IF(F69&lt;3, "-",IF(F69&gt;5,0,15))</f>
        <v>15</v>
      </c>
      <c r="H69" s="0" t="n">
        <f aca="false">IF(F69&lt;3, 0,IF(F69&gt;5,25,10))</f>
        <v>10</v>
      </c>
      <c r="I69" s="0" t="str">
        <f aca="false">IF((COUNTIFS('Armor 3.0'!$A:$A,A69,'Armor 3.0'!$E:$E,"Disadvantage")+COUNTIFS('Armor 3.0'!$A:$A,B69,'Armor 3.0'!$E:$E,"Disadvantage")+COUNTIFS('Armor 3.0'!$A:$A,C69,'Armor 3.0'!$E:$E,"Disadvantage"))&gt;0,"Disadvantage", "-")</f>
        <v>Disadvantage</v>
      </c>
    </row>
    <row r="70" customFormat="false" ht="12.75" hidden="false" customHeight="false" outlineLevel="0" collapsed="false">
      <c r="A70" s="0" t="s">
        <v>132</v>
      </c>
      <c r="B70" s="0" t="s">
        <v>135</v>
      </c>
      <c r="C70" s="0" t="s">
        <v>96</v>
      </c>
      <c r="D70" s="0" t="n">
        <f aca="false">SUMIF('Armor 3.0'!$A:$A,$A70,'Armor 3.0'!$B:$B)+SUMIF('Armor 3.0'!$A:$A,$B70,'Armor 3.0'!$B:$B)+SUMIF('Armor 3.0'!$A:$A,$C70,'Armor 3.0'!$B:$B)</f>
        <v>6</v>
      </c>
      <c r="E70" s="0" t="n">
        <f aca="false">SUMIF('Armor 3.0'!$A:$A,$A70,'Armor 3.0'!$C:$C)+SUMIF('Armor 3.0'!$A:$A,$B70,'Armor 3.0'!$C:$C)+SUMIF('Armor 3.0'!$A:$A,$C70,'Armor 3.0'!$C:$C)</f>
        <v>1</v>
      </c>
      <c r="F70" s="0" t="n">
        <f aca="false">SUMIF('Armor 3.0'!$A:$A,$A70,'Armor 3.0'!$D:$D)+SUMIF('Armor 3.0'!$A:$A,$B70,'Armor 3.0'!$D:$D)+SUMIF('Armor 3.0'!$A:$A,$C70,'Armor 3.0'!$D:$D)</f>
        <v>6</v>
      </c>
      <c r="G70" s="0" t="n">
        <f aca="false">IF(F70&lt;3, "-",IF(F70&gt;5,0,15))</f>
        <v>0</v>
      </c>
      <c r="H70" s="0" t="n">
        <f aca="false">IF(F70&lt;3, 0,IF(F70&gt;5,25,10))</f>
        <v>25</v>
      </c>
      <c r="I70" s="0" t="str">
        <f aca="false">IF((COUNTIFS('Armor 3.0'!$A:$A,A70,'Armor 3.0'!$E:$E,"Disadvantage")+COUNTIFS('Armor 3.0'!$A:$A,B70,'Armor 3.0'!$E:$E,"Disadvantage")+COUNTIFS('Armor 3.0'!$A:$A,C70,'Armor 3.0'!$E:$E,"Disadvantage"))&gt;0,"Disadvantage", "-")</f>
        <v>Disadvantage</v>
      </c>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W26"/>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L12" activeCellId="0" sqref="L12"/>
    </sheetView>
  </sheetViews>
  <sheetFormatPr defaultColWidth="8.875" defaultRowHeight="12.75" zeroHeight="false" outlineLevelRow="0" outlineLevelCol="0"/>
  <cols>
    <col collapsed="false" customWidth="true" hidden="false" outlineLevel="0" max="1" min="1" style="0" width="32"/>
    <col collapsed="false" customWidth="true" hidden="false" outlineLevel="0" max="5" min="4" style="9" width="9.13"/>
    <col collapsed="false" customWidth="true" hidden="false" outlineLevel="0" max="15" min="14" style="0" width="11.86"/>
    <col collapsed="false" customWidth="true" hidden="false" outlineLevel="0" max="16" min="16" style="0" width="11.71"/>
    <col collapsed="false" customWidth="true" hidden="false" outlineLevel="0" max="17" min="17" style="2" width="11.71"/>
    <col collapsed="false" customWidth="true" hidden="false" outlineLevel="0" max="18" min="18" style="2" width="40.71"/>
    <col collapsed="false" customWidth="true" hidden="true" outlineLevel="0" max="19" min="19" style="2" width="40.28"/>
  </cols>
  <sheetData>
    <row r="1" s="2" customFormat="true" ht="35.05" hidden="false" customHeight="false" outlineLevel="0" collapsed="false">
      <c r="A1" s="64" t="s">
        <v>25</v>
      </c>
      <c r="B1" s="64" t="s">
        <v>27</v>
      </c>
      <c r="C1" s="64" t="s">
        <v>113</v>
      </c>
      <c r="D1" s="65" t="s">
        <v>28</v>
      </c>
      <c r="E1" s="65" t="s">
        <v>114</v>
      </c>
      <c r="F1" s="64" t="s">
        <v>115</v>
      </c>
      <c r="G1" s="64" t="s">
        <v>116</v>
      </c>
      <c r="H1" s="64" t="s">
        <v>30</v>
      </c>
      <c r="I1" s="64" t="s">
        <v>31</v>
      </c>
      <c r="J1" s="64" t="s">
        <v>117</v>
      </c>
      <c r="K1" s="64" t="s">
        <v>32</v>
      </c>
      <c r="L1" s="64" t="s">
        <v>33</v>
      </c>
      <c r="M1" s="64" t="s">
        <v>34</v>
      </c>
      <c r="N1" s="64" t="s">
        <v>36</v>
      </c>
      <c r="O1" s="64" t="s">
        <v>118</v>
      </c>
      <c r="P1" s="64" t="s">
        <v>118</v>
      </c>
      <c r="Q1" s="64" t="s">
        <v>38</v>
      </c>
      <c r="R1" s="64" t="s">
        <v>39</v>
      </c>
      <c r="S1" s="11" t="s">
        <v>40</v>
      </c>
      <c r="W1" s="2" t="s">
        <v>119</v>
      </c>
    </row>
    <row r="2" customFormat="false" ht="15" hidden="false" customHeight="true" outlineLevel="0" collapsed="false">
      <c r="A2" s="66" t="s">
        <v>41</v>
      </c>
      <c r="B2" s="67" t="n">
        <v>0</v>
      </c>
      <c r="C2" s="66" t="s">
        <v>97</v>
      </c>
      <c r="D2" s="68" t="n">
        <v>0</v>
      </c>
      <c r="E2" s="68" t="n">
        <v>0</v>
      </c>
      <c r="F2" s="68" t="n">
        <f aca="false">IF(C2="Light",E2,E2+$W$2)</f>
        <v>0</v>
      </c>
      <c r="G2" s="68" t="n">
        <v>0</v>
      </c>
      <c r="H2" s="51" t="n">
        <v>1</v>
      </c>
      <c r="I2" s="51" t="n">
        <v>5</v>
      </c>
      <c r="J2" s="51" t="n">
        <f aca="false">H2+F2</f>
        <v>1</v>
      </c>
      <c r="K2" s="51" t="n">
        <f aca="false">H2*(I2/2)+F2</f>
        <v>2.5</v>
      </c>
      <c r="L2" s="51" t="n">
        <f aca="false">H2*I2+F2</f>
        <v>5</v>
      </c>
      <c r="M2" s="51" t="n">
        <f aca="false">ROUNDUP(50/K2,0)</f>
        <v>20</v>
      </c>
      <c r="N2" s="51" t="n">
        <f aca="false">ROUNDUP(100/K2,0)</f>
        <v>40</v>
      </c>
      <c r="O2" s="51"/>
      <c r="P2" s="51"/>
      <c r="Q2" s="69" t="s">
        <v>45</v>
      </c>
      <c r="R2" s="69" t="s">
        <v>46</v>
      </c>
      <c r="S2" s="25" t="s">
        <v>47</v>
      </c>
      <c r="W2" s="0" t="n">
        <v>3</v>
      </c>
    </row>
    <row r="3" customFormat="false" ht="15" hidden="false" customHeight="true" outlineLevel="0" collapsed="false">
      <c r="A3" s="70" t="s">
        <v>120</v>
      </c>
      <c r="B3" s="71" t="n">
        <v>5</v>
      </c>
      <c r="C3" s="70" t="s">
        <v>97</v>
      </c>
      <c r="D3" s="72" t="n">
        <v>0</v>
      </c>
      <c r="E3" s="72" t="n">
        <v>0</v>
      </c>
      <c r="F3" s="72" t="n">
        <f aca="false">IF(C3="Light",E3,E3+$W$2)</f>
        <v>0</v>
      </c>
      <c r="G3" s="72" t="n">
        <v>0</v>
      </c>
      <c r="H3" s="73" t="n">
        <v>1</v>
      </c>
      <c r="I3" s="73" t="n">
        <v>10</v>
      </c>
      <c r="J3" s="73" t="n">
        <f aca="false">H3+F3</f>
        <v>1</v>
      </c>
      <c r="K3" s="73" t="n">
        <f aca="false">H3*(I3/2)+F3</f>
        <v>5</v>
      </c>
      <c r="L3" s="73" t="n">
        <f aca="false">H3*I3+F3</f>
        <v>10</v>
      </c>
      <c r="M3" s="73" t="n">
        <f aca="false">ROUNDUP(50/K3,0)</f>
        <v>10</v>
      </c>
      <c r="N3" s="73" t="n">
        <f aca="false">ROUNDUP(100/K3,0)</f>
        <v>20</v>
      </c>
      <c r="O3" s="73"/>
      <c r="P3" s="73"/>
      <c r="Q3" s="74" t="s">
        <v>45</v>
      </c>
      <c r="R3" s="74" t="s">
        <v>42</v>
      </c>
      <c r="S3" s="17" t="s">
        <v>50</v>
      </c>
    </row>
    <row r="4" customFormat="false" ht="15" hidden="false" customHeight="true" outlineLevel="0" collapsed="false">
      <c r="A4" s="66" t="s">
        <v>44</v>
      </c>
      <c r="B4" s="67" t="n">
        <v>5</v>
      </c>
      <c r="C4" s="66" t="s">
        <v>97</v>
      </c>
      <c r="D4" s="68" t="n">
        <v>0</v>
      </c>
      <c r="E4" s="68" t="n">
        <v>1</v>
      </c>
      <c r="F4" s="68" t="n">
        <f aca="false">IF(C4="Light",E4,E4+$W$2)</f>
        <v>1</v>
      </c>
      <c r="G4" s="68" t="n">
        <v>0</v>
      </c>
      <c r="H4" s="51" t="n">
        <v>1</v>
      </c>
      <c r="I4" s="51" t="n">
        <v>10</v>
      </c>
      <c r="J4" s="51" t="n">
        <f aca="false">H4+F4</f>
        <v>2</v>
      </c>
      <c r="K4" s="51" t="n">
        <f aca="false">H4*(I4/2)+F4</f>
        <v>6</v>
      </c>
      <c r="L4" s="51" t="n">
        <f aca="false">H4*I4+F4</f>
        <v>11</v>
      </c>
      <c r="M4" s="51" t="n">
        <f aca="false">ROUNDUP(50/K4,0)</f>
        <v>9</v>
      </c>
      <c r="N4" s="51" t="n">
        <f aca="false">ROUNDUP(100/K4,0)</f>
        <v>17</v>
      </c>
      <c r="O4" s="51"/>
      <c r="P4" s="51"/>
      <c r="Q4" s="69" t="s">
        <v>45</v>
      </c>
      <c r="R4" s="69" t="s">
        <v>46</v>
      </c>
      <c r="S4" s="25" t="s">
        <v>47</v>
      </c>
    </row>
    <row r="5" customFormat="false" ht="15" hidden="false" customHeight="true" outlineLevel="0" collapsed="false">
      <c r="A5" s="70" t="s">
        <v>48</v>
      </c>
      <c r="B5" s="71" t="n">
        <v>10</v>
      </c>
      <c r="C5" s="70" t="s">
        <v>97</v>
      </c>
      <c r="D5" s="72" t="n">
        <v>5</v>
      </c>
      <c r="E5" s="72" t="n">
        <v>1</v>
      </c>
      <c r="F5" s="72" t="n">
        <f aca="false">IF(C5="Light",E5,E5+$W$2)</f>
        <v>1</v>
      </c>
      <c r="G5" s="72" t="n">
        <v>0</v>
      </c>
      <c r="H5" s="73" t="n">
        <v>1</v>
      </c>
      <c r="I5" s="73" t="n">
        <v>10</v>
      </c>
      <c r="J5" s="73" t="n">
        <f aca="false">H5+F5</f>
        <v>2</v>
      </c>
      <c r="K5" s="73" t="n">
        <f aca="false">H5*(I5/2)+F5</f>
        <v>6</v>
      </c>
      <c r="L5" s="73" t="n">
        <f aca="false">H5*I5+F5</f>
        <v>11</v>
      </c>
      <c r="M5" s="73" t="n">
        <f aca="false">ROUNDUP(50/K5,0)</f>
        <v>9</v>
      </c>
      <c r="N5" s="73" t="n">
        <f aca="false">ROUNDUP(100/K5,0)</f>
        <v>17</v>
      </c>
      <c r="O5" s="73"/>
      <c r="P5" s="73"/>
      <c r="Q5" s="74" t="s">
        <v>49</v>
      </c>
      <c r="R5" s="74" t="s">
        <v>42</v>
      </c>
      <c r="S5" s="17" t="s">
        <v>50</v>
      </c>
    </row>
    <row r="6" customFormat="false" ht="15" hidden="false" customHeight="true" outlineLevel="0" collapsed="false">
      <c r="A6" s="66" t="s">
        <v>51</v>
      </c>
      <c r="B6" s="67" t="n">
        <v>5</v>
      </c>
      <c r="C6" s="66" t="s">
        <v>97</v>
      </c>
      <c r="D6" s="68" t="n">
        <v>0</v>
      </c>
      <c r="E6" s="68" t="n">
        <v>1</v>
      </c>
      <c r="F6" s="68" t="n">
        <f aca="false">IF(C6="Light",E6,E6+$W$2)</f>
        <v>1</v>
      </c>
      <c r="G6" s="68" t="n">
        <v>1</v>
      </c>
      <c r="H6" s="51" t="n">
        <v>1</v>
      </c>
      <c r="I6" s="51" t="n">
        <v>10</v>
      </c>
      <c r="J6" s="51" t="n">
        <f aca="false">H6+F6</f>
        <v>2</v>
      </c>
      <c r="K6" s="51" t="n">
        <f aca="false">H6*(I6/2)+F6</f>
        <v>6</v>
      </c>
      <c r="L6" s="51" t="n">
        <f aca="false">H6*I6+F6</f>
        <v>11</v>
      </c>
      <c r="M6" s="51" t="n">
        <f aca="false">ROUNDUP(50/K6,0)</f>
        <v>9</v>
      </c>
      <c r="N6" s="51" t="n">
        <f aca="false">ROUNDUP(100/K6,0)</f>
        <v>17</v>
      </c>
      <c r="O6" s="51"/>
      <c r="P6" s="51"/>
      <c r="Q6" s="69" t="s">
        <v>49</v>
      </c>
      <c r="R6" s="69" t="s">
        <v>46</v>
      </c>
      <c r="S6" s="25" t="s">
        <v>52</v>
      </c>
    </row>
    <row r="7" customFormat="false" ht="15" hidden="false" customHeight="true" outlineLevel="0" collapsed="false">
      <c r="A7" s="70" t="s">
        <v>53</v>
      </c>
      <c r="B7" s="71" t="n">
        <v>5</v>
      </c>
      <c r="C7" s="70" t="s">
        <v>97</v>
      </c>
      <c r="D7" s="72" t="n">
        <v>0</v>
      </c>
      <c r="E7" s="72" t="n">
        <v>2</v>
      </c>
      <c r="F7" s="72" t="n">
        <f aca="false">IF(C7="Light",E7,E7+$W$2)</f>
        <v>2</v>
      </c>
      <c r="G7" s="72" t="n">
        <v>0</v>
      </c>
      <c r="H7" s="73" t="n">
        <v>1</v>
      </c>
      <c r="I7" s="73" t="n">
        <v>10</v>
      </c>
      <c r="J7" s="73" t="n">
        <f aca="false">H7+F7</f>
        <v>3</v>
      </c>
      <c r="K7" s="73" t="n">
        <f aca="false">H7*(I7/2)+F7</f>
        <v>7</v>
      </c>
      <c r="L7" s="73" t="n">
        <f aca="false">H7*I7+F7</f>
        <v>12</v>
      </c>
      <c r="M7" s="73" t="n">
        <f aca="false">ROUNDUP(50/K7,0)</f>
        <v>8</v>
      </c>
      <c r="N7" s="73" t="n">
        <f aca="false">ROUNDUP(100/K7,0)</f>
        <v>15</v>
      </c>
      <c r="O7" s="73"/>
      <c r="P7" s="73"/>
      <c r="Q7" s="74" t="s">
        <v>49</v>
      </c>
      <c r="R7" s="74" t="s">
        <v>46</v>
      </c>
      <c r="S7" s="17" t="s">
        <v>54</v>
      </c>
    </row>
    <row r="8" customFormat="false" ht="15" hidden="false" customHeight="true" outlineLevel="0" collapsed="false">
      <c r="A8" s="66" t="s">
        <v>55</v>
      </c>
      <c r="B8" s="67" t="n">
        <v>10</v>
      </c>
      <c r="C8" s="66" t="s">
        <v>97</v>
      </c>
      <c r="D8" s="68" t="n">
        <v>5</v>
      </c>
      <c r="E8" s="68" t="n">
        <v>1</v>
      </c>
      <c r="F8" s="68" t="n">
        <f aca="false">IF(C8="Light",E8,E8+$W$2)</f>
        <v>1</v>
      </c>
      <c r="G8" s="68" t="n">
        <v>0</v>
      </c>
      <c r="H8" s="51" t="n">
        <v>1</v>
      </c>
      <c r="I8" s="51" t="n">
        <v>10</v>
      </c>
      <c r="J8" s="51" t="n">
        <f aca="false">H8+F8</f>
        <v>2</v>
      </c>
      <c r="K8" s="51" t="n">
        <f aca="false">H8*(I8/2)+F8</f>
        <v>6</v>
      </c>
      <c r="L8" s="51" t="n">
        <f aca="false">H8*I8+F8</f>
        <v>11</v>
      </c>
      <c r="M8" s="51" t="n">
        <f aca="false">ROUNDUP(50/K8,0)</f>
        <v>9</v>
      </c>
      <c r="N8" s="51" t="n">
        <f aca="false">ROUNDUP(100/K8,0)</f>
        <v>17</v>
      </c>
      <c r="O8" s="51"/>
      <c r="P8" s="51"/>
      <c r="Q8" s="69" t="s">
        <v>56</v>
      </c>
      <c r="R8" s="69" t="s">
        <v>57</v>
      </c>
      <c r="S8" s="25" t="s">
        <v>58</v>
      </c>
    </row>
    <row r="9" customFormat="false" ht="15" hidden="false" customHeight="true" outlineLevel="0" collapsed="false">
      <c r="A9" s="66" t="s">
        <v>59</v>
      </c>
      <c r="B9" s="67" t="n">
        <v>20</v>
      </c>
      <c r="C9" s="66" t="s">
        <v>97</v>
      </c>
      <c r="D9" s="68" t="n">
        <v>5</v>
      </c>
      <c r="E9" s="68" t="n">
        <v>3</v>
      </c>
      <c r="F9" s="68" t="n">
        <f aca="false">IF(C9="Light",E9,E9+$W$2)</f>
        <v>3</v>
      </c>
      <c r="G9" s="68" t="n">
        <v>0</v>
      </c>
      <c r="H9" s="51" t="n">
        <v>1</v>
      </c>
      <c r="I9" s="51" t="n">
        <v>10</v>
      </c>
      <c r="J9" s="51" t="n">
        <f aca="false">H9+F9</f>
        <v>4</v>
      </c>
      <c r="K9" s="51" t="n">
        <f aca="false">H9*(I9/2)+F9</f>
        <v>8</v>
      </c>
      <c r="L9" s="51" t="n">
        <f aca="false">H9*I9+F9</f>
        <v>13</v>
      </c>
      <c r="M9" s="51" t="n">
        <f aca="false">ROUNDUP(50/K9,0)</f>
        <v>7</v>
      </c>
      <c r="N9" s="51" t="n">
        <f aca="false">ROUNDUP(100/K9,0)</f>
        <v>13</v>
      </c>
      <c r="O9" s="51"/>
      <c r="P9" s="51"/>
      <c r="Q9" s="69"/>
      <c r="R9" s="69"/>
      <c r="S9" s="25"/>
    </row>
    <row r="10" customFormat="false" ht="15" hidden="false" customHeight="true" outlineLevel="0" collapsed="false">
      <c r="A10" s="70" t="s">
        <v>60</v>
      </c>
      <c r="B10" s="71" t="n">
        <v>5</v>
      </c>
      <c r="C10" s="70" t="s">
        <v>97</v>
      </c>
      <c r="D10" s="72" t="n">
        <v>0</v>
      </c>
      <c r="E10" s="72" t="n">
        <v>1</v>
      </c>
      <c r="F10" s="72" t="n">
        <f aca="false">IF(C10="Light",E10,E10+$W$2)</f>
        <v>1</v>
      </c>
      <c r="G10" s="72" t="n">
        <v>1</v>
      </c>
      <c r="H10" s="73" t="n">
        <v>1</v>
      </c>
      <c r="I10" s="73" t="n">
        <v>10</v>
      </c>
      <c r="J10" s="73" t="n">
        <f aca="false">H10+F10</f>
        <v>2</v>
      </c>
      <c r="K10" s="73" t="n">
        <f aca="false">H10*(I10/2)+F10</f>
        <v>6</v>
      </c>
      <c r="L10" s="73" t="n">
        <f aca="false">H10*I10+F10</f>
        <v>11</v>
      </c>
      <c r="M10" s="73" t="n">
        <f aca="false">ROUNDUP(50/K10,0)</f>
        <v>9</v>
      </c>
      <c r="N10" s="73" t="n">
        <f aca="false">ROUNDUP(100/K10,0)</f>
        <v>17</v>
      </c>
      <c r="O10" s="73"/>
      <c r="P10" s="73"/>
      <c r="Q10" s="74" t="s">
        <v>56</v>
      </c>
      <c r="R10" s="74" t="s">
        <v>57</v>
      </c>
      <c r="S10" s="17" t="s">
        <v>61</v>
      </c>
    </row>
    <row r="11" customFormat="false" ht="15" hidden="false" customHeight="true" outlineLevel="0" collapsed="false">
      <c r="A11" s="70" t="s">
        <v>62</v>
      </c>
      <c r="B11" s="71" t="n">
        <v>10</v>
      </c>
      <c r="C11" s="70" t="s">
        <v>97</v>
      </c>
      <c r="D11" s="72" t="n">
        <v>0</v>
      </c>
      <c r="E11" s="72" t="n">
        <v>3</v>
      </c>
      <c r="F11" s="72" t="n">
        <f aca="false">IF(C11="Light",E11,E11+$W$2)</f>
        <v>3</v>
      </c>
      <c r="G11" s="72" t="n">
        <v>2</v>
      </c>
      <c r="H11" s="73" t="n">
        <v>1</v>
      </c>
      <c r="I11" s="73" t="n">
        <v>10</v>
      </c>
      <c r="J11" s="73" t="n">
        <f aca="false">H11+F11</f>
        <v>4</v>
      </c>
      <c r="K11" s="73" t="n">
        <f aca="false">H11*(I11/2)+F11</f>
        <v>8</v>
      </c>
      <c r="L11" s="73" t="n">
        <f aca="false">H11*I11+F11</f>
        <v>13</v>
      </c>
      <c r="M11" s="73" t="n">
        <f aca="false">ROUNDUP(50/K11,0)</f>
        <v>7</v>
      </c>
      <c r="N11" s="73" t="n">
        <f aca="false">ROUNDUP(100/K11,0)</f>
        <v>13</v>
      </c>
      <c r="O11" s="73"/>
      <c r="P11" s="73"/>
      <c r="Q11" s="74"/>
      <c r="R11" s="74"/>
      <c r="S11" s="17"/>
    </row>
    <row r="12" customFormat="false" ht="15" hidden="false" customHeight="true" outlineLevel="0" collapsed="false">
      <c r="A12" s="66" t="s">
        <v>63</v>
      </c>
      <c r="B12" s="67" t="n">
        <v>5</v>
      </c>
      <c r="C12" s="66" t="s">
        <v>97</v>
      </c>
      <c r="D12" s="68" t="n">
        <v>0</v>
      </c>
      <c r="E12" s="68" t="n">
        <v>2</v>
      </c>
      <c r="F12" s="68" t="n">
        <f aca="false">IF(C12="Light",E12,E12+$W$2)</f>
        <v>2</v>
      </c>
      <c r="G12" s="68" t="n">
        <v>0</v>
      </c>
      <c r="H12" s="51" t="n">
        <v>1</v>
      </c>
      <c r="I12" s="51" t="n">
        <v>10</v>
      </c>
      <c r="J12" s="51" t="n">
        <f aca="false">H12+F12</f>
        <v>3</v>
      </c>
      <c r="K12" s="51" t="n">
        <f aca="false">H12*(I12/2)+F12</f>
        <v>7</v>
      </c>
      <c r="L12" s="51" t="n">
        <f aca="false">H12*I12+F12</f>
        <v>12</v>
      </c>
      <c r="M12" s="51" t="n">
        <f aca="false">ROUNDUP(50/K12,0)</f>
        <v>8</v>
      </c>
      <c r="N12" s="51" t="n">
        <f aca="false">ROUNDUP(100/K12,0)</f>
        <v>15</v>
      </c>
      <c r="O12" s="51"/>
      <c r="P12" s="51"/>
      <c r="Q12" s="69" t="s">
        <v>56</v>
      </c>
      <c r="R12" s="69" t="s">
        <v>57</v>
      </c>
      <c r="S12" s="25" t="s">
        <v>64</v>
      </c>
    </row>
    <row r="13" customFormat="false" ht="15" hidden="false" customHeight="true" outlineLevel="0" collapsed="false">
      <c r="A13" s="66" t="s">
        <v>65</v>
      </c>
      <c r="B13" s="67" t="n">
        <v>10</v>
      </c>
      <c r="C13" s="66" t="s">
        <v>97</v>
      </c>
      <c r="D13" s="68" t="n">
        <v>0</v>
      </c>
      <c r="E13" s="68" t="n">
        <v>4</v>
      </c>
      <c r="F13" s="68" t="n">
        <f aca="false">IF(C13="Light",E13,E13+$W$2)</f>
        <v>4</v>
      </c>
      <c r="G13" s="68" t="n">
        <v>0</v>
      </c>
      <c r="H13" s="51" t="n">
        <v>1</v>
      </c>
      <c r="I13" s="51" t="n">
        <v>10</v>
      </c>
      <c r="J13" s="51" t="n">
        <f aca="false">H13+F13</f>
        <v>5</v>
      </c>
      <c r="K13" s="51" t="n">
        <f aca="false">H13*(I13/2)+F13</f>
        <v>9</v>
      </c>
      <c r="L13" s="51" t="n">
        <f aca="false">H13*I13+F13</f>
        <v>14</v>
      </c>
      <c r="M13" s="51" t="n">
        <f aca="false">ROUNDUP(50/K13,0)</f>
        <v>6</v>
      </c>
      <c r="N13" s="51" t="n">
        <f aca="false">ROUNDUP(100/K13,0)</f>
        <v>12</v>
      </c>
      <c r="O13" s="51"/>
      <c r="P13" s="51"/>
      <c r="Q13" s="69"/>
      <c r="R13" s="69"/>
      <c r="S13" s="25"/>
    </row>
    <row r="14" customFormat="false" ht="15" hidden="false" customHeight="true" outlineLevel="0" collapsed="false">
      <c r="A14" s="70" t="s">
        <v>66</v>
      </c>
      <c r="B14" s="71" t="n">
        <v>15</v>
      </c>
      <c r="C14" s="70" t="s">
        <v>97</v>
      </c>
      <c r="D14" s="72" t="n">
        <v>5</v>
      </c>
      <c r="E14" s="72" t="n">
        <v>3</v>
      </c>
      <c r="F14" s="72" t="n">
        <f aca="false">IF(C14="Light",E14,E14+$W$2)</f>
        <v>3</v>
      </c>
      <c r="G14" s="72" t="n">
        <v>0</v>
      </c>
      <c r="H14" s="73" t="n">
        <v>1</v>
      </c>
      <c r="I14" s="73" t="n">
        <v>10</v>
      </c>
      <c r="J14" s="73" t="n">
        <f aca="false">H14+F14</f>
        <v>4</v>
      </c>
      <c r="K14" s="73" t="n">
        <f aca="false">H14*(I14/2)+F14</f>
        <v>8</v>
      </c>
      <c r="L14" s="73" t="n">
        <f aca="false">H14*I14+F14</f>
        <v>13</v>
      </c>
      <c r="M14" s="73" t="n">
        <f aca="false">ROUNDUP(50/K14,0)</f>
        <v>7</v>
      </c>
      <c r="N14" s="73" t="n">
        <f aca="false">ROUNDUP(100/K14,0)</f>
        <v>13</v>
      </c>
      <c r="O14" s="73"/>
      <c r="P14" s="73"/>
      <c r="Q14" s="74" t="s">
        <v>67</v>
      </c>
      <c r="R14" s="74" t="s">
        <v>68</v>
      </c>
      <c r="S14" s="17" t="s">
        <v>69</v>
      </c>
    </row>
    <row r="15" customFormat="false" ht="15" hidden="false" customHeight="true" outlineLevel="0" collapsed="false">
      <c r="A15" s="66" t="s">
        <v>70</v>
      </c>
      <c r="B15" s="67" t="n">
        <v>5</v>
      </c>
      <c r="C15" s="66" t="s">
        <v>97</v>
      </c>
      <c r="D15" s="68" t="n">
        <v>0</v>
      </c>
      <c r="E15" s="68" t="n">
        <v>3</v>
      </c>
      <c r="F15" s="68" t="n">
        <f aca="false">IF(C15="Light",E15,E15+$W$2)</f>
        <v>3</v>
      </c>
      <c r="G15" s="68" t="n">
        <v>2</v>
      </c>
      <c r="H15" s="51" t="n">
        <v>1</v>
      </c>
      <c r="I15" s="51" t="n">
        <v>10</v>
      </c>
      <c r="J15" s="51" t="n">
        <f aca="false">H15+F15</f>
        <v>4</v>
      </c>
      <c r="K15" s="51" t="n">
        <f aca="false">H15*(I15/2)+F15</f>
        <v>8</v>
      </c>
      <c r="L15" s="51" t="n">
        <f aca="false">H15*I15+F15</f>
        <v>13</v>
      </c>
      <c r="M15" s="51" t="n">
        <f aca="false">ROUNDUP(50/K15,0)</f>
        <v>7</v>
      </c>
      <c r="N15" s="51" t="n">
        <f aca="false">ROUNDUP(100/K15,0)</f>
        <v>13</v>
      </c>
      <c r="O15" s="51"/>
      <c r="P15" s="51"/>
      <c r="Q15" s="69" t="s">
        <v>67</v>
      </c>
      <c r="R15" s="75" t="s">
        <v>71</v>
      </c>
      <c r="S15" s="25" t="s">
        <v>69</v>
      </c>
    </row>
    <row r="16" customFormat="false" ht="15" hidden="false" customHeight="true" outlineLevel="0" collapsed="false">
      <c r="A16" s="70" t="s">
        <v>72</v>
      </c>
      <c r="B16" s="71" t="n">
        <v>5</v>
      </c>
      <c r="C16" s="70" t="s">
        <v>97</v>
      </c>
      <c r="D16" s="72" t="n">
        <v>0</v>
      </c>
      <c r="E16" s="72" t="n">
        <v>4</v>
      </c>
      <c r="F16" s="72" t="n">
        <f aca="false">IF(C16="Light",E16,E16+$W$2)</f>
        <v>4</v>
      </c>
      <c r="G16" s="72" t="n">
        <v>0</v>
      </c>
      <c r="H16" s="73" t="n">
        <v>1</v>
      </c>
      <c r="I16" s="73" t="n">
        <v>10</v>
      </c>
      <c r="J16" s="73" t="n">
        <f aca="false">H16+F16</f>
        <v>5</v>
      </c>
      <c r="K16" s="73" t="n">
        <f aca="false">H16*(I16/2)+F16</f>
        <v>9</v>
      </c>
      <c r="L16" s="73" t="n">
        <f aca="false">H16*I16+F16</f>
        <v>14</v>
      </c>
      <c r="M16" s="73" t="n">
        <f aca="false">ROUNDUP(50/K16,0)</f>
        <v>6</v>
      </c>
      <c r="N16" s="73" t="n">
        <f aca="false">ROUNDUP(100/K16,0)</f>
        <v>12</v>
      </c>
      <c r="O16" s="73"/>
      <c r="P16" s="73"/>
      <c r="Q16" s="74" t="s">
        <v>67</v>
      </c>
      <c r="R16" s="74" t="s">
        <v>71</v>
      </c>
      <c r="S16" s="17" t="s">
        <v>69</v>
      </c>
    </row>
    <row r="17" customFormat="false" ht="15" hidden="false" customHeight="true" outlineLevel="0" collapsed="false">
      <c r="A17" s="66" t="s">
        <v>73</v>
      </c>
      <c r="B17" s="67" t="n">
        <v>5</v>
      </c>
      <c r="C17" s="66" t="s">
        <v>97</v>
      </c>
      <c r="D17" s="68" t="n">
        <v>0</v>
      </c>
      <c r="E17" s="68" t="n">
        <v>1</v>
      </c>
      <c r="F17" s="68" t="n">
        <f aca="false">IF(C17="Light",E17,E17+$W$2)</f>
        <v>1</v>
      </c>
      <c r="G17" s="68" t="n">
        <v>0</v>
      </c>
      <c r="H17" s="51" t="n">
        <v>1</v>
      </c>
      <c r="I17" s="51" t="n">
        <v>10</v>
      </c>
      <c r="J17" s="51" t="n">
        <f aca="false">H17+F17</f>
        <v>2</v>
      </c>
      <c r="K17" s="51" t="n">
        <f aca="false">H17*(I17/2)+F17</f>
        <v>6</v>
      </c>
      <c r="L17" s="51" t="n">
        <f aca="false">H17*I17+F17</f>
        <v>11</v>
      </c>
      <c r="M17" s="51" t="n">
        <f aca="false">ROUNDUP(50/K17,0)</f>
        <v>9</v>
      </c>
      <c r="N17" s="51" t="n">
        <f aca="false">ROUNDUP(100/K17,0)</f>
        <v>17</v>
      </c>
      <c r="O17" s="51"/>
      <c r="P17" s="51"/>
      <c r="Q17" s="69" t="s">
        <v>56</v>
      </c>
      <c r="R17" s="69" t="s">
        <v>121</v>
      </c>
      <c r="S17" s="25" t="s">
        <v>75</v>
      </c>
    </row>
    <row r="18" customFormat="false" ht="15" hidden="false" customHeight="true" outlineLevel="0" collapsed="false">
      <c r="A18" s="66" t="s">
        <v>76</v>
      </c>
      <c r="B18" s="67" t="n">
        <v>20</v>
      </c>
      <c r="C18" s="66" t="s">
        <v>97</v>
      </c>
      <c r="D18" s="68" t="n">
        <v>0</v>
      </c>
      <c r="E18" s="68" t="n">
        <v>3</v>
      </c>
      <c r="F18" s="68" t="n">
        <f aca="false">IF(C18="Light",E18,E18+$W$2)</f>
        <v>3</v>
      </c>
      <c r="G18" s="68" t="n">
        <v>0</v>
      </c>
      <c r="H18" s="51" t="n">
        <v>1</v>
      </c>
      <c r="I18" s="51" t="n">
        <v>10</v>
      </c>
      <c r="J18" s="51" t="n">
        <f aca="false">H18+F18</f>
        <v>4</v>
      </c>
      <c r="K18" s="51" t="n">
        <f aca="false">H18*(I18/2)+F18</f>
        <v>8</v>
      </c>
      <c r="L18" s="51" t="n">
        <f aca="false">H18*I18+F18</f>
        <v>13</v>
      </c>
      <c r="M18" s="51" t="n">
        <f aca="false">ROUNDUP(50/K18,0)</f>
        <v>7</v>
      </c>
      <c r="N18" s="51" t="n">
        <f aca="false">ROUNDUP(100/K18,0)</f>
        <v>13</v>
      </c>
      <c r="O18" s="51"/>
      <c r="P18" s="51"/>
      <c r="Q18" s="69"/>
      <c r="R18" s="69"/>
      <c r="S18" s="25"/>
    </row>
    <row r="19" customFormat="false" ht="15" hidden="false" customHeight="true" outlineLevel="0" collapsed="false">
      <c r="A19" s="70" t="s">
        <v>77</v>
      </c>
      <c r="B19" s="71" t="n">
        <v>15</v>
      </c>
      <c r="C19" s="70" t="s">
        <v>97</v>
      </c>
      <c r="D19" s="72" t="n">
        <v>0</v>
      </c>
      <c r="E19" s="72" t="n">
        <v>4</v>
      </c>
      <c r="F19" s="72" t="n">
        <f aca="false">IF(C19="Light",E19,E19+$W$2)</f>
        <v>4</v>
      </c>
      <c r="G19" s="72" t="n">
        <v>0</v>
      </c>
      <c r="H19" s="73" t="n">
        <v>1</v>
      </c>
      <c r="I19" s="73" t="n">
        <v>10</v>
      </c>
      <c r="J19" s="73" t="n">
        <f aca="false">H19+F19</f>
        <v>5</v>
      </c>
      <c r="K19" s="73" t="n">
        <f aca="false">H19*(I19/2)+F19</f>
        <v>9</v>
      </c>
      <c r="L19" s="73" t="n">
        <f aca="false">H19*I19+F19</f>
        <v>14</v>
      </c>
      <c r="M19" s="73" t="n">
        <f aca="false">ROUNDUP(50/K19,0)</f>
        <v>6</v>
      </c>
      <c r="N19" s="73" t="n">
        <f aca="false">ROUNDUP(100/K19,0)</f>
        <v>12</v>
      </c>
      <c r="O19" s="73"/>
      <c r="P19" s="73"/>
      <c r="Q19" s="74" t="s">
        <v>67</v>
      </c>
      <c r="R19" s="74" t="s">
        <v>78</v>
      </c>
      <c r="S19" s="17" t="s">
        <v>79</v>
      </c>
    </row>
    <row r="20" customFormat="false" ht="15" hidden="false" customHeight="true" outlineLevel="0" collapsed="false">
      <c r="A20" s="66" t="s">
        <v>80</v>
      </c>
      <c r="B20" s="67" t="n">
        <v>5</v>
      </c>
      <c r="C20" s="66" t="s">
        <v>97</v>
      </c>
      <c r="D20" s="68" t="n">
        <v>0</v>
      </c>
      <c r="E20" s="68" t="n">
        <v>0</v>
      </c>
      <c r="F20" s="68" t="n">
        <f aca="false">IF(C20="Light",E20,E20+$W$2)</f>
        <v>0</v>
      </c>
      <c r="G20" s="68" t="n">
        <v>0</v>
      </c>
      <c r="H20" s="51" t="n">
        <v>1</v>
      </c>
      <c r="I20" s="51" t="n">
        <v>10</v>
      </c>
      <c r="J20" s="51" t="n">
        <f aca="false">H20+F20</f>
        <v>1</v>
      </c>
      <c r="K20" s="51" t="n">
        <f aca="false">H20*(I20/2)+F20</f>
        <v>5</v>
      </c>
      <c r="L20" s="51" t="n">
        <f aca="false">H20*I20+F20</f>
        <v>10</v>
      </c>
      <c r="M20" s="51" t="n">
        <f aca="false">ROUNDUP(50/K20,0)</f>
        <v>10</v>
      </c>
      <c r="N20" s="51" t="n">
        <f aca="false">ROUNDUP(100/K20,0)</f>
        <v>20</v>
      </c>
      <c r="O20" s="51"/>
      <c r="P20" s="51"/>
      <c r="Q20" s="69" t="s">
        <v>49</v>
      </c>
      <c r="R20" s="69" t="s">
        <v>122</v>
      </c>
      <c r="S20" s="25" t="s">
        <v>81</v>
      </c>
    </row>
    <row r="21" customFormat="false" ht="15" hidden="false" customHeight="true" outlineLevel="0" collapsed="false">
      <c r="A21" s="66" t="s">
        <v>82</v>
      </c>
      <c r="B21" s="67" t="n">
        <v>20</v>
      </c>
      <c r="C21" s="66" t="s">
        <v>97</v>
      </c>
      <c r="D21" s="68" t="n">
        <v>0</v>
      </c>
      <c r="E21" s="68" t="n">
        <v>2</v>
      </c>
      <c r="F21" s="68" t="n">
        <f aca="false">IF(C21="Light",E21,E21+$W$2)</f>
        <v>2</v>
      </c>
      <c r="G21" s="68" t="n">
        <v>0</v>
      </c>
      <c r="H21" s="51" t="n">
        <v>1</v>
      </c>
      <c r="I21" s="51" t="n">
        <v>10</v>
      </c>
      <c r="J21" s="51" t="n">
        <f aca="false">H21+F21</f>
        <v>3</v>
      </c>
      <c r="K21" s="51" t="n">
        <f aca="false">H21*(I21/2)+F21</f>
        <v>7</v>
      </c>
      <c r="L21" s="51" t="n">
        <f aca="false">H21*I21+F21</f>
        <v>12</v>
      </c>
      <c r="M21" s="51" t="n">
        <f aca="false">ROUNDUP(50/K21,0)</f>
        <v>8</v>
      </c>
      <c r="N21" s="51" t="n">
        <f aca="false">ROUNDUP(100/K21,0)</f>
        <v>15</v>
      </c>
      <c r="O21" s="51"/>
      <c r="P21" s="51"/>
      <c r="Q21" s="69"/>
      <c r="R21" s="69"/>
      <c r="S21" s="25"/>
    </row>
    <row r="24" customFormat="false" ht="12.75" hidden="false" customHeight="false" outlineLevel="0" collapsed="false">
      <c r="A24" s="12" t="s">
        <v>83</v>
      </c>
      <c r="B24" s="13" t="n">
        <v>10</v>
      </c>
      <c r="C24" s="29" t="n">
        <v>0</v>
      </c>
      <c r="D24" s="29" t="n">
        <v>0</v>
      </c>
      <c r="E24" s="29" t="n">
        <v>0</v>
      </c>
      <c r="F24" s="29" t="n">
        <v>0</v>
      </c>
      <c r="G24" s="29"/>
      <c r="H24" s="30" t="n">
        <v>1</v>
      </c>
      <c r="I24" s="29" t="n">
        <v>10</v>
      </c>
      <c r="J24" s="29" t="n">
        <f aca="false">H24+F24</f>
        <v>1</v>
      </c>
      <c r="K24" s="29" t="n">
        <f aca="false">ROUNDUP(H24*(I24/2+0.5),0)</f>
        <v>6</v>
      </c>
      <c r="L24" s="29" t="n">
        <f aca="false">H24*I24</f>
        <v>10</v>
      </c>
      <c r="M24" s="29" t="n">
        <f aca="false">ROUNDUP(50/K24,0)</f>
        <v>9</v>
      </c>
      <c r="N24" s="29" t="n">
        <f aca="false">ROUNDUP(100/K24,0)</f>
        <v>17</v>
      </c>
      <c r="O24" s="29" t="n">
        <f aca="false">IF($F24=0, ROUNDUP(100/($K24/2),0), ROUNDUP((100-ROUNDUP(15/$F24,0)*$K24/2)/$K24,0)+ROUNDUP(15/$F24,0))</f>
        <v>34</v>
      </c>
      <c r="P24" s="31" t="n">
        <f aca="false">IF($F24=0, ROUNDUP(100/($K24/2),0), ROUNDUP((100-ROUNDUP(30/$F24,0)*$K24/2)/$K24,0)+ROUNDUP(30/$F24,0))</f>
        <v>34</v>
      </c>
      <c r="Q24" s="32" t="s">
        <v>45</v>
      </c>
      <c r="R24" s="32" t="s">
        <v>84</v>
      </c>
      <c r="S24" s="32" t="s">
        <v>52</v>
      </c>
    </row>
    <row r="25" customFormat="false" ht="12.75" hidden="false" customHeight="false" outlineLevel="0" collapsed="false">
      <c r="A25" s="20" t="s">
        <v>85</v>
      </c>
      <c r="B25" s="22" t="n">
        <v>15</v>
      </c>
      <c r="C25" s="33" t="n">
        <v>5</v>
      </c>
      <c r="D25" s="33" t="n">
        <v>0</v>
      </c>
      <c r="E25" s="33" t="n">
        <v>0</v>
      </c>
      <c r="F25" s="33" t="n">
        <v>0</v>
      </c>
      <c r="G25" s="33"/>
      <c r="H25" s="34" t="n">
        <v>0</v>
      </c>
      <c r="I25" s="34" t="n">
        <v>0</v>
      </c>
      <c r="J25" s="34" t="n">
        <f aca="false">H25+F25</f>
        <v>0</v>
      </c>
      <c r="K25" s="34" t="n">
        <f aca="false">ROUNDUP(H25*(I25/2+0.5),0)</f>
        <v>0</v>
      </c>
      <c r="L25" s="34" t="n">
        <f aca="false">H25*I25</f>
        <v>0</v>
      </c>
      <c r="M25" s="34" t="e">
        <f aca="false">ROUNDUP(50/K25,0)</f>
        <v>#DIV/0!</v>
      </c>
      <c r="N25" s="34" t="e">
        <f aca="false">ROUNDUP(100/K25,0)</f>
        <v>#DIV/0!</v>
      </c>
      <c r="O25" s="34" t="e">
        <f aca="false">IF($F25=0, ROUNDUP(100/($K25/2),0), ROUNDUP((100-ROUNDUP(15/$F25,0)*$K25/2)/$K25,0)+ROUNDUP(15/$F25,0))</f>
        <v>#DIV/0!</v>
      </c>
      <c r="P25" s="34" t="e">
        <f aca="false">IF($F25=0, ROUNDUP(100/($K25/2),0), ROUNDUP((100-ROUNDUP(30/$F25,0)*$K25/2)/$K25,0)+ROUNDUP(30/$F25,0))</f>
        <v>#DIV/0!</v>
      </c>
      <c r="Q25" s="35" t="s">
        <v>49</v>
      </c>
      <c r="R25" s="36" t="s">
        <v>84</v>
      </c>
      <c r="S25" s="35" t="s">
        <v>52</v>
      </c>
    </row>
    <row r="26" customFormat="false" ht="12.75" hidden="false" customHeight="false" outlineLevel="0" collapsed="false">
      <c r="A26" s="12" t="s">
        <v>86</v>
      </c>
      <c r="B26" s="13" t="n">
        <v>20</v>
      </c>
      <c r="C26" s="13" t="n">
        <v>10</v>
      </c>
      <c r="D26" s="13" t="n">
        <v>-10</v>
      </c>
      <c r="E26" s="13" t="n">
        <v>0</v>
      </c>
      <c r="F26" s="13" t="n">
        <v>0</v>
      </c>
      <c r="G26" s="13"/>
      <c r="H26" s="37" t="n">
        <v>0</v>
      </c>
      <c r="I26" s="37" t="n">
        <v>0</v>
      </c>
      <c r="J26" s="37" t="n">
        <f aca="false">H26+F26</f>
        <v>0</v>
      </c>
      <c r="K26" s="37" t="n">
        <f aca="false">ROUNDUP(H26*(I26/2+0.5),0)</f>
        <v>0</v>
      </c>
      <c r="L26" s="37" t="n">
        <f aca="false">H26*I26</f>
        <v>0</v>
      </c>
      <c r="M26" s="37" t="e">
        <f aca="false">ROUNDUP(50/K26,0)</f>
        <v>#DIV/0!</v>
      </c>
      <c r="N26" s="37" t="e">
        <f aca="false">ROUNDUP(100/K26,0)</f>
        <v>#DIV/0!</v>
      </c>
      <c r="O26" s="37" t="e">
        <f aca="false">IF($F26=0, ROUNDUP(100/($K26/2),0), ROUNDUP((100-ROUNDUP(15/$F26,0)*$K26/2)/$K26,0)+ROUNDUP(15/$F26,0))</f>
        <v>#DIV/0!</v>
      </c>
      <c r="P26" s="37" t="e">
        <f aca="false">IF($F26=0, ROUNDUP(100/($K26/2),0), ROUNDUP((100-ROUNDUP(30/$F26,0)*$K26/2)/$K26,0)+ROUNDUP(30/$F26,0))</f>
        <v>#DIV/0!</v>
      </c>
      <c r="Q26" s="17" t="s">
        <v>56</v>
      </c>
      <c r="R26" s="17" t="s">
        <v>84</v>
      </c>
      <c r="S26" s="17" t="s">
        <v>52</v>
      </c>
    </row>
  </sheetData>
  <mergeCells count="15">
    <mergeCell ref="Q8:Q9"/>
    <mergeCell ref="R8:R9"/>
    <mergeCell ref="S8:S9"/>
    <mergeCell ref="Q10:Q11"/>
    <mergeCell ref="R10:R11"/>
    <mergeCell ref="S10:S11"/>
    <mergeCell ref="Q12:Q13"/>
    <mergeCell ref="R12:R13"/>
    <mergeCell ref="S12:S13"/>
    <mergeCell ref="Q17:Q18"/>
    <mergeCell ref="R17:R18"/>
    <mergeCell ref="S17:S18"/>
    <mergeCell ref="Q20:Q21"/>
    <mergeCell ref="R20:R21"/>
    <mergeCell ref="S20:S21"/>
  </mergeCells>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15"/>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B15" activeCellId="0" sqref="B15"/>
    </sheetView>
  </sheetViews>
  <sheetFormatPr defaultColWidth="8.875" defaultRowHeight="12.75" zeroHeight="false" outlineLevelRow="0" outlineLevelCol="0"/>
  <cols>
    <col collapsed="false" customWidth="true" hidden="false" outlineLevel="0" max="1" min="1" style="0" width="22.43"/>
    <col collapsed="false" customWidth="true" hidden="false" outlineLevel="0" max="2" min="2" style="0" width="11.99"/>
    <col collapsed="false" customWidth="true" hidden="false" outlineLevel="0" max="3" min="3" style="0" width="17.59"/>
    <col collapsed="false" customWidth="true" hidden="false" outlineLevel="0" max="4" min="4" style="0" width="13.7"/>
    <col collapsed="false" customWidth="true" hidden="false" outlineLevel="0" max="5" min="5" style="0" width="13.57"/>
    <col collapsed="false" customWidth="true" hidden="false" outlineLevel="0" max="9" min="6" style="0" width="11.99"/>
  </cols>
  <sheetData>
    <row r="1" customFormat="false" ht="26.25" hidden="false" customHeight="true" outlineLevel="0" collapsed="false">
      <c r="A1" s="46" t="s">
        <v>87</v>
      </c>
      <c r="B1" s="46" t="s">
        <v>125</v>
      </c>
      <c r="C1" s="2" t="s">
        <v>140</v>
      </c>
      <c r="D1" s="2" t="s">
        <v>128</v>
      </c>
      <c r="E1" s="2" t="s">
        <v>141</v>
      </c>
      <c r="F1" s="0" t="s">
        <v>90</v>
      </c>
      <c r="G1" s="0" t="s">
        <v>124</v>
      </c>
      <c r="H1" s="46" t="s">
        <v>94</v>
      </c>
      <c r="J1" s="46"/>
      <c r="K1" s="46"/>
    </row>
    <row r="2" s="46" customFormat="true" ht="12.75" hidden="false" customHeight="false" outlineLevel="0" collapsed="false">
      <c r="A2" s="46" t="s">
        <v>95</v>
      </c>
      <c r="B2" s="46" t="n">
        <v>1</v>
      </c>
      <c r="C2" s="46" t="n">
        <v>10</v>
      </c>
      <c r="E2" s="46" t="s">
        <v>97</v>
      </c>
    </row>
    <row r="3" customFormat="false" ht="12.75" hidden="false" customHeight="false" outlineLevel="0" collapsed="false">
      <c r="A3" s="0" t="s">
        <v>142</v>
      </c>
      <c r="B3" s="0" t="n">
        <v>2</v>
      </c>
      <c r="C3" s="0" t="n">
        <v>20</v>
      </c>
      <c r="D3" s="0" t="s">
        <v>103</v>
      </c>
      <c r="E3" s="0" t="s">
        <v>97</v>
      </c>
    </row>
    <row r="4" customFormat="false" ht="12.75" hidden="false" customHeight="false" outlineLevel="0" collapsed="false">
      <c r="A4" s="0" t="s">
        <v>143</v>
      </c>
      <c r="B4" s="0" t="n">
        <v>2</v>
      </c>
      <c r="C4" s="0" t="n">
        <v>10</v>
      </c>
      <c r="E4" s="0" t="s">
        <v>97</v>
      </c>
    </row>
    <row r="5" customFormat="false" ht="12.75" hidden="false" customHeight="false" outlineLevel="0" collapsed="false">
      <c r="A5" s="0" t="s">
        <v>132</v>
      </c>
      <c r="B5" s="0" t="n">
        <v>3</v>
      </c>
      <c r="C5" s="0" t="n">
        <v>10</v>
      </c>
      <c r="D5" s="0" t="s">
        <v>103</v>
      </c>
      <c r="E5" s="0" t="s">
        <v>97</v>
      </c>
    </row>
    <row r="6" customFormat="false" ht="12.75" hidden="false" customHeight="false" outlineLevel="0" collapsed="false">
      <c r="A6" s="0" t="s">
        <v>144</v>
      </c>
      <c r="B6" s="0" t="n">
        <v>3</v>
      </c>
      <c r="C6" s="0" t="n">
        <v>20</v>
      </c>
      <c r="E6" s="0" t="s">
        <v>97</v>
      </c>
    </row>
    <row r="7" customFormat="false" ht="12.75" hidden="false" customHeight="false" outlineLevel="0" collapsed="false">
      <c r="A7" s="0" t="s">
        <v>145</v>
      </c>
      <c r="B7" s="0" t="n">
        <v>4</v>
      </c>
      <c r="C7" s="0" t="n">
        <v>20</v>
      </c>
      <c r="D7" s="0" t="s">
        <v>103</v>
      </c>
      <c r="E7" s="0" t="s">
        <v>49</v>
      </c>
    </row>
    <row r="8" customFormat="false" ht="12.75" hidden="false" customHeight="false" outlineLevel="0" collapsed="false">
      <c r="A8" s="0" t="s">
        <v>146</v>
      </c>
      <c r="B8" s="0" t="n">
        <v>5</v>
      </c>
      <c r="C8" s="0" t="n">
        <v>10</v>
      </c>
      <c r="E8" s="0" t="s">
        <v>49</v>
      </c>
    </row>
    <row r="9" customFormat="false" ht="12.75" hidden="false" customHeight="false" outlineLevel="0" collapsed="false">
      <c r="A9" s="0" t="s">
        <v>104</v>
      </c>
      <c r="B9" s="0" t="n">
        <v>3</v>
      </c>
      <c r="C9" s="0" t="n">
        <v>30</v>
      </c>
      <c r="E9" s="0" t="s">
        <v>49</v>
      </c>
    </row>
    <row r="10" customFormat="false" ht="12.75" hidden="false" customHeight="false" outlineLevel="0" collapsed="false">
      <c r="A10" s="0" t="s">
        <v>107</v>
      </c>
      <c r="B10" s="0" t="n">
        <v>6</v>
      </c>
      <c r="C10" s="0" t="n">
        <v>10</v>
      </c>
      <c r="E10" s="0" t="s">
        <v>49</v>
      </c>
    </row>
    <row r="11" customFormat="false" ht="12.75" hidden="false" customHeight="false" outlineLevel="0" collapsed="false">
      <c r="A11" s="0" t="s">
        <v>147</v>
      </c>
      <c r="B11" s="0" t="n">
        <v>5</v>
      </c>
      <c r="C11" s="0" t="n">
        <v>20</v>
      </c>
      <c r="D11" s="0" t="s">
        <v>103</v>
      </c>
      <c r="E11" s="0" t="s">
        <v>49</v>
      </c>
    </row>
    <row r="12" customFormat="false" ht="12.75" hidden="false" customHeight="false" outlineLevel="0" collapsed="false">
      <c r="A12" s="0" t="s">
        <v>148</v>
      </c>
      <c r="B12" s="0" t="n">
        <v>6</v>
      </c>
      <c r="C12" s="0" t="n">
        <v>30</v>
      </c>
      <c r="D12" s="0" t="s">
        <v>103</v>
      </c>
      <c r="E12" s="0" t="s">
        <v>109</v>
      </c>
    </row>
    <row r="13" customFormat="false" ht="12.75" hidden="false" customHeight="false" outlineLevel="0" collapsed="false">
      <c r="A13" s="0" t="s">
        <v>149</v>
      </c>
      <c r="B13" s="0" t="n">
        <v>7</v>
      </c>
      <c r="C13" s="0" t="n">
        <v>30</v>
      </c>
      <c r="D13" s="0" t="s">
        <v>103</v>
      </c>
      <c r="E13" s="0" t="s">
        <v>109</v>
      </c>
    </row>
    <row r="14" customFormat="false" ht="12.75" hidden="false" customHeight="false" outlineLevel="0" collapsed="false">
      <c r="A14" s="0" t="s">
        <v>150</v>
      </c>
      <c r="B14" s="0" t="n">
        <v>6</v>
      </c>
      <c r="C14" s="0" t="n">
        <v>40</v>
      </c>
      <c r="D14" s="0" t="s">
        <v>103</v>
      </c>
      <c r="E14" s="0" t="s">
        <v>109</v>
      </c>
    </row>
    <row r="15" customFormat="false" ht="12.75" hidden="false" customHeight="false" outlineLevel="0" collapsed="false">
      <c r="A15" s="0" t="s">
        <v>151</v>
      </c>
      <c r="B15" s="0" t="n">
        <v>8</v>
      </c>
      <c r="C15" s="0" t="n">
        <v>40</v>
      </c>
      <c r="D15" s="0" t="s">
        <v>103</v>
      </c>
      <c r="E15" s="0" t="s">
        <v>109</v>
      </c>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Y36"/>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H29" activeCellId="0" sqref="H29"/>
    </sheetView>
  </sheetViews>
  <sheetFormatPr defaultColWidth="11.82421875" defaultRowHeight="12.75" zeroHeight="false" outlineLevelRow="0" outlineLevelCol="0"/>
  <cols>
    <col collapsed="false" customWidth="true" hidden="false" outlineLevel="0" max="1" min="1" style="0" width="28.86"/>
    <col collapsed="false" customWidth="true" hidden="false" outlineLevel="0" max="2" min="2" style="0" width="8.14"/>
    <col collapsed="false" customWidth="true" hidden="false" outlineLevel="0" max="3" min="3" style="0" width="9.42"/>
    <col collapsed="false" customWidth="true" hidden="false" outlineLevel="0" max="4" min="4" style="0" width="9"/>
    <col collapsed="false" customWidth="true" hidden="false" outlineLevel="0" max="5" min="5" style="0" width="7.87"/>
    <col collapsed="false" customWidth="true" hidden="false" outlineLevel="0" max="6" min="6" style="0" width="8.71"/>
    <col collapsed="false" customWidth="true" hidden="false" outlineLevel="0" max="16" min="7" style="5" width="8.14"/>
    <col collapsed="false" customWidth="true" hidden="false" outlineLevel="0" max="17" min="17" style="0" width="58.87"/>
    <col collapsed="false" customWidth="true" hidden="false" outlineLevel="0" max="18" min="18" style="0" width="10.29"/>
    <col collapsed="false" customWidth="true" hidden="false" outlineLevel="0" max="19" min="19" style="0" width="10.71"/>
    <col collapsed="false" customWidth="true" hidden="false" outlineLevel="0" max="20" min="20" style="0" width="7"/>
    <col collapsed="false" customWidth="true" hidden="false" outlineLevel="0" max="23" min="23" style="0" width="16.29"/>
    <col collapsed="false" customWidth="true" hidden="false" outlineLevel="0" max="24" min="24" style="0" width="16.14"/>
  </cols>
  <sheetData>
    <row r="1" s="76" customFormat="true" ht="23.85" hidden="false" customHeight="false" outlineLevel="0" collapsed="false">
      <c r="A1" s="76" t="s">
        <v>87</v>
      </c>
      <c r="B1" s="76" t="s">
        <v>152</v>
      </c>
      <c r="C1" s="76" t="s">
        <v>153</v>
      </c>
      <c r="D1" s="76" t="s">
        <v>31</v>
      </c>
      <c r="E1" s="76" t="s">
        <v>154</v>
      </c>
      <c r="F1" s="76" t="s">
        <v>155</v>
      </c>
      <c r="G1" s="77" t="s">
        <v>156</v>
      </c>
      <c r="H1" s="77" t="s">
        <v>157</v>
      </c>
      <c r="I1" s="77" t="s">
        <v>158</v>
      </c>
      <c r="J1" s="77" t="s">
        <v>159</v>
      </c>
      <c r="K1" s="77" t="s">
        <v>160</v>
      </c>
      <c r="L1" s="77" t="s">
        <v>161</v>
      </c>
      <c r="M1" s="77" t="s">
        <v>162</v>
      </c>
      <c r="N1" s="77" t="s">
        <v>163</v>
      </c>
      <c r="O1" s="77" t="s">
        <v>164</v>
      </c>
      <c r="P1" s="77" t="s">
        <v>165</v>
      </c>
      <c r="Q1" s="76" t="s">
        <v>166</v>
      </c>
      <c r="R1" s="76" t="s">
        <v>167</v>
      </c>
      <c r="S1" s="76" t="s">
        <v>168</v>
      </c>
      <c r="T1" s="76" t="s">
        <v>125</v>
      </c>
      <c r="W1" s="78"/>
      <c r="X1" s="78"/>
      <c r="Y1" s="78"/>
    </row>
    <row r="2" customFormat="false" ht="12.75" hidden="false" customHeight="false" outlineLevel="0" collapsed="false">
      <c r="A2" s="0" t="s">
        <v>169</v>
      </c>
      <c r="B2" s="0" t="n">
        <v>0</v>
      </c>
      <c r="C2" s="0" t="n">
        <v>0</v>
      </c>
      <c r="D2" s="0" t="s">
        <v>45</v>
      </c>
      <c r="E2" s="0" t="n">
        <v>1</v>
      </c>
      <c r="F2" s="0" t="n">
        <v>6</v>
      </c>
      <c r="G2" s="5" t="n">
        <f aca="false">IF(E2&gt;0,(1-_xlfn.BINOM.DIST(0,$E2,($F2-$R$2+1)/$F2,1)),0)</f>
        <v>0.666666666666667</v>
      </c>
      <c r="H2" s="5" t="n">
        <f aca="false">IF(E2&gt;0,(1-_xlfn.BINOM.DIST(0,$E2,($F2-$S$2+1)/$F2,1)),0)</f>
        <v>0.333333333333333</v>
      </c>
      <c r="I2" s="5" t="n">
        <f aca="false">IF(E2&gt;1,(1-_xlfn.BINOM.DIST(1,$E2,($F2-$R$2+1)/$F2,1)),0)</f>
        <v>0</v>
      </c>
      <c r="J2" s="5" t="n">
        <f aca="false">IF(E2&gt;1,(1-_xlfn.BINOM.DIST(1,$E2,($F2-$S$2+1)/$F2,1)),0)</f>
        <v>0</v>
      </c>
      <c r="K2" s="5" t="n">
        <f aca="false">IF(E2&gt;2,(1-_xlfn.BINOM.DIST(2,$E2,($F2-$R$2+1)/$F2,1)),0)</f>
        <v>0</v>
      </c>
      <c r="L2" s="5" t="n">
        <f aca="false">IF(E2&gt;2,(1-_xlfn.BINOM.DIST(2,$E2,($F2-$S$2+1)/$F2,1)),0)</f>
        <v>0</v>
      </c>
      <c r="M2" s="5" t="n">
        <f aca="false">IF(E2&gt;3,(1-_xlfn.BINOM.DIST(3,$E2,($F2-$R$2+1)/$F2,1)),0)</f>
        <v>0</v>
      </c>
      <c r="N2" s="5" t="n">
        <f aca="false">IF(E2&gt;3,(1-_xlfn.BINOM.DIST(3,$E2,($F2-$S$2+1)/$F2,1)),0)</f>
        <v>0</v>
      </c>
      <c r="O2" s="5" t="n">
        <f aca="false">IF(E2&gt;4,(1-_xlfn.BINOM.DIST(4,$E2,($F2-$R$2+1)/$F2,1)),)</f>
        <v>0</v>
      </c>
      <c r="P2" s="5" t="n">
        <f aca="false">IF(E2&gt;4,(1-_xlfn.BINOM.DIST(4,$E2,($F2-$S$2+1)/$F2,1)),0)</f>
        <v>0</v>
      </c>
      <c r="Q2" s="0" t="s">
        <v>170</v>
      </c>
      <c r="R2" s="0" t="n">
        <f aca="false">3+T2</f>
        <v>3</v>
      </c>
      <c r="S2" s="0" t="n">
        <f aca="false">5+T2</f>
        <v>5</v>
      </c>
      <c r="T2" s="0" t="n">
        <v>0</v>
      </c>
    </row>
    <row r="3" customFormat="false" ht="12.75" hidden="false" customHeight="false" outlineLevel="0" collapsed="false">
      <c r="A3" s="0" t="s">
        <v>171</v>
      </c>
      <c r="B3" s="0" t="n">
        <v>0</v>
      </c>
      <c r="C3" s="0" t="n">
        <v>0</v>
      </c>
      <c r="D3" s="0" t="s">
        <v>49</v>
      </c>
      <c r="E3" s="0" t="n">
        <v>2</v>
      </c>
      <c r="F3" s="0" t="n">
        <v>6</v>
      </c>
      <c r="G3" s="5" t="n">
        <f aca="false">IF(E3&gt;0,(1-_xlfn.BINOM.DIST(0,$E3,($F3-$R$2+1)/$F3,1)),0)</f>
        <v>0.888888888888889</v>
      </c>
      <c r="H3" s="5" t="n">
        <f aca="false">IF(E3&gt;0,(1-_xlfn.BINOM.DIST(0,$E3,($F3-$S$2+1)/$F3,1)),0)</f>
        <v>0.555555555555555</v>
      </c>
      <c r="I3" s="5" t="n">
        <f aca="false">IF(E3&gt;1,(1-_xlfn.BINOM.DIST(1,$E3,($F3-$R$2+1)/$F3,1)),0)</f>
        <v>0.444444444444444</v>
      </c>
      <c r="J3" s="5" t="n">
        <f aca="false">IF(E3&gt;1,(1-_xlfn.BINOM.DIST(1,$E3,($F3-$S$2+1)/$F3,1)),0)</f>
        <v>0.111111111111111</v>
      </c>
      <c r="K3" s="5" t="n">
        <f aca="false">IF(E3&gt;2,(1-_xlfn.BINOM.DIST(2,$E3,($F3-$R$2+1)/$F3,1)),0)</f>
        <v>0</v>
      </c>
      <c r="L3" s="5" t="n">
        <f aca="false">IF(E3&gt;2,(1-_xlfn.BINOM.DIST(2,$E3,($F3-$S$2+1)/$F3,1)),0)</f>
        <v>0</v>
      </c>
      <c r="M3" s="5" t="n">
        <f aca="false">IF(E3&gt;3,(1-_xlfn.BINOM.DIST(3,$E3,($F3-$R$2+1)/$F3,1)),0)</f>
        <v>0</v>
      </c>
      <c r="N3" s="5" t="n">
        <f aca="false">IF(E3&gt;3,(1-_xlfn.BINOM.DIST(3,$E3,($F3-$S$2+1)/$F3,1)),0)</f>
        <v>0</v>
      </c>
      <c r="O3" s="5" t="n">
        <f aca="false">IF(E3&gt;4,(1-_xlfn.BINOM.DIST(4,$E3,($F3-$R$2+1)/$F3,1)),)</f>
        <v>0</v>
      </c>
      <c r="P3" s="5" t="n">
        <f aca="false">IF(E3&gt;4,(1-_xlfn.BINOM.DIST(4,$E3,($F3-$S$2+1)/$F3,1)),0)</f>
        <v>0</v>
      </c>
      <c r="Q3" s="0" t="s">
        <v>172</v>
      </c>
    </row>
    <row r="4" customFormat="false" ht="12.75" hidden="false" customHeight="false" outlineLevel="0" collapsed="false">
      <c r="A4" s="0" t="s">
        <v>44</v>
      </c>
      <c r="B4" s="0" t="n">
        <v>0</v>
      </c>
      <c r="C4" s="0" t="n">
        <v>0</v>
      </c>
      <c r="D4" s="0" t="s">
        <v>45</v>
      </c>
      <c r="E4" s="0" t="n">
        <v>3</v>
      </c>
      <c r="F4" s="0" t="n">
        <v>8</v>
      </c>
      <c r="G4" s="5" t="n">
        <f aca="false">IF(E4&gt;0,(1-_xlfn.BINOM.DIST(0,$E4,($F4-$R$2+1)/$F4,1)),0)</f>
        <v>0.984375</v>
      </c>
      <c r="H4" s="5" t="n">
        <f aca="false">IF(E4&gt;0,(1-_xlfn.BINOM.DIST(0,$E4,($F4-$S$2+1)/$F4,1)),0)</f>
        <v>0.875</v>
      </c>
      <c r="I4" s="5" t="n">
        <f aca="false">IF(E4&gt;1,(1-_xlfn.BINOM.DIST(1,$E4,($F4-$R$2+1)/$F4,1)),0)</f>
        <v>0.84375</v>
      </c>
      <c r="J4" s="5" t="n">
        <f aca="false">IF(E4&gt;1,(1-_xlfn.BINOM.DIST(1,$E4,($F4-$S$2+1)/$F4,1)),0)</f>
        <v>0.5</v>
      </c>
      <c r="K4" s="5" t="n">
        <f aca="false">IF(E4&gt;2,(1-_xlfn.BINOM.DIST(2,$E4,($F4-$R$2+1)/$F4,1)),0)</f>
        <v>0.421875</v>
      </c>
      <c r="L4" s="5" t="n">
        <f aca="false">IF(E4&gt;2,(1-_xlfn.BINOM.DIST(2,$E4,($F4-$S$2+1)/$F4,1)),0)</f>
        <v>0.125</v>
      </c>
      <c r="M4" s="5" t="n">
        <f aca="false">IF(E4&gt;3,(1-_xlfn.BINOM.DIST(3,$E4,($F4-$R$2+1)/$F4,1)),0)</f>
        <v>0</v>
      </c>
      <c r="N4" s="5" t="n">
        <f aca="false">IF(E4&gt;3,(1-_xlfn.BINOM.DIST(3,$E4,($F4-$S$2+1)/$F4,1)),0)</f>
        <v>0</v>
      </c>
      <c r="O4" s="5" t="n">
        <f aca="false">IF(E4&gt;4,(1-_xlfn.BINOM.DIST(4,$E4,($F4-$R$2+1)/$F4,1)),)</f>
        <v>0</v>
      </c>
      <c r="P4" s="5" t="n">
        <f aca="false">IF(E4&gt;4,(1-_xlfn.BINOM.DIST(4,$E4,($F4-$S$2+1)/$F4,1)),0)</f>
        <v>0</v>
      </c>
      <c r="Q4" s="0" t="s">
        <v>173</v>
      </c>
    </row>
    <row r="5" customFormat="false" ht="12.75" hidden="false" customHeight="false" outlineLevel="0" collapsed="false">
      <c r="A5" s="0" t="s">
        <v>174</v>
      </c>
      <c r="B5" s="0" t="n">
        <v>5</v>
      </c>
      <c r="C5" s="0" t="n">
        <v>0</v>
      </c>
      <c r="D5" s="0" t="s">
        <v>45</v>
      </c>
      <c r="E5" s="0" t="n">
        <v>3</v>
      </c>
      <c r="F5" s="0" t="n">
        <v>8</v>
      </c>
      <c r="G5" s="5" t="n">
        <f aca="false">IF(E5&gt;0,(1-_xlfn.BINOM.DIST(0,$E5,($F5-$R$2+1)/$F5,1)),0)</f>
        <v>0.984375</v>
      </c>
      <c r="H5" s="5" t="n">
        <f aca="false">IF(E5&gt;0,(1-_xlfn.BINOM.DIST(0,$E5,($F5-$S$2+1)/$F5,1)),0)</f>
        <v>0.875</v>
      </c>
      <c r="I5" s="5" t="n">
        <f aca="false">IF(E5&gt;1,(1-_xlfn.BINOM.DIST(1,$E5,($F5-$R$2+1)/$F5,1)),0)</f>
        <v>0.84375</v>
      </c>
      <c r="J5" s="5" t="n">
        <f aca="false">IF(E5&gt;1,(1-_xlfn.BINOM.DIST(1,$E5,($F5-$S$2+1)/$F5,1)),0)</f>
        <v>0.5</v>
      </c>
      <c r="K5" s="5" t="n">
        <f aca="false">IF(E5&gt;2,(1-_xlfn.BINOM.DIST(2,$E5,($F5-$R$2+1)/$F5,1)),0)</f>
        <v>0.421875</v>
      </c>
      <c r="L5" s="5" t="n">
        <f aca="false">IF(E5&gt;2,(1-_xlfn.BINOM.DIST(2,$E5,($F5-$S$2+1)/$F5,1)),0)</f>
        <v>0.125</v>
      </c>
      <c r="M5" s="5" t="n">
        <f aca="false">IF(E5&gt;3,(1-_xlfn.BINOM.DIST(3,$E5,($F5-$R$2+1)/$F5,1)),0)</f>
        <v>0</v>
      </c>
      <c r="N5" s="5" t="n">
        <f aca="false">IF(E5&gt;3,(1-_xlfn.BINOM.DIST(3,$E5,($F5-$S$2+1)/$F5,1)),0)</f>
        <v>0</v>
      </c>
      <c r="O5" s="5" t="n">
        <f aca="false">IF(E5&gt;4,(1-_xlfn.BINOM.DIST(4,$E5,($F5-$R$2+1)/$F5,1)),)</f>
        <v>0</v>
      </c>
      <c r="P5" s="5" t="n">
        <f aca="false">IF(E5&gt;4,(1-_xlfn.BINOM.DIST(4,$E5,($F5-$S$2+1)/$F5,1)),0)</f>
        <v>0</v>
      </c>
      <c r="Q5" s="0" t="s">
        <v>97</v>
      </c>
    </row>
    <row r="6" customFormat="false" ht="12.75" hidden="false" customHeight="false" outlineLevel="0" collapsed="false">
      <c r="A6" s="0" t="s">
        <v>175</v>
      </c>
      <c r="B6" s="0" t="n">
        <v>5</v>
      </c>
      <c r="C6" s="0" t="n">
        <v>10</v>
      </c>
      <c r="D6" s="0" t="s">
        <v>49</v>
      </c>
      <c r="E6" s="0" t="n">
        <v>3</v>
      </c>
      <c r="F6" s="0" t="n">
        <v>8</v>
      </c>
      <c r="G6" s="5" t="n">
        <f aca="false">IF(E6&gt;0,(1-_xlfn.BINOM.DIST(0,$E6,($F6-$R$2+1)/$F6,1)),0)</f>
        <v>0.984375</v>
      </c>
      <c r="H6" s="5" t="n">
        <f aca="false">IF(E6&gt;0,(1-_xlfn.BINOM.DIST(0,$E6,($F6-$S$2+1)/$F6,1)),0)</f>
        <v>0.875</v>
      </c>
      <c r="I6" s="5" t="n">
        <f aca="false">IF(E6&gt;1,(1-_xlfn.BINOM.DIST(1,$E6,($F6-$R$2+1)/$F6,1)),0)</f>
        <v>0.84375</v>
      </c>
      <c r="J6" s="5" t="n">
        <f aca="false">IF(E6&gt;1,(1-_xlfn.BINOM.DIST(1,$E6,($F6-$S$2+1)/$F6,1)),0)</f>
        <v>0.5</v>
      </c>
      <c r="K6" s="5" t="n">
        <f aca="false">IF(E6&gt;2,(1-_xlfn.BINOM.DIST(2,$E6,($F6-$R$2+1)/$F6,1)),0)</f>
        <v>0.421875</v>
      </c>
      <c r="L6" s="5" t="n">
        <f aca="false">IF(E6&gt;2,(1-_xlfn.BINOM.DIST(2,$E6,($F6-$S$2+1)/$F6,1)),0)</f>
        <v>0.125</v>
      </c>
      <c r="M6" s="5" t="n">
        <f aca="false">IF(E6&gt;3,(1-_xlfn.BINOM.DIST(3,$E6,($F6-$R$2+1)/$F6,1)),0)</f>
        <v>0</v>
      </c>
      <c r="N6" s="5" t="n">
        <f aca="false">IF(E6&gt;3,(1-_xlfn.BINOM.DIST(3,$E6,($F6-$S$2+1)/$F6,1)),0)</f>
        <v>0</v>
      </c>
      <c r="O6" s="5" t="n">
        <f aca="false">IF(E6&gt;4,(1-_xlfn.BINOM.DIST(4,$E6,($F6-$R$2+1)/$F6,1)),)</f>
        <v>0</v>
      </c>
      <c r="P6" s="5" t="n">
        <f aca="false">IF(E6&gt;4,(1-_xlfn.BINOM.DIST(4,$E6,($F6-$S$2+1)/$F6,1)),0)</f>
        <v>0</v>
      </c>
      <c r="Q6" s="0" t="s">
        <v>97</v>
      </c>
    </row>
    <row r="7" customFormat="false" ht="12.75" hidden="false" customHeight="false" outlineLevel="0" collapsed="false">
      <c r="A7" s="0" t="s">
        <v>51</v>
      </c>
      <c r="B7" s="0" t="n">
        <v>0</v>
      </c>
      <c r="C7" s="0" t="n">
        <v>0</v>
      </c>
      <c r="D7" s="0" t="s">
        <v>49</v>
      </c>
      <c r="E7" s="0" t="n">
        <v>2</v>
      </c>
      <c r="F7" s="0" t="n">
        <v>12</v>
      </c>
      <c r="G7" s="5" t="n">
        <f aca="false">IF(E7&gt;0,(1-_xlfn.BINOM.DIST(0,$E7,($F7-$R$2+1)/$F7,1)),0)</f>
        <v>0.972222222222222</v>
      </c>
      <c r="H7" s="5" t="n">
        <f aca="false">IF(E7&gt;0,(1-_xlfn.BINOM.DIST(0,$E7,($F7-$S$2+1)/$F7,1)),0)</f>
        <v>0.888888888888889</v>
      </c>
      <c r="I7" s="5" t="n">
        <f aca="false">IF(E7&gt;1,(1-_xlfn.BINOM.DIST(1,$E7,($F7-$R$2+1)/$F7,1)),0)</f>
        <v>0.694444444444444</v>
      </c>
      <c r="J7" s="5" t="n">
        <f aca="false">IF(E7&gt;1,(1-_xlfn.BINOM.DIST(1,$E7,($F7-$S$2+1)/$F7,1)),0)</f>
        <v>0.444444444444444</v>
      </c>
      <c r="K7" s="5" t="n">
        <f aca="false">IF(E7&gt;2,(1-_xlfn.BINOM.DIST(2,$E7,($F7-$R$2+1)/$F7,1)),0)</f>
        <v>0</v>
      </c>
      <c r="L7" s="5" t="n">
        <f aca="false">IF(E7&gt;2,(1-_xlfn.BINOM.DIST(2,$E7,($F7-$S$2+1)/$F7,1)),0)</f>
        <v>0</v>
      </c>
      <c r="M7" s="5" t="n">
        <f aca="false">IF(E7&gt;3,(1-_xlfn.BINOM.DIST(3,$E7,($F7-$R$2+1)/$F7,1)),0)</f>
        <v>0</v>
      </c>
      <c r="N7" s="5" t="n">
        <f aca="false">IF(E7&gt;3,(1-_xlfn.BINOM.DIST(3,$E7,($F7-$S$2+1)/$F7,1)),0)</f>
        <v>0</v>
      </c>
      <c r="O7" s="5" t="n">
        <f aca="false">IF(E7&gt;4,(1-_xlfn.BINOM.DIST(4,$E7,($F7-$R$2+1)/$F7,1)),)</f>
        <v>0</v>
      </c>
      <c r="P7" s="5" t="n">
        <f aca="false">IF(E7&gt;4,(1-_xlfn.BINOM.DIST(4,$E7,($F7-$S$2+1)/$F7,1)),0)</f>
        <v>0</v>
      </c>
      <c r="Q7" s="0" t="s">
        <v>176</v>
      </c>
    </row>
    <row r="8" customFormat="false" ht="12.75" hidden="false" customHeight="false" outlineLevel="0" collapsed="false">
      <c r="A8" s="0" t="s">
        <v>177</v>
      </c>
      <c r="B8" s="0" t="n">
        <v>0</v>
      </c>
      <c r="C8" s="0" t="n">
        <v>0</v>
      </c>
      <c r="D8" s="0" t="s">
        <v>49</v>
      </c>
      <c r="E8" s="0" t="n">
        <v>3</v>
      </c>
      <c r="F8" s="0" t="n">
        <v>10</v>
      </c>
      <c r="G8" s="5" t="n">
        <f aca="false">IF(E8&gt;0,(1-_xlfn.BINOM.DIST(0,$E8,($F8-$R$2+1)/$F8,1)),0)</f>
        <v>0.992</v>
      </c>
      <c r="H8" s="5" t="n">
        <f aca="false">IF(E8&gt;0,(1-_xlfn.BINOM.DIST(0,$E8,($F8-$S$2+1)/$F8,1)),0)</f>
        <v>0.936</v>
      </c>
      <c r="I8" s="5" t="n">
        <f aca="false">IF(E8&gt;1,(1-_xlfn.BINOM.DIST(1,$E8,($F8-$R$2+1)/$F8,1)),0)</f>
        <v>0.896</v>
      </c>
      <c r="J8" s="5" t="n">
        <f aca="false">IF(E8&gt;1,(1-_xlfn.BINOM.DIST(1,$E8,($F8-$S$2+1)/$F8,1)),0)</f>
        <v>0.648</v>
      </c>
      <c r="K8" s="5" t="n">
        <f aca="false">IF(E8&gt;2,(1-_xlfn.BINOM.DIST(2,$E8,($F8-$R$2+1)/$F8,1)),0)</f>
        <v>0.512</v>
      </c>
      <c r="L8" s="5" t="n">
        <f aca="false">IF(E8&gt;2,(1-_xlfn.BINOM.DIST(2,$E8,($F8-$S$2+1)/$F8,1)),0)</f>
        <v>0.216</v>
      </c>
      <c r="M8" s="5" t="n">
        <f aca="false">IF(E8&gt;3,(1-_xlfn.BINOM.DIST(3,$E8,($F8-$R$2+1)/$F8,1)),0)</f>
        <v>0</v>
      </c>
      <c r="N8" s="5" t="n">
        <f aca="false">IF(E8&gt;3,(1-_xlfn.BINOM.DIST(3,$E8,($F8-$S$2+1)/$F8,1)),0)</f>
        <v>0</v>
      </c>
      <c r="O8" s="5" t="n">
        <f aca="false">IF(E8&gt;4,(1-_xlfn.BINOM.DIST(4,$E8,($F8-$R$2+1)/$F8,1)),)</f>
        <v>0</v>
      </c>
      <c r="P8" s="5" t="n">
        <f aca="false">IF(E8&gt;4,(1-_xlfn.BINOM.DIST(4,$E8,($F8-$S$2+1)/$F8,1)),0)</f>
        <v>0</v>
      </c>
      <c r="Q8" s="0" t="s">
        <v>176</v>
      </c>
    </row>
    <row r="9" customFormat="false" ht="12.75" hidden="false" customHeight="false" outlineLevel="0" collapsed="false">
      <c r="A9" s="0" t="s">
        <v>178</v>
      </c>
      <c r="B9" s="0" t="n">
        <v>5</v>
      </c>
      <c r="C9" s="0" t="n">
        <v>10</v>
      </c>
      <c r="D9" s="0" t="s">
        <v>56</v>
      </c>
      <c r="E9" s="0" t="n">
        <v>3</v>
      </c>
      <c r="F9" s="0" t="n">
        <v>8</v>
      </c>
      <c r="G9" s="5" t="n">
        <f aca="false">IF(E9&gt;0,(1-_xlfn.BINOM.DIST(0,$E9,($F9-$R$2+1)/$F9,1)),0)</f>
        <v>0.984375</v>
      </c>
      <c r="H9" s="5" t="n">
        <f aca="false">IF(E9&gt;0,(1-_xlfn.BINOM.DIST(0,$E9,($F9-$S$2+1)/$F9,1)),0)</f>
        <v>0.875</v>
      </c>
      <c r="I9" s="5" t="n">
        <f aca="false">IF(E9&gt;1,(1-_xlfn.BINOM.DIST(1,$E9,($F9-$R$2+1)/$F9,1)),0)</f>
        <v>0.84375</v>
      </c>
      <c r="J9" s="5" t="n">
        <f aca="false">IF(E9&gt;1,(1-_xlfn.BINOM.DIST(1,$E9,($F9-$S$2+1)/$F9,1)),0)</f>
        <v>0.5</v>
      </c>
      <c r="K9" s="5" t="n">
        <f aca="false">IF(E9&gt;2,(1-_xlfn.BINOM.DIST(2,$E9,($F9-$R$2+1)/$F9,1)),0)</f>
        <v>0.421875</v>
      </c>
      <c r="L9" s="5" t="n">
        <f aca="false">IF(E9&gt;2,(1-_xlfn.BINOM.DIST(2,$E9,($F9-$S$2+1)/$F9,1)),0)</f>
        <v>0.125</v>
      </c>
      <c r="M9" s="5" t="n">
        <f aca="false">IF(E9&gt;3,(1-_xlfn.BINOM.DIST(3,$E9,($F9-$R$2+1)/$F9,1)),0)</f>
        <v>0</v>
      </c>
      <c r="N9" s="5" t="n">
        <f aca="false">IF(E9&gt;3,(1-_xlfn.BINOM.DIST(3,$E9,($F9-$S$2+1)/$F9,1)),0)</f>
        <v>0</v>
      </c>
      <c r="O9" s="5" t="n">
        <f aca="false">IF(E9&gt;4,(1-_xlfn.BINOM.DIST(4,$E9,($F9-$R$2+1)/$F9,1)),)</f>
        <v>0</v>
      </c>
      <c r="P9" s="5" t="n">
        <f aca="false">IF(E9&gt;4,(1-_xlfn.BINOM.DIST(4,$E9,($F9-$S$2+1)/$F9,1)),0)</f>
        <v>0</v>
      </c>
      <c r="Q9" s="46" t="s">
        <v>179</v>
      </c>
    </row>
    <row r="10" customFormat="false" ht="12.75" hidden="false" customHeight="false" outlineLevel="0" collapsed="false">
      <c r="A10" s="0" t="s">
        <v>180</v>
      </c>
      <c r="B10" s="0" t="n">
        <v>10</v>
      </c>
      <c r="C10" s="0" t="n">
        <v>10</v>
      </c>
      <c r="D10" s="0" t="s">
        <v>56</v>
      </c>
      <c r="E10" s="0" t="n">
        <v>4</v>
      </c>
      <c r="F10" s="0" t="n">
        <v>8</v>
      </c>
      <c r="G10" s="5" t="n">
        <f aca="false">IF(E10&gt;0,(1-_xlfn.BINOM.DIST(0,$E10,($F10-$R$2+1)/$F10,1)),0)</f>
        <v>0.99609375</v>
      </c>
      <c r="H10" s="5" t="n">
        <f aca="false">IF(E10&gt;0,(1-_xlfn.BINOM.DIST(0,$E10,($F10-$S$2+1)/$F10,1)),0)</f>
        <v>0.9375</v>
      </c>
      <c r="I10" s="5" t="n">
        <f aca="false">IF(E10&gt;1,(1-_xlfn.BINOM.DIST(1,$E10,($F10-$R$2+1)/$F10,1)),0)</f>
        <v>0.94921875</v>
      </c>
      <c r="J10" s="5" t="n">
        <f aca="false">IF(E10&gt;1,(1-_xlfn.BINOM.DIST(1,$E10,($F10-$S$2+1)/$F10,1)),0)</f>
        <v>0.6875</v>
      </c>
      <c r="K10" s="5" t="n">
        <f aca="false">IF(E10&gt;2,(1-_xlfn.BINOM.DIST(2,$E10,($F10-$R$2+1)/$F10,1)),0)</f>
        <v>0.73828125</v>
      </c>
      <c r="L10" s="5" t="n">
        <f aca="false">IF(E10&gt;2,(1-_xlfn.BINOM.DIST(2,$E10,($F10-$S$2+1)/$F10,1)),0)</f>
        <v>0.3125</v>
      </c>
      <c r="M10" s="5" t="n">
        <f aca="false">IF(E10&gt;3,(1-_xlfn.BINOM.DIST(3,$E10,($F10-$R$2+1)/$F10,1)),0)</f>
        <v>0.31640625</v>
      </c>
      <c r="N10" s="5" t="n">
        <f aca="false">IF(E10&gt;3,(1-_xlfn.BINOM.DIST(3,$E10,($F10-$S$2+1)/$F10,1)),0)</f>
        <v>0.0625</v>
      </c>
      <c r="O10" s="5" t="n">
        <f aca="false">IF(E10&gt;4,(1-_xlfn.BINOM.DIST(4,$E10,($F10-$R$2+1)/$F10,1)),)</f>
        <v>0</v>
      </c>
      <c r="P10" s="5" t="n">
        <f aca="false">IF(E10&gt;4,(1-_xlfn.BINOM.DIST(4,$E10,($F10-$S$2+1)/$F10,1)),0)</f>
        <v>0</v>
      </c>
      <c r="Q10" s="46" t="s">
        <v>179</v>
      </c>
    </row>
    <row r="11" customFormat="false" ht="12.75" hidden="false" customHeight="false" outlineLevel="0" collapsed="false">
      <c r="A11" s="0" t="s">
        <v>181</v>
      </c>
      <c r="B11" s="0" t="n">
        <v>0</v>
      </c>
      <c r="C11" s="0" t="n">
        <v>0</v>
      </c>
      <c r="D11" s="0" t="s">
        <v>56</v>
      </c>
      <c r="E11" s="0" t="n">
        <v>2</v>
      </c>
      <c r="F11" s="0" t="n">
        <v>12</v>
      </c>
      <c r="G11" s="5" t="n">
        <f aca="false">IF(E11&gt;0,(1-_xlfn.BINOM.DIST(0,$E11,($F11-$R$2+1)/$F11,1)),0)</f>
        <v>0.972222222222222</v>
      </c>
      <c r="H11" s="5" t="n">
        <f aca="false">IF(E11&gt;0,(1-_xlfn.BINOM.DIST(0,$E11,($F11-$S$2+1)/$F11,1)),0)</f>
        <v>0.888888888888889</v>
      </c>
      <c r="I11" s="5" t="n">
        <f aca="false">IF(E11&gt;1,(1-_xlfn.BINOM.DIST(1,$E11,($F11-$R$2+1)/$F11,1)),0)</f>
        <v>0.694444444444444</v>
      </c>
      <c r="J11" s="5" t="n">
        <f aca="false">IF(E11&gt;1,(1-_xlfn.BINOM.DIST(1,$E11,($F11-$S$2+1)/$F11,1)),0)</f>
        <v>0.444444444444444</v>
      </c>
      <c r="K11" s="5" t="n">
        <f aca="false">IF(E11&gt;2,(1-_xlfn.BINOM.DIST(2,$E11,($F11-$R$2+1)/$F11,1)),0)</f>
        <v>0</v>
      </c>
      <c r="L11" s="5" t="n">
        <f aca="false">IF(E11&gt;2,(1-_xlfn.BINOM.DIST(2,$E11,($F11-$S$2+1)/$F11,1)),0)</f>
        <v>0</v>
      </c>
      <c r="M11" s="5" t="n">
        <f aca="false">IF(E11&gt;3,(1-_xlfn.BINOM.DIST(3,$E11,($F11-$R$2+1)/$F11,1)),0)</f>
        <v>0</v>
      </c>
      <c r="N11" s="5" t="n">
        <f aca="false">IF(E11&gt;3,(1-_xlfn.BINOM.DIST(3,$E11,($F11-$S$2+1)/$F11,1)),0)</f>
        <v>0</v>
      </c>
      <c r="O11" s="5" t="n">
        <f aca="false">IF(E11&gt;4,(1-_xlfn.BINOM.DIST(4,$E11,($F11-$R$2+1)/$F11,1)),)</f>
        <v>0</v>
      </c>
      <c r="P11" s="5" t="n">
        <f aca="false">IF(E11&gt;4,(1-_xlfn.BINOM.DIST(4,$E11,($F11-$S$2+1)/$F11,1)),0)</f>
        <v>0</v>
      </c>
      <c r="Q11" s="46" t="s">
        <v>179</v>
      </c>
    </row>
    <row r="12" customFormat="false" ht="12.75" hidden="false" customHeight="false" outlineLevel="0" collapsed="false">
      <c r="A12" s="0" t="s">
        <v>182</v>
      </c>
      <c r="B12" s="0" t="n">
        <v>0</v>
      </c>
      <c r="C12" s="0" t="n">
        <v>0</v>
      </c>
      <c r="D12" s="0" t="s">
        <v>56</v>
      </c>
      <c r="E12" s="0" t="n">
        <v>3</v>
      </c>
      <c r="F12" s="0" t="n">
        <v>12</v>
      </c>
      <c r="G12" s="5" t="n">
        <f aca="false">IF(E12&gt;0,(1-_xlfn.BINOM.DIST(0,$E12,($F12-$R$2+1)/$F12,1)),0)</f>
        <v>0.99537037037037</v>
      </c>
      <c r="H12" s="5" t="n">
        <f aca="false">IF(E12&gt;0,(1-_xlfn.BINOM.DIST(0,$E12,($F12-$S$2+1)/$F12,1)),0)</f>
        <v>0.962962962962963</v>
      </c>
      <c r="I12" s="5" t="n">
        <f aca="false">IF(E12&gt;1,(1-_xlfn.BINOM.DIST(1,$E12,($F12-$R$2+1)/$F12,1)),0)</f>
        <v>0.925925925925926</v>
      </c>
      <c r="J12" s="5" t="n">
        <f aca="false">IF(E12&gt;1,(1-_xlfn.BINOM.DIST(1,$E12,($F12-$S$2+1)/$F12,1)),0)</f>
        <v>0.740740740740741</v>
      </c>
      <c r="K12" s="5" t="n">
        <f aca="false">IF(E12&gt;2,(1-_xlfn.BINOM.DIST(2,$E12,($F12-$R$2+1)/$F12,1)),0)</f>
        <v>0.578703703703704</v>
      </c>
      <c r="L12" s="5" t="n">
        <f aca="false">IF(E12&gt;2,(1-_xlfn.BINOM.DIST(2,$E12,($F12-$S$2+1)/$F12,1)),0)</f>
        <v>0.296296296296296</v>
      </c>
      <c r="M12" s="5" t="n">
        <f aca="false">IF(E12&gt;3,(1-_xlfn.BINOM.DIST(3,$E12,($F12-$R$2+1)/$F12,1)),0)</f>
        <v>0</v>
      </c>
      <c r="N12" s="5" t="n">
        <f aca="false">IF(E12&gt;3,(1-_xlfn.BINOM.DIST(3,$E12,($F12-$S$2+1)/$F12,1)),0)</f>
        <v>0</v>
      </c>
      <c r="O12" s="5" t="n">
        <f aca="false">IF(E12&gt;4,(1-_xlfn.BINOM.DIST(4,$E12,($F12-$R$2+1)/$F12,1)),)</f>
        <v>0</v>
      </c>
      <c r="P12" s="5" t="n">
        <f aca="false">IF(E12&gt;4,(1-_xlfn.BINOM.DIST(4,$E12,($F12-$S$2+1)/$F12,1)),0)</f>
        <v>0</v>
      </c>
      <c r="Q12" s="46" t="s">
        <v>179</v>
      </c>
    </row>
    <row r="13" customFormat="false" ht="12.75" hidden="false" customHeight="false" outlineLevel="0" collapsed="false">
      <c r="A13" s="0" t="s">
        <v>183</v>
      </c>
      <c r="B13" s="0" t="n">
        <v>0</v>
      </c>
      <c r="C13" s="0" t="n">
        <v>0</v>
      </c>
      <c r="D13" s="0" t="s">
        <v>56</v>
      </c>
      <c r="E13" s="0" t="n">
        <v>3</v>
      </c>
      <c r="F13" s="0" t="n">
        <v>10</v>
      </c>
      <c r="G13" s="5" t="n">
        <f aca="false">IF(E13&gt;0,(1-_xlfn.BINOM.DIST(0,$E13,($F13-$R$2+1)/$F13,1)),0)</f>
        <v>0.992</v>
      </c>
      <c r="H13" s="5" t="n">
        <f aca="false">IF(E13&gt;0,(1-_xlfn.BINOM.DIST(0,$E13,($F13-$S$2+1)/$F13,1)),0)</f>
        <v>0.936</v>
      </c>
      <c r="I13" s="5" t="n">
        <f aca="false">IF(E13&gt;1,(1-_xlfn.BINOM.DIST(1,$E13,($F13-$R$2+1)/$F13,1)),0)</f>
        <v>0.896</v>
      </c>
      <c r="J13" s="5" t="n">
        <f aca="false">IF(E13&gt;1,(1-_xlfn.BINOM.DIST(1,$E13,($F13-$S$2+1)/$F13,1)),0)</f>
        <v>0.648</v>
      </c>
      <c r="K13" s="5" t="n">
        <f aca="false">IF(E13&gt;2,(1-_xlfn.BINOM.DIST(2,$E13,($F13-$R$2+1)/$F13,1)),0)</f>
        <v>0.512</v>
      </c>
      <c r="L13" s="5" t="n">
        <f aca="false">IF(E13&gt;2,(1-_xlfn.BINOM.DIST(2,$E13,($F13-$S$2+1)/$F13,1)),0)</f>
        <v>0.216</v>
      </c>
      <c r="M13" s="5" t="n">
        <f aca="false">IF(E13&gt;3,(1-_xlfn.BINOM.DIST(3,$E13,($F13-$R$2+1)/$F13,1)),0)</f>
        <v>0</v>
      </c>
      <c r="N13" s="5" t="n">
        <f aca="false">IF(E13&gt;3,(1-_xlfn.BINOM.DIST(3,$E13,($F13-$S$2+1)/$F13,1)),0)</f>
        <v>0</v>
      </c>
      <c r="O13" s="5" t="n">
        <f aca="false">IF(E13&gt;4,(1-_xlfn.BINOM.DIST(4,$E13,($F13-$R$2+1)/$F13,1)),)</f>
        <v>0</v>
      </c>
      <c r="P13" s="5" t="n">
        <f aca="false">IF(E13&gt;4,(1-_xlfn.BINOM.DIST(4,$E13,($F13-$S$2+1)/$F13,1)),0)</f>
        <v>0</v>
      </c>
      <c r="Q13" s="46" t="s">
        <v>179</v>
      </c>
    </row>
    <row r="14" customFormat="false" ht="12.75" hidden="false" customHeight="false" outlineLevel="0" collapsed="false">
      <c r="A14" s="0" t="s">
        <v>184</v>
      </c>
      <c r="B14" s="0" t="n">
        <v>0</v>
      </c>
      <c r="C14" s="0" t="n">
        <v>0</v>
      </c>
      <c r="D14" s="0" t="s">
        <v>56</v>
      </c>
      <c r="E14" s="0" t="n">
        <v>4</v>
      </c>
      <c r="F14" s="0" t="n">
        <v>10</v>
      </c>
      <c r="G14" s="5" t="n">
        <f aca="false">IF(E14&gt;0,(1-_xlfn.BINOM.DIST(0,$E14,($F14-$R$2+1)/$F14,1)),0)</f>
        <v>0.9984</v>
      </c>
      <c r="H14" s="5" t="n">
        <f aca="false">IF(E14&gt;0,(1-_xlfn.BINOM.DIST(0,$E14,($F14-$S$2+1)/$F14,1)),0)</f>
        <v>0.9744</v>
      </c>
      <c r="I14" s="5" t="n">
        <f aca="false">IF(E14&gt;1,(1-_xlfn.BINOM.DIST(1,$E14,($F14-$R$2+1)/$F14,1)),0)</f>
        <v>0.9728</v>
      </c>
      <c r="J14" s="5" t="n">
        <f aca="false">IF(E14&gt;1,(1-_xlfn.BINOM.DIST(1,$E14,($F14-$S$2+1)/$F14,1)),0)</f>
        <v>0.8208</v>
      </c>
      <c r="K14" s="5" t="n">
        <f aca="false">IF(E14&gt;2,(1-_xlfn.BINOM.DIST(2,$E14,($F14-$R$2+1)/$F14,1)),0)</f>
        <v>0.8192</v>
      </c>
      <c r="L14" s="5" t="n">
        <f aca="false">IF(E14&gt;2,(1-_xlfn.BINOM.DIST(2,$E14,($F14-$S$2+1)/$F14,1)),0)</f>
        <v>0.4752</v>
      </c>
      <c r="M14" s="5" t="n">
        <f aca="false">IF(E14&gt;3,(1-_xlfn.BINOM.DIST(3,$E14,($F14-$R$2+1)/$F14,1)),0)</f>
        <v>0.4096</v>
      </c>
      <c r="N14" s="5" t="n">
        <f aca="false">IF(E14&gt;3,(1-_xlfn.BINOM.DIST(3,$E14,($F14-$S$2+1)/$F14,1)),0)</f>
        <v>0.1296</v>
      </c>
      <c r="O14" s="5" t="n">
        <f aca="false">IF(E14&gt;4,(1-_xlfn.BINOM.DIST(4,$E14,($F14-$R$2+1)/$F14,1)),)</f>
        <v>0</v>
      </c>
      <c r="P14" s="5" t="n">
        <f aca="false">IF(E14&gt;4,(1-_xlfn.BINOM.DIST(4,$E14,($F14-$S$2+1)/$F14,1)),0)</f>
        <v>0</v>
      </c>
      <c r="Q14" s="46" t="s">
        <v>179</v>
      </c>
    </row>
    <row r="15" customFormat="false" ht="12.75" hidden="false" customHeight="false" outlineLevel="0" collapsed="false">
      <c r="A15" s="0" t="s">
        <v>185</v>
      </c>
      <c r="B15" s="0" t="n">
        <v>5</v>
      </c>
      <c r="C15" s="0" t="n">
        <v>10</v>
      </c>
      <c r="D15" s="0" t="s">
        <v>67</v>
      </c>
      <c r="E15" s="0" t="n">
        <v>5</v>
      </c>
      <c r="F15" s="0" t="n">
        <v>8</v>
      </c>
      <c r="G15" s="5" t="n">
        <f aca="false">IF(E15&gt;0,(1-_xlfn.BINOM.DIST(0,$E15,($F15-$R$2+1)/$F15,1)),0)</f>
        <v>0.9990234375</v>
      </c>
      <c r="H15" s="5" t="n">
        <f aca="false">IF(E15&gt;0,(1-_xlfn.BINOM.DIST(0,$E15,($F15-$S$2+1)/$F15,1)),0)</f>
        <v>0.96875</v>
      </c>
      <c r="I15" s="5" t="n">
        <f aca="false">IF(E15&gt;1,(1-_xlfn.BINOM.DIST(1,$E15,($F15-$R$2+1)/$F15,1)),0)</f>
        <v>0.984375</v>
      </c>
      <c r="J15" s="5" t="n">
        <f aca="false">IF(E15&gt;1,(1-_xlfn.BINOM.DIST(1,$E15,($F15-$S$2+1)/$F15,1)),0)</f>
        <v>0.8125</v>
      </c>
      <c r="K15" s="5" t="n">
        <f aca="false">IF(E15&gt;2,(1-_xlfn.BINOM.DIST(2,$E15,($F15-$R$2+1)/$F15,1)),0)</f>
        <v>0.896484375</v>
      </c>
      <c r="L15" s="5" t="n">
        <f aca="false">IF(E15&gt;2,(1-_xlfn.BINOM.DIST(2,$E15,($F15-$S$2+1)/$F15,1)),0)</f>
        <v>0.5</v>
      </c>
      <c r="M15" s="5" t="n">
        <f aca="false">IF(E15&gt;3,(1-_xlfn.BINOM.DIST(3,$E15,($F15-$R$2+1)/$F15,1)),0)</f>
        <v>0.6328125</v>
      </c>
      <c r="N15" s="5" t="n">
        <f aca="false">IF(E15&gt;3,(1-_xlfn.BINOM.DIST(3,$E15,($F15-$S$2+1)/$F15,1)),0)</f>
        <v>0.1875</v>
      </c>
      <c r="O15" s="5" t="n">
        <f aca="false">IF(E15&gt;4,(1-_xlfn.BINOM.DIST(4,$E15,($F15-$R$2+1)/$F15,1)),)</f>
        <v>0.2373046875</v>
      </c>
      <c r="P15" s="5" t="n">
        <f aca="false">IF(E15&gt;4,(1-_xlfn.BINOM.DIST(4,$E15,($F15-$S$2+1)/$F15,1)),0)</f>
        <v>0.03125</v>
      </c>
      <c r="Q15" s="0" t="s">
        <v>186</v>
      </c>
    </row>
    <row r="16" customFormat="false" ht="12.75" hidden="false" customHeight="false" outlineLevel="0" collapsed="false">
      <c r="A16" s="0" t="s">
        <v>187</v>
      </c>
      <c r="B16" s="0" t="n">
        <v>0</v>
      </c>
      <c r="C16" s="0" t="n">
        <v>0</v>
      </c>
      <c r="D16" s="0" t="s">
        <v>67</v>
      </c>
      <c r="E16" s="0" t="n">
        <v>4</v>
      </c>
      <c r="F16" s="0" t="n">
        <v>12</v>
      </c>
      <c r="G16" s="5" t="n">
        <f aca="false">IF(E16&gt;0,(1-_xlfn.BINOM.DIST(0,$E16,($F16-$R$2+1)/$F16,1)),0)</f>
        <v>0.999228395061728</v>
      </c>
      <c r="H16" s="5" t="n">
        <f aca="false">IF(E16&gt;0,(1-_xlfn.BINOM.DIST(0,$E16,($F16-$S$2+1)/$F16,1)),0)</f>
        <v>0.987654320987654</v>
      </c>
      <c r="I16" s="5" t="n">
        <f aca="false">IF(E16&gt;1,(1-_xlfn.BINOM.DIST(1,$E16,($F16-$R$2+1)/$F16,1)),0)</f>
        <v>0.983796296296296</v>
      </c>
      <c r="J16" s="5" t="n">
        <f aca="false">IF(E16&gt;1,(1-_xlfn.BINOM.DIST(1,$E16,($F16-$S$2+1)/$F16,1)),0)</f>
        <v>0.888888888888889</v>
      </c>
      <c r="K16" s="5" t="n">
        <f aca="false">IF(E16&gt;2,(1-_xlfn.BINOM.DIST(2,$E16,($F16-$R$2+1)/$F16,1)),0)</f>
        <v>0.868055555555556</v>
      </c>
      <c r="L16" s="5" t="n">
        <f aca="false">IF(E16&gt;2,(1-_xlfn.BINOM.DIST(2,$E16,($F16-$S$2+1)/$F16,1)),0)</f>
        <v>0.592592592592593</v>
      </c>
      <c r="M16" s="5" t="n">
        <f aca="false">IF(E16&gt;3,(1-_xlfn.BINOM.DIST(3,$E16,($F16-$R$2+1)/$F16,1)),0)</f>
        <v>0.482253086419753</v>
      </c>
      <c r="N16" s="5" t="n">
        <f aca="false">IF(E16&gt;3,(1-_xlfn.BINOM.DIST(3,$E16,($F16-$S$2+1)/$F16,1)),0)</f>
        <v>0.197530864197531</v>
      </c>
      <c r="O16" s="5" t="n">
        <f aca="false">IF(E16&gt;4,(1-_xlfn.BINOM.DIST(4,$E16,($F16-$R$2+1)/$F16,1)),)</f>
        <v>0</v>
      </c>
      <c r="P16" s="5" t="n">
        <f aca="false">IF(E16&gt;4,(1-_xlfn.BINOM.DIST(4,$E16,($F16-$S$2+1)/$F16,1)),0)</f>
        <v>0</v>
      </c>
      <c r="Q16" s="46" t="s">
        <v>186</v>
      </c>
    </row>
    <row r="17" customFormat="false" ht="12.75" hidden="false" customHeight="false" outlineLevel="0" collapsed="false">
      <c r="A17" s="0" t="s">
        <v>72</v>
      </c>
      <c r="B17" s="0" t="n">
        <v>0</v>
      </c>
      <c r="C17" s="0" t="n">
        <v>0</v>
      </c>
      <c r="D17" s="0" t="s">
        <v>67</v>
      </c>
      <c r="E17" s="0" t="n">
        <v>5</v>
      </c>
      <c r="F17" s="0" t="n">
        <v>10</v>
      </c>
      <c r="G17" s="5" t="n">
        <f aca="false">IF(E17&gt;0,(1-_xlfn.BINOM.DIST(0,$E17,($F17-$R$2+1)/$F17,1)),0)</f>
        <v>0.99968</v>
      </c>
      <c r="H17" s="5" t="n">
        <f aca="false">IF(E17&gt;0,(1-_xlfn.BINOM.DIST(0,$E17,($F17-$S$2+1)/$F17,1)),0)</f>
        <v>0.98976</v>
      </c>
      <c r="I17" s="5" t="n">
        <f aca="false">IF(E17&gt;1,(1-_xlfn.BINOM.DIST(1,$E17,($F17-$R$2+1)/$F17,1)),0)</f>
        <v>0.99328</v>
      </c>
      <c r="J17" s="5" t="n">
        <f aca="false">IF(E17&gt;1,(1-_xlfn.BINOM.DIST(1,$E17,($F17-$S$2+1)/$F17,1)),0)</f>
        <v>0.91296</v>
      </c>
      <c r="K17" s="5" t="n">
        <f aca="false">IF(E17&gt;2,(1-_xlfn.BINOM.DIST(2,$E17,($F17-$R$2+1)/$F17,1)),0)</f>
        <v>0.94208</v>
      </c>
      <c r="L17" s="5" t="n">
        <f aca="false">IF(E17&gt;2,(1-_xlfn.BINOM.DIST(2,$E17,($F17-$S$2+1)/$F17,1)),0)</f>
        <v>0.68256</v>
      </c>
      <c r="M17" s="5" t="n">
        <f aca="false">IF(E17&gt;3,(1-_xlfn.BINOM.DIST(3,$E17,($F17-$R$2+1)/$F17,1)),0)</f>
        <v>0.73728</v>
      </c>
      <c r="N17" s="5" t="n">
        <f aca="false">IF(E17&gt;3,(1-_xlfn.BINOM.DIST(3,$E17,($F17-$S$2+1)/$F17,1)),0)</f>
        <v>0.33696</v>
      </c>
      <c r="O17" s="5" t="n">
        <f aca="false">IF(E17&gt;4,(1-_xlfn.BINOM.DIST(4,$E17,($F17-$R$2+1)/$F17,1)),)</f>
        <v>0.32768</v>
      </c>
      <c r="P17" s="5" t="n">
        <f aca="false">IF(E17&gt;4,(1-_xlfn.BINOM.DIST(4,$E17,($F17-$S$2+1)/$F17,1)),0)</f>
        <v>0.0777600000000001</v>
      </c>
      <c r="Q17" s="46" t="s">
        <v>186</v>
      </c>
    </row>
    <row r="18" customFormat="false" ht="12.75" hidden="false" customHeight="false" outlineLevel="0" collapsed="false">
      <c r="A18" s="0" t="s">
        <v>188</v>
      </c>
      <c r="B18" s="0" t="n">
        <v>0</v>
      </c>
      <c r="C18" s="0" t="n">
        <v>5</v>
      </c>
      <c r="D18" s="0" t="s">
        <v>56</v>
      </c>
      <c r="E18" s="0" t="n">
        <v>3</v>
      </c>
      <c r="F18" s="0" t="n">
        <v>8</v>
      </c>
      <c r="G18" s="5" t="n">
        <f aca="false">IF(E18&gt;0,(1-_xlfn.BINOM.DIST(0,$E18,($F18-$R$2+1)/$F18,1)),0)</f>
        <v>0.984375</v>
      </c>
      <c r="H18" s="5" t="n">
        <f aca="false">IF(E18&gt;0,(1-_xlfn.BINOM.DIST(0,$E18,($F18-$S$2+1)/$F18,1)),0)</f>
        <v>0.875</v>
      </c>
      <c r="I18" s="5" t="n">
        <f aca="false">IF(E18&gt;1,(1-_xlfn.BINOM.DIST(1,$E18,($F18-$R$2+1)/$F18,1)),0)</f>
        <v>0.84375</v>
      </c>
      <c r="J18" s="5" t="n">
        <f aca="false">IF(E18&gt;1,(1-_xlfn.BINOM.DIST(1,$E18,($F18-$S$2+1)/$F18,1)),0)</f>
        <v>0.5</v>
      </c>
      <c r="K18" s="5" t="n">
        <f aca="false">IF(E18&gt;2,(1-_xlfn.BINOM.DIST(2,$E18,($F18-$R$2+1)/$F18,1)),0)</f>
        <v>0.421875</v>
      </c>
      <c r="L18" s="5" t="n">
        <f aca="false">IF(E18&gt;2,(1-_xlfn.BINOM.DIST(2,$E18,($F18-$S$2+1)/$F18,1)),0)</f>
        <v>0.125</v>
      </c>
      <c r="M18" s="5" t="n">
        <f aca="false">IF(E18&gt;3,(1-_xlfn.BINOM.DIST(3,$E18,($F18-$R$2+1)/$F18,1)),0)</f>
        <v>0</v>
      </c>
      <c r="N18" s="5" t="n">
        <f aca="false">IF(E18&gt;3,(1-_xlfn.BINOM.DIST(3,$E18,($F18-$S$2+1)/$F18,1)),0)</f>
        <v>0</v>
      </c>
      <c r="O18" s="5" t="n">
        <f aca="false">IF(E18&gt;4,(1-_xlfn.BINOM.DIST(4,$E18,($F18-$R$2+1)/$F18,1)),)</f>
        <v>0</v>
      </c>
      <c r="P18" s="5" t="n">
        <f aca="false">IF(E18&gt;4,(1-_xlfn.BINOM.DIST(4,$E18,($F18-$S$2+1)/$F18,1)),0)</f>
        <v>0</v>
      </c>
      <c r="Q18" s="0" t="s">
        <v>189</v>
      </c>
    </row>
    <row r="19" customFormat="false" ht="12.75" hidden="false" customHeight="false" outlineLevel="0" collapsed="false">
      <c r="A19" s="0" t="s">
        <v>190</v>
      </c>
      <c r="B19" s="0" t="n">
        <v>5</v>
      </c>
      <c r="C19" s="0" t="n">
        <v>5</v>
      </c>
      <c r="D19" s="0" t="s">
        <v>56</v>
      </c>
      <c r="E19" s="0" t="n">
        <v>4</v>
      </c>
      <c r="F19" s="0" t="n">
        <v>8</v>
      </c>
      <c r="G19" s="5" t="n">
        <f aca="false">IF(E19&gt;0,(1-_xlfn.BINOM.DIST(0,$E19,($F19-$R$2+1)/$F19,1)),0)</f>
        <v>0.99609375</v>
      </c>
      <c r="H19" s="5" t="n">
        <f aca="false">IF(E19&gt;0,(1-_xlfn.BINOM.DIST(0,$E19,($F19-$S$2+1)/$F19,1)),0)</f>
        <v>0.9375</v>
      </c>
      <c r="I19" s="5" t="n">
        <f aca="false">IF(E19&gt;1,(1-_xlfn.BINOM.DIST(1,$E19,($F19-$R$2+1)/$F19,1)),0)</f>
        <v>0.94921875</v>
      </c>
      <c r="J19" s="5" t="n">
        <f aca="false">IF(E19&gt;1,(1-_xlfn.BINOM.DIST(1,$E19,($F19-$S$2+1)/$F19,1)),0)</f>
        <v>0.6875</v>
      </c>
      <c r="K19" s="5" t="n">
        <f aca="false">IF(E19&gt;2,(1-_xlfn.BINOM.DIST(2,$E19,($F19-$R$2+1)/$F19,1)),0)</f>
        <v>0.73828125</v>
      </c>
      <c r="L19" s="5" t="n">
        <f aca="false">IF(E19&gt;2,(1-_xlfn.BINOM.DIST(2,$E19,($F19-$S$2+1)/$F19,1)),0)</f>
        <v>0.3125</v>
      </c>
      <c r="M19" s="5" t="n">
        <f aca="false">IF(E19&gt;3,(1-_xlfn.BINOM.DIST(3,$E19,($F19-$R$2+1)/$F19,1)),0)</f>
        <v>0.31640625</v>
      </c>
      <c r="N19" s="5" t="n">
        <f aca="false">IF(E19&gt;3,(1-_xlfn.BINOM.DIST(3,$E19,($F19-$S$2+1)/$F19,1)),0)</f>
        <v>0.0625</v>
      </c>
      <c r="O19" s="5" t="n">
        <f aca="false">IF(E19&gt;4,(1-_xlfn.BINOM.DIST(4,$E19,($F19-$R$2+1)/$F19,1)),)</f>
        <v>0</v>
      </c>
      <c r="P19" s="5" t="n">
        <f aca="false">IF(E19&gt;4,(1-_xlfn.BINOM.DIST(4,$E19,($F19-$S$2+1)/$F19,1)),0)</f>
        <v>0</v>
      </c>
      <c r="Q19" s="46" t="s">
        <v>189</v>
      </c>
    </row>
    <row r="20" customFormat="false" ht="12.75" hidden="false" customHeight="false" outlineLevel="0" collapsed="false">
      <c r="A20" s="0" t="s">
        <v>191</v>
      </c>
      <c r="B20" s="0" t="n">
        <v>5</v>
      </c>
      <c r="C20" s="0" t="n">
        <v>5</v>
      </c>
      <c r="D20" s="0" t="s">
        <v>67</v>
      </c>
      <c r="E20" s="0" t="n">
        <v>4</v>
      </c>
      <c r="F20" s="0" t="n">
        <v>12</v>
      </c>
      <c r="G20" s="5" t="n">
        <f aca="false">IF(E20&gt;0,(1-_xlfn.BINOM.DIST(0,$E20,($F20-$R$2+1)/$F20,1)),0)</f>
        <v>0.999228395061728</v>
      </c>
      <c r="H20" s="5" t="n">
        <f aca="false">IF(E20&gt;0,(1-_xlfn.BINOM.DIST(0,$E20,($F20-$S$2+1)/$F20,1)),0)</f>
        <v>0.987654320987654</v>
      </c>
      <c r="I20" s="5" t="n">
        <f aca="false">IF(E20&gt;1,(1-_xlfn.BINOM.DIST(1,$E20,($F20-$R$2+1)/$F20,1)),0)</f>
        <v>0.983796296296296</v>
      </c>
      <c r="J20" s="5" t="n">
        <f aca="false">IF(E20&gt;1,(1-_xlfn.BINOM.DIST(1,$E20,($F20-$S$2+1)/$F20,1)),0)</f>
        <v>0.888888888888889</v>
      </c>
      <c r="K20" s="5" t="n">
        <f aca="false">IF(E20&gt;2,(1-_xlfn.BINOM.DIST(2,$E20,($F20-$R$2+1)/$F20,1)),0)</f>
        <v>0.868055555555556</v>
      </c>
      <c r="L20" s="5" t="n">
        <f aca="false">IF(E20&gt;2,(1-_xlfn.BINOM.DIST(2,$E20,($F20-$S$2+1)/$F20,1)),0)</f>
        <v>0.592592592592593</v>
      </c>
      <c r="M20" s="5" t="n">
        <f aca="false">IF(E20&gt;3,(1-_xlfn.BINOM.DIST(3,$E20,($F20-$R$2+1)/$F20,1)),0)</f>
        <v>0.482253086419753</v>
      </c>
      <c r="N20" s="5" t="n">
        <f aca="false">IF(E20&gt;3,(1-_xlfn.BINOM.DIST(3,$E20,($F20-$S$2+1)/$F20,1)),0)</f>
        <v>0.197530864197531</v>
      </c>
      <c r="O20" s="5" t="n">
        <f aca="false">IF(E20&gt;4,(1-_xlfn.BINOM.DIST(4,$E20,($F20-$R$2+1)/$F20,1)),)</f>
        <v>0</v>
      </c>
      <c r="P20" s="5" t="n">
        <f aca="false">IF(E20&gt;4,(1-_xlfn.BINOM.DIST(4,$E20,($F20-$S$2+1)/$F20,1)),0)</f>
        <v>0</v>
      </c>
      <c r="Q20" s="46" t="s">
        <v>192</v>
      </c>
    </row>
    <row r="21" customFormat="false" ht="12.75" hidden="false" customHeight="false" outlineLevel="0" collapsed="false">
      <c r="A21" s="0" t="s">
        <v>193</v>
      </c>
      <c r="B21" s="0" t="n">
        <v>0</v>
      </c>
      <c r="C21" s="0" t="n">
        <v>5</v>
      </c>
      <c r="D21" s="0" t="s">
        <v>56</v>
      </c>
      <c r="E21" s="0" t="n">
        <v>2</v>
      </c>
      <c r="F21" s="0" t="n">
        <v>8</v>
      </c>
      <c r="G21" s="5" t="n">
        <f aca="false">IF(E21&gt;0,(1-_xlfn.BINOM.DIST(0,$E21,($F21-$R$2+1)/$F21,1)),0)</f>
        <v>0.9375</v>
      </c>
      <c r="H21" s="5" t="n">
        <f aca="false">IF(E21&gt;0,(1-_xlfn.BINOM.DIST(0,$E21,($F21-$S$2+1)/$F21,1)),0)</f>
        <v>0.75</v>
      </c>
      <c r="I21" s="5" t="n">
        <f aca="false">IF(E21&gt;1,(1-_xlfn.BINOM.DIST(1,$E21,($F21-$R$2+1)/$F21,1)),0)</f>
        <v>0.5625</v>
      </c>
      <c r="J21" s="5" t="n">
        <f aca="false">IF(E21&gt;1,(1-_xlfn.BINOM.DIST(1,$E21,($F21-$S$2+1)/$F21,1)),0)</f>
        <v>0.25</v>
      </c>
      <c r="K21" s="5" t="n">
        <f aca="false">IF(E21&gt;2,(1-_xlfn.BINOM.DIST(2,$E21,($F21-$R$2+1)/$F21,1)),0)</f>
        <v>0</v>
      </c>
      <c r="L21" s="5" t="n">
        <f aca="false">IF(E21&gt;2,(1-_xlfn.BINOM.DIST(2,$E21,($F21-$S$2+1)/$F21,1)),0)</f>
        <v>0</v>
      </c>
      <c r="M21" s="5" t="n">
        <f aca="false">IF(E21&gt;3,(1-_xlfn.BINOM.DIST(3,$E21,($F21-$R$2+1)/$F21,1)),0)</f>
        <v>0</v>
      </c>
      <c r="N21" s="5" t="n">
        <f aca="false">IF(E21&gt;3,(1-_xlfn.BINOM.DIST(3,$E21,($F21-$S$2+1)/$F21,1)),0)</f>
        <v>0</v>
      </c>
      <c r="O21" s="5" t="n">
        <f aca="false">IF(E21&gt;4,(1-_xlfn.BINOM.DIST(4,$E21,($F21-$R$2+1)/$F21,1)),)</f>
        <v>0</v>
      </c>
      <c r="P21" s="5" t="n">
        <f aca="false">IF(E21&gt;4,(1-_xlfn.BINOM.DIST(4,$E21,($F21-$S$2+1)/$F21,1)),0)</f>
        <v>0</v>
      </c>
      <c r="Q21" s="46" t="s">
        <v>194</v>
      </c>
    </row>
    <row r="22" customFormat="false" ht="12.75" hidden="false" customHeight="false" outlineLevel="0" collapsed="false">
      <c r="A22" s="0" t="s">
        <v>195</v>
      </c>
      <c r="B22" s="0" t="n">
        <v>5</v>
      </c>
      <c r="C22" s="0" t="n">
        <v>5</v>
      </c>
      <c r="D22" s="0" t="s">
        <v>56</v>
      </c>
      <c r="E22" s="0" t="n">
        <v>3</v>
      </c>
      <c r="F22" s="0" t="n">
        <v>8</v>
      </c>
      <c r="G22" s="5" t="n">
        <f aca="false">IF(E22&gt;0,(1-_xlfn.BINOM.DIST(0,$E22,($F22-$R$2+1)/$F22,1)),0)</f>
        <v>0.984375</v>
      </c>
      <c r="H22" s="5" t="n">
        <f aca="false">IF(E22&gt;0,(1-_xlfn.BINOM.DIST(0,$E22,($F22-$S$2+1)/$F22,1)),0)</f>
        <v>0.875</v>
      </c>
      <c r="I22" s="5" t="n">
        <f aca="false">IF(E22&gt;1,(1-_xlfn.BINOM.DIST(1,$E22,($F22-$R$2+1)/$F22,1)),0)</f>
        <v>0.84375</v>
      </c>
      <c r="J22" s="5" t="n">
        <f aca="false">IF(E22&gt;1,(1-_xlfn.BINOM.DIST(1,$E22,($F22-$S$2+1)/$F22,1)),0)</f>
        <v>0.5</v>
      </c>
      <c r="K22" s="5" t="n">
        <f aca="false">IF(E22&gt;2,(1-_xlfn.BINOM.DIST(2,$E22,($F22-$R$2+1)/$F22,1)),0)</f>
        <v>0.421875</v>
      </c>
      <c r="L22" s="5" t="n">
        <f aca="false">IF(E22&gt;2,(1-_xlfn.BINOM.DIST(2,$E22,($F22-$S$2+1)/$F22,1)),0)</f>
        <v>0.125</v>
      </c>
      <c r="M22" s="5" t="n">
        <f aca="false">IF(E22&gt;3,(1-_xlfn.BINOM.DIST(3,$E22,($F22-$R$2+1)/$F22,1)),0)</f>
        <v>0</v>
      </c>
      <c r="N22" s="5" t="n">
        <f aca="false">IF(E22&gt;3,(1-_xlfn.BINOM.DIST(3,$E22,($F22-$S$2+1)/$F22,1)),0)</f>
        <v>0</v>
      </c>
      <c r="O22" s="5" t="n">
        <f aca="false">IF(E22&gt;4,(1-_xlfn.BINOM.DIST(4,$E22,($F22-$R$2+1)/$F22,1)),)</f>
        <v>0</v>
      </c>
      <c r="P22" s="5" t="n">
        <f aca="false">IF(E22&gt;4,(1-_xlfn.BINOM.DIST(4,$E22,($F22-$S$2+1)/$F22,1)),0)</f>
        <v>0</v>
      </c>
      <c r="Q22" s="46" t="s">
        <v>194</v>
      </c>
    </row>
    <row r="23" customFormat="false" ht="12.75" hidden="false" customHeight="false" outlineLevel="0" collapsed="false">
      <c r="A23" s="0" t="s">
        <v>196</v>
      </c>
      <c r="B23" s="0" t="s">
        <v>96</v>
      </c>
      <c r="C23" s="0" t="s">
        <v>96</v>
      </c>
      <c r="D23" s="0" t="s">
        <v>96</v>
      </c>
      <c r="E23" s="0" t="n">
        <v>1</v>
      </c>
      <c r="F23" s="0" t="n">
        <v>12</v>
      </c>
      <c r="G23" s="5" t="n">
        <f aca="false">IF(E23&gt;0,(1-_xlfn.BINOM.DIST(0,$E23,($F23-$R$2+1)/$F23,1)),0)</f>
        <v>0.833333333333333</v>
      </c>
      <c r="H23" s="5" t="n">
        <f aca="false">IF(E23&gt;0,(1-_xlfn.BINOM.DIST(0,$E23,($F23-$S$2+1)/$F23,1)),0)</f>
        <v>0.666666666666667</v>
      </c>
      <c r="I23" s="5" t="n">
        <f aca="false">IF(E23&gt;1,(1-_xlfn.BINOM.DIST(1,$E23,($F23-$R$2+1)/$F23,1)),0)</f>
        <v>0</v>
      </c>
      <c r="J23" s="5" t="n">
        <f aca="false">IF(E23&gt;1,(1-_xlfn.BINOM.DIST(1,$E23,($F23-$S$2+1)/$F23,1)),0)</f>
        <v>0</v>
      </c>
      <c r="K23" s="5" t="n">
        <f aca="false">IF(E23&gt;2,(1-_xlfn.BINOM.DIST(2,$E23,($F23-$R$2+1)/$F23,1)),0)</f>
        <v>0</v>
      </c>
      <c r="L23" s="5" t="n">
        <f aca="false">IF(E23&gt;2,(1-_xlfn.BINOM.DIST(2,$E23,($F23-$S$2+1)/$F23,1)),0)</f>
        <v>0</v>
      </c>
      <c r="M23" s="5" t="n">
        <f aca="false">IF(E23&gt;3,(1-_xlfn.BINOM.DIST(3,$E23,($F23-$R$2+1)/$F23,1)),0)</f>
        <v>0</v>
      </c>
      <c r="N23" s="5" t="n">
        <f aca="false">IF(E23&gt;3,(1-_xlfn.BINOM.DIST(3,$E23,($F23-$S$2+1)/$F23,1)),0)</f>
        <v>0</v>
      </c>
      <c r="O23" s="5" t="n">
        <f aca="false">IF(E23&gt;4,(1-_xlfn.BINOM.DIST(4,$E23,($F23-$R$2+1)/$F23,1)),)</f>
        <v>0</v>
      </c>
      <c r="P23" s="5" t="n">
        <f aca="false">IF(E23&gt;4,(1-_xlfn.BINOM.DIST(4,$E23,($F23-$S$2+1)/$F23,1)),0)</f>
        <v>0</v>
      </c>
      <c r="Q23" s="0" t="s">
        <v>96</v>
      </c>
    </row>
    <row r="25" customFormat="false" ht="12.75" hidden="false" customHeight="false" outlineLevel="0" collapsed="false">
      <c r="A25" s="0" t="s">
        <v>197</v>
      </c>
      <c r="B25" s="0" t="n">
        <v>5</v>
      </c>
      <c r="C25" s="0" t="n">
        <v>0</v>
      </c>
      <c r="D25" s="0" t="s">
        <v>45</v>
      </c>
      <c r="E25" s="0" t="n">
        <v>2</v>
      </c>
      <c r="F25" s="0" t="n">
        <v>6</v>
      </c>
      <c r="G25" s="5" t="n">
        <f aca="false">IF(E25&gt;0,(1-_xlfn.BINOM.DIST(0,$E25,($F25-$R$2+1)/$F25,1)),0)</f>
        <v>0.888888888888889</v>
      </c>
      <c r="H25" s="5" t="n">
        <f aca="false">IF(E25&gt;0,(1-_xlfn.BINOM.DIST(0,$E25,($F25-$S$2+1)/$F25,1)),0)</f>
        <v>0.555555555555555</v>
      </c>
      <c r="I25" s="5" t="n">
        <f aca="false">IF(E25&gt;1,(1-_xlfn.BINOM.DIST(1,$E25,($F25-$R$2+1)/$F25,1)),0)</f>
        <v>0.444444444444444</v>
      </c>
      <c r="J25" s="5" t="n">
        <f aca="false">IF(E25&gt;1,(1-_xlfn.BINOM.DIST(1,$E25,($F25-$S$2+1)/$F25,1)),0)</f>
        <v>0.111111111111111</v>
      </c>
      <c r="K25" s="5" t="n">
        <f aca="false">IF(E25&gt;2,(1-_xlfn.BINOM.DIST(2,$E25,($F25-$R$2+1)/$F25,1)),0)</f>
        <v>0</v>
      </c>
      <c r="L25" s="5" t="n">
        <f aca="false">IF(E25&gt;2,(1-_xlfn.BINOM.DIST(2,$E25,($F25-$S$2+1)/$F25,1)),0)</f>
        <v>0</v>
      </c>
      <c r="M25" s="5" t="n">
        <f aca="false">IF(E25&gt;3,(1-_xlfn.BINOM.DIST(3,$E25,($F25-$R$2+1)/$F25,1)),0)</f>
        <v>0</v>
      </c>
      <c r="N25" s="5" t="n">
        <f aca="false">IF(E25&gt;3,(1-_xlfn.BINOM.DIST(3,$E25,($F25-$S$2+1)/$F25,1)),0)</f>
        <v>0</v>
      </c>
      <c r="O25" s="5" t="n">
        <f aca="false">IF(E25&gt;4,(1-_xlfn.BINOM.DIST(4,$E25,($F25-$R$2+1)/$F25,1)),)</f>
        <v>0</v>
      </c>
      <c r="P25" s="5" t="n">
        <f aca="false">IF(E25&gt;4,(1-_xlfn.BINOM.DIST(4,$E25,($F25-$S$2+1)/$F25,1)),0)</f>
        <v>0</v>
      </c>
      <c r="Q25" s="46" t="s">
        <v>198</v>
      </c>
    </row>
    <row r="26" customFormat="false" ht="12.75" hidden="false" customHeight="false" outlineLevel="0" collapsed="false">
      <c r="A26" s="0" t="s">
        <v>199</v>
      </c>
      <c r="B26" s="0" t="n">
        <v>10</v>
      </c>
      <c r="C26" s="0" t="n">
        <v>10</v>
      </c>
      <c r="D26" s="0" t="s">
        <v>49</v>
      </c>
      <c r="E26" s="0" t="n">
        <v>0</v>
      </c>
      <c r="F26" s="0" t="n">
        <v>0</v>
      </c>
      <c r="G26" s="5" t="n">
        <f aca="false">IF(E26&gt;0,(1-_xlfn.BINOM.DIST(0,$E26,($F26-$R$2+1)/$F26,1)),0)</f>
        <v>0</v>
      </c>
      <c r="H26" s="5" t="n">
        <f aca="false">IF(E26&gt;0,(1-_xlfn.BINOM.DIST(0,$E26,($F26-$S$2+1)/$F26,1)),0)</f>
        <v>0</v>
      </c>
      <c r="I26" s="5" t="n">
        <f aca="false">IF(E26&gt;1,(1-_xlfn.BINOM.DIST(1,$E26,($F26-$R$2+1)/$F26,1)),0)</f>
        <v>0</v>
      </c>
      <c r="J26" s="5" t="n">
        <f aca="false">IF(E26&gt;1,(1-_xlfn.BINOM.DIST(1,$E26,($F26-$S$2+1)/$F26,1)),0)</f>
        <v>0</v>
      </c>
      <c r="K26" s="5" t="n">
        <f aca="false">IF(E26&gt;2,(1-_xlfn.BINOM.DIST(2,$E26,($F26-$R$2+1)/$F26,1)),0)</f>
        <v>0</v>
      </c>
      <c r="L26" s="5" t="n">
        <f aca="false">IF(E26&gt;2,(1-_xlfn.BINOM.DIST(2,$E26,($F26-$S$2+1)/$F26,1)),0)</f>
        <v>0</v>
      </c>
      <c r="M26" s="5" t="n">
        <f aca="false">IF(E26&gt;3,(1-_xlfn.BINOM.DIST(3,$E26,($F26-$R$2+1)/$F26,1)),0)</f>
        <v>0</v>
      </c>
      <c r="N26" s="5" t="n">
        <f aca="false">IF(E26&gt;3,(1-_xlfn.BINOM.DIST(3,$E26,($F26-$S$2+1)/$F26,1)),0)</f>
        <v>0</v>
      </c>
      <c r="O26" s="5" t="n">
        <f aca="false">IF(E26&gt;4,(1-_xlfn.BINOM.DIST(4,$E26,($F26-$R$2+1)/$F26,1)),)</f>
        <v>0</v>
      </c>
      <c r="P26" s="5" t="n">
        <f aca="false">IF(E26&gt;4,(1-_xlfn.BINOM.DIST(4,$E26,($F26-$S$2+1)/$F26,1)),0)</f>
        <v>0</v>
      </c>
      <c r="Q26" s="46" t="s">
        <v>200</v>
      </c>
    </row>
    <row r="27" customFormat="false" ht="12.75" hidden="false" customHeight="false" outlineLevel="0" collapsed="false">
      <c r="A27" s="0" t="s">
        <v>201</v>
      </c>
      <c r="B27" s="0" t="n">
        <v>15</v>
      </c>
      <c r="C27" s="0" t="s">
        <v>202</v>
      </c>
      <c r="D27" s="0" t="s">
        <v>56</v>
      </c>
      <c r="E27" s="0" t="n">
        <v>0</v>
      </c>
      <c r="F27" s="0" t="n">
        <v>0</v>
      </c>
      <c r="G27" s="5" t="n">
        <f aca="false">IF(E27&gt;0,(1-_xlfn.BINOM.DIST(0,$E27,($F27-$R$2+1)/$F27,1)),0)</f>
        <v>0</v>
      </c>
      <c r="H27" s="5" t="n">
        <f aca="false">IF(E27&gt;0,(1-_xlfn.BINOM.DIST(0,$E27,($F27-$S$2+1)/$F27,1)),0)</f>
        <v>0</v>
      </c>
      <c r="I27" s="5" t="n">
        <f aca="false">IF(E27&gt;1,(1-_xlfn.BINOM.DIST(1,$E27,($F27-$R$2+1)/$F27,1)),0)</f>
        <v>0</v>
      </c>
      <c r="J27" s="5" t="n">
        <f aca="false">IF(E27&gt;1,(1-_xlfn.BINOM.DIST(1,$E27,($F27-$S$2+1)/$F27,1)),0)</f>
        <v>0</v>
      </c>
      <c r="K27" s="5" t="n">
        <f aca="false">IF(E27&gt;2,(1-_xlfn.BINOM.DIST(2,$E27,($F27-$R$2+1)/$F27,1)),0)</f>
        <v>0</v>
      </c>
      <c r="L27" s="5" t="n">
        <f aca="false">IF(E27&gt;2,(1-_xlfn.BINOM.DIST(2,$E27,($F27-$S$2+1)/$F27,1)),0)</f>
        <v>0</v>
      </c>
      <c r="M27" s="5" t="n">
        <f aca="false">IF(E27&gt;3,(1-_xlfn.BINOM.DIST(3,$E27,($F27-$R$2+1)/$F27,1)),0)</f>
        <v>0</v>
      </c>
      <c r="N27" s="5" t="n">
        <f aca="false">IF(E27&gt;3,(1-_xlfn.BINOM.DIST(3,$E27,($F27-$S$2+1)/$F27,1)),0)</f>
        <v>0</v>
      </c>
      <c r="O27" s="5" t="n">
        <f aca="false">IF(E27&gt;4,(1-_xlfn.BINOM.DIST(4,$E27,($F27-$R$2+1)/$F27,1)),)</f>
        <v>0</v>
      </c>
      <c r="P27" s="5" t="n">
        <f aca="false">IF(E27&gt;4,(1-_xlfn.BINOM.DIST(4,$E27,($F27-$S$2+1)/$F27,1)),0)</f>
        <v>0</v>
      </c>
      <c r="Q27" s="46" t="s">
        <v>200</v>
      </c>
    </row>
    <row r="29" customFormat="false" ht="12.75" hidden="false" customHeight="false" outlineLevel="0" collapsed="false">
      <c r="A29" s="0" t="s">
        <v>203</v>
      </c>
      <c r="E29" s="0" t="n">
        <v>1</v>
      </c>
      <c r="F29" s="0" t="n">
        <v>4</v>
      </c>
      <c r="G29" s="5" t="n">
        <f aca="false">IF(E29&gt;0,(1-_xlfn.BINOM.DIST(0,$E29,0.75,1)),0)</f>
        <v>0.75</v>
      </c>
      <c r="H29" s="5" t="n">
        <f aca="false">IF(E29&gt;0,(1-_xlfn.BINOM.DIST(0,$E29,0.25,1)),0)</f>
        <v>0.25</v>
      </c>
      <c r="I29" s="5" t="n">
        <f aca="false">IF(E29&gt;1,(1-_xlfn.BINOM.DIST(1,$E29,0.75,1)),0)</f>
        <v>0</v>
      </c>
      <c r="J29" s="5" t="n">
        <f aca="false">IF(E29&gt;1,(1-_xlfn.BINOM.DIST(1,$E29,0.25,1)),0)</f>
        <v>0</v>
      </c>
      <c r="K29" s="5" t="n">
        <f aca="false">IF(E29&gt;2,(1-_xlfn.BINOM.DIST(2,$E29,0.75,1)),0)</f>
        <v>0</v>
      </c>
      <c r="L29" s="5" t="n">
        <f aca="false">IF(E29&gt;2,(1-_xlfn.BINOM.DIST(2,$E29,0.25,1)),0)</f>
        <v>0</v>
      </c>
      <c r="M29" s="5" t="n">
        <f aca="false">IF(E29&gt;3,(1-_xlfn.BINOM.DIST(3,$E29,0.75,1)),0)</f>
        <v>0</v>
      </c>
      <c r="N29" s="5" t="n">
        <f aca="false">IF(E29&gt;3,(1-_xlfn.BINOM.DIST(3,$E29,0.25,1)),0)</f>
        <v>0</v>
      </c>
      <c r="O29" s="5" t="n">
        <f aca="false">IF(E29&gt;4,(1-_xlfn.BINOM.DIST(4,$E29,0.75,1)),0)</f>
        <v>0</v>
      </c>
      <c r="P29" s="5" t="n">
        <f aca="false">IF(E29&gt;4,(1-_xlfn.BINOM.DIST(4,$E29,0.25,1)),0)</f>
        <v>0</v>
      </c>
    </row>
    <row r="30" customFormat="false" ht="12.75" hidden="false" customHeight="false" outlineLevel="0" collapsed="false">
      <c r="A30" s="0" t="s">
        <v>204</v>
      </c>
      <c r="E30" s="0" t="n">
        <v>2</v>
      </c>
      <c r="F30" s="0" t="n">
        <v>4</v>
      </c>
      <c r="G30" s="5" t="n">
        <f aca="false">IF(E30&gt;0,(1-_xlfn.BINOM.DIST(0,$E30,0.75,1)),0)</f>
        <v>0.9375</v>
      </c>
      <c r="H30" s="5" t="n">
        <f aca="false">IF(E30&gt;0,(1-_xlfn.BINOM.DIST(0,$E30,0.25,1)),0)</f>
        <v>0.4375</v>
      </c>
      <c r="I30" s="5" t="n">
        <f aca="false">IF(E30&gt;1,(1-_xlfn.BINOM.DIST(1,$E30,0.75,1)),0)</f>
        <v>0.5625</v>
      </c>
      <c r="J30" s="5" t="n">
        <f aca="false">IF(E30&gt;1,(1-_xlfn.BINOM.DIST(1,$E30,0.25,1)),0)</f>
        <v>0.0625</v>
      </c>
      <c r="K30" s="5" t="n">
        <f aca="false">IF(E30&gt;2,(1-_xlfn.BINOM.DIST(2,$E30,0.75,1)),0)</f>
        <v>0</v>
      </c>
      <c r="L30" s="5" t="n">
        <f aca="false">IF(E30&gt;2,(1-_xlfn.BINOM.DIST(2,$E30,0.25,1)),0)</f>
        <v>0</v>
      </c>
      <c r="M30" s="5" t="n">
        <f aca="false">IF(E30&gt;3,(1-_xlfn.BINOM.DIST(3,$E30,0.75,1)),0)</f>
        <v>0</v>
      </c>
      <c r="N30" s="5" t="n">
        <f aca="false">IF(E30&gt;3,(1-_xlfn.BINOM.DIST(3,$E30,0.25,1)),0)</f>
        <v>0</v>
      </c>
      <c r="O30" s="5" t="n">
        <f aca="false">IF(E30&gt;4,(1-_xlfn.BINOM.DIST(4,$E30,0.75,1)),0)</f>
        <v>0</v>
      </c>
      <c r="P30" s="5" t="n">
        <f aca="false">IF(E30&gt;4,(1-_xlfn.BINOM.DIST(4,$E30,0.25,1)),0)</f>
        <v>0</v>
      </c>
    </row>
    <row r="31" customFormat="false" ht="12.75" hidden="false" customHeight="false" outlineLevel="0" collapsed="false">
      <c r="A31" s="0" t="s">
        <v>205</v>
      </c>
      <c r="E31" s="0" t="n">
        <v>3</v>
      </c>
      <c r="F31" s="0" t="n">
        <v>4</v>
      </c>
      <c r="G31" s="5" t="n">
        <f aca="false">IF(E31&gt;0,(1-_xlfn.BINOM.DIST(0,$E31,0.75,1)),0)</f>
        <v>0.984375</v>
      </c>
      <c r="H31" s="5" t="n">
        <f aca="false">IF(E31&gt;0,(1-_xlfn.BINOM.DIST(0,$E31,0.25,1)),0)</f>
        <v>0.578125</v>
      </c>
      <c r="I31" s="5" t="n">
        <f aca="false">IF(E31&gt;1,(1-_xlfn.BINOM.DIST(1,$E31,0.75,1)),0)</f>
        <v>0.84375</v>
      </c>
      <c r="J31" s="5" t="n">
        <f aca="false">IF(E31&gt;1,(1-_xlfn.BINOM.DIST(1,$E31,0.25,1)),0)</f>
        <v>0.15625</v>
      </c>
      <c r="K31" s="5" t="n">
        <f aca="false">IF(E31&gt;2,(1-_xlfn.BINOM.DIST(2,$E31,0.75,1)),0)</f>
        <v>0.421875</v>
      </c>
      <c r="L31" s="5" t="n">
        <f aca="false">IF(E31&gt;2,(1-_xlfn.BINOM.DIST(2,$E31,0.25,1)),0)</f>
        <v>0.015625</v>
      </c>
      <c r="M31" s="5" t="n">
        <f aca="false">IF(E31&gt;3,(1-_xlfn.BINOM.DIST(3,$E31,0.75,1)),0)</f>
        <v>0</v>
      </c>
      <c r="N31" s="5" t="n">
        <f aca="false">IF(E31&gt;3,(1-_xlfn.BINOM.DIST(3,$E31,0.25,1)),0)</f>
        <v>0</v>
      </c>
      <c r="O31" s="5" t="n">
        <f aca="false">IF(E31&gt;4,(1-_xlfn.BINOM.DIST(4,$E31,0.75,1)),0)</f>
        <v>0</v>
      </c>
      <c r="P31" s="5" t="n">
        <f aca="false">IF(E31&gt;4,(1-_xlfn.BINOM.DIST(4,$E31,0.25,1)),0)</f>
        <v>0</v>
      </c>
    </row>
    <row r="32" customFormat="false" ht="12.75" hidden="false" customHeight="false" outlineLevel="0" collapsed="false">
      <c r="A32" s="0" t="s">
        <v>206</v>
      </c>
      <c r="E32" s="0" t="n">
        <v>4</v>
      </c>
      <c r="F32" s="0" t="n">
        <v>4</v>
      </c>
      <c r="G32" s="5" t="n">
        <f aca="false">IF(E32&gt;0,(1-_xlfn.BINOM.DIST(0,$E32,0.75,1)),0)</f>
        <v>0.99609375</v>
      </c>
      <c r="H32" s="5" t="n">
        <f aca="false">IF(E32&gt;0,(1-_xlfn.BINOM.DIST(0,$E32,0.25,1)),0)</f>
        <v>0.68359375</v>
      </c>
      <c r="I32" s="5" t="n">
        <f aca="false">IF(E32&gt;1,(1-_xlfn.BINOM.DIST(1,$E32,0.75,1)),0)</f>
        <v>0.94921875</v>
      </c>
      <c r="J32" s="5" t="n">
        <f aca="false">IF(E32&gt;1,(1-_xlfn.BINOM.DIST(1,$E32,0.25,1)),0)</f>
        <v>0.26171875</v>
      </c>
      <c r="K32" s="5" t="n">
        <f aca="false">IF(E32&gt;2,(1-_xlfn.BINOM.DIST(2,$E32,0.75,1)),0)</f>
        <v>0.73828125</v>
      </c>
      <c r="L32" s="5" t="n">
        <f aca="false">IF(E32&gt;2,(1-_xlfn.BINOM.DIST(2,$E32,0.25,1)),0)</f>
        <v>0.05078125</v>
      </c>
      <c r="M32" s="5" t="n">
        <f aca="false">IF(E32&gt;3,(1-_xlfn.BINOM.DIST(3,$E32,0.75,1)),0)</f>
        <v>0.31640625</v>
      </c>
      <c r="N32" s="5" t="n">
        <f aca="false">IF(E32&gt;3,(1-_xlfn.BINOM.DIST(3,$E32,0.25,1)),0)</f>
        <v>0.00390625</v>
      </c>
      <c r="O32" s="5" t="n">
        <f aca="false">IF(E32&gt;4,(1-_xlfn.BINOM.DIST(4,$E32,0.75,1)),0)</f>
        <v>0</v>
      </c>
      <c r="P32" s="5" t="n">
        <f aca="false">IF(E32&gt;4,(1-_xlfn.BINOM.DIST(4,$E32,0.25,1)),0)</f>
        <v>0</v>
      </c>
    </row>
    <row r="33" customFormat="false" ht="12.75" hidden="false" customHeight="false" outlineLevel="0" collapsed="false">
      <c r="A33" s="0" t="s">
        <v>207</v>
      </c>
      <c r="E33" s="0" t="n">
        <v>5</v>
      </c>
      <c r="F33" s="0" t="n">
        <v>4</v>
      </c>
      <c r="G33" s="5" t="n">
        <f aca="false">IF(E33&gt;0,(1-_xlfn.BINOM.DIST(0,$E33,0.75,1)),0)</f>
        <v>0.9990234375</v>
      </c>
      <c r="H33" s="5" t="n">
        <f aca="false">IF(E33&gt;0,(1-_xlfn.BINOM.DIST(0,$E33,0.25,1)),0)</f>
        <v>0.7626953125</v>
      </c>
      <c r="I33" s="5" t="n">
        <f aca="false">IF(E33&gt;1,(1-_xlfn.BINOM.DIST(1,$E33,0.75,1)),0)</f>
        <v>0.984375</v>
      </c>
      <c r="J33" s="5" t="n">
        <f aca="false">IF(E33&gt;1,(1-_xlfn.BINOM.DIST(1,$E33,0.25,1)),0)</f>
        <v>0.3671875</v>
      </c>
      <c r="K33" s="5" t="n">
        <f aca="false">IF(E33&gt;2,(1-_xlfn.BINOM.DIST(2,$E33,0.75,1)),0)</f>
        <v>0.896484375</v>
      </c>
      <c r="L33" s="5" t="n">
        <f aca="false">IF(E33&gt;2,(1-_xlfn.BINOM.DIST(2,$E33,0.25,1)),0)</f>
        <v>0.103515625</v>
      </c>
      <c r="M33" s="5" t="n">
        <f aca="false">IF(E33&gt;3,(1-_xlfn.BINOM.DIST(3,$E33,0.75,1)),0)</f>
        <v>0.6328125</v>
      </c>
      <c r="N33" s="5" t="n">
        <f aca="false">IF(E33&gt;3,(1-_xlfn.BINOM.DIST(3,$E33,0.25,1)),0)</f>
        <v>0.015625</v>
      </c>
      <c r="O33" s="5" t="n">
        <f aca="false">IF(E33&gt;4,(1-_xlfn.BINOM.DIST(4,$E33,0.75,1)),0)</f>
        <v>0.2373046875</v>
      </c>
      <c r="P33" s="5" t="n">
        <f aca="false">IF(E33&gt;4,(1-_xlfn.BINOM.DIST(4,$E33,0.25,1)),0)</f>
        <v>0.0009765625</v>
      </c>
    </row>
    <row r="34" customFormat="false" ht="12.75" hidden="false" customHeight="false" outlineLevel="0" collapsed="false">
      <c r="A34" s="0" t="s">
        <v>208</v>
      </c>
      <c r="E34" s="0" t="n">
        <v>6</v>
      </c>
      <c r="F34" s="0" t="n">
        <v>4</v>
      </c>
      <c r="G34" s="5" t="n">
        <f aca="false">IF(E34&gt;0,(1-_xlfn.BINOM.DIST(0,$E34,0.75,1)),0)</f>
        <v>0.999755859375</v>
      </c>
      <c r="H34" s="5" t="n">
        <f aca="false">IF(E34&gt;0,(1-_xlfn.BINOM.DIST(0,$E34,0.25,1)),0)</f>
        <v>0.822021484375</v>
      </c>
      <c r="I34" s="5" t="n">
        <f aca="false">IF(E34&gt;1,(1-_xlfn.BINOM.DIST(1,$E34,0.75,1)),0)</f>
        <v>0.995361328125</v>
      </c>
      <c r="J34" s="5" t="n">
        <f aca="false">IF(E34&gt;1,(1-_xlfn.BINOM.DIST(1,$E34,0.25,1)),0)</f>
        <v>0.466064453125</v>
      </c>
      <c r="K34" s="5" t="n">
        <f aca="false">IF(E34&gt;2,(1-_xlfn.BINOM.DIST(2,$E34,0.75,1)),0)</f>
        <v>0.96240234375</v>
      </c>
      <c r="L34" s="5" t="n">
        <f aca="false">IF(E34&gt;2,(1-_xlfn.BINOM.DIST(2,$E34,0.25,1)),0)</f>
        <v>0.16943359375</v>
      </c>
      <c r="M34" s="5" t="n">
        <f aca="false">IF(E34&gt;3,(1-_xlfn.BINOM.DIST(3,$E34,0.75,1)),0)</f>
        <v>0.83056640625</v>
      </c>
      <c r="N34" s="5" t="n">
        <f aca="false">IF(E34&gt;3,(1-_xlfn.BINOM.DIST(3,$E34,0.25,1)),0)</f>
        <v>0.03759765625</v>
      </c>
      <c r="O34" s="5" t="n">
        <f aca="false">IF(E34&gt;4,(1-_xlfn.BINOM.DIST(4,$E34,0.75,1)),0)</f>
        <v>0.533935546875</v>
      </c>
      <c r="P34" s="5" t="n">
        <f aca="false">IF(E34&gt;4,(1-_xlfn.BINOM.DIST(4,$E34,0.25,1)),0)</f>
        <v>0.004638671875</v>
      </c>
    </row>
    <row r="35" customFormat="false" ht="12.75" hidden="false" customHeight="false" outlineLevel="0" collapsed="false">
      <c r="A35" s="0" t="s">
        <v>209</v>
      </c>
      <c r="E35" s="0" t="n">
        <v>7</v>
      </c>
      <c r="F35" s="0" t="n">
        <v>4</v>
      </c>
      <c r="G35" s="5" t="n">
        <f aca="false">IF(E35&gt;0,(1-_xlfn.BINOM.DIST(0,$E35,0.75,1)),0)</f>
        <v>0.99993896484375</v>
      </c>
      <c r="H35" s="5" t="n">
        <f aca="false">IF(E35&gt;0,(1-_xlfn.BINOM.DIST(0,$E35,0.25,1)),0)</f>
        <v>0.86651611328125</v>
      </c>
      <c r="I35" s="5" t="n">
        <f aca="false">IF(E35&gt;1,(1-_xlfn.BINOM.DIST(1,$E35,0.75,1)),0)</f>
        <v>0.9986572265625</v>
      </c>
      <c r="J35" s="5" t="n">
        <f aca="false">IF(E35&gt;1,(1-_xlfn.BINOM.DIST(1,$E35,0.25,1)),0)</f>
        <v>0.5550537109375</v>
      </c>
      <c r="K35" s="5" t="n">
        <f aca="false">IF(E35&gt;2,(1-_xlfn.BINOM.DIST(2,$E35,0.75,1)),0)</f>
        <v>0.98712158203125</v>
      </c>
      <c r="L35" s="5" t="n">
        <f aca="false">IF(E35&gt;2,(1-_xlfn.BINOM.DIST(2,$E35,0.25,1)),0)</f>
        <v>0.24359130859375</v>
      </c>
      <c r="M35" s="5" t="n">
        <f aca="false">IF(E35&gt;3,(1-_xlfn.BINOM.DIST(3,$E35,0.75,1)),0)</f>
        <v>0.929443359375</v>
      </c>
      <c r="N35" s="5" t="n">
        <f aca="false">IF(E35&gt;3,(1-_xlfn.BINOM.DIST(3,$E35,0.25,1)),0)</f>
        <v>0.070556640625</v>
      </c>
      <c r="O35" s="5" t="n">
        <f aca="false">IF(E35&gt;4,(1-_xlfn.BINOM.DIST(4,$E35,0.75,1)),0)</f>
        <v>0.75640869140625</v>
      </c>
      <c r="P35" s="5" t="n">
        <f aca="false">IF(E35&gt;4,(1-_xlfn.BINOM.DIST(4,$E35,0.25,1)),0)</f>
        <v>0.01287841796875</v>
      </c>
    </row>
    <row r="36" customFormat="false" ht="12.75" hidden="false" customHeight="false" outlineLevel="0" collapsed="false">
      <c r="A36" s="0" t="s">
        <v>210</v>
      </c>
      <c r="E36" s="0" t="n">
        <v>8</v>
      </c>
      <c r="F36" s="0" t="n">
        <v>4</v>
      </c>
      <c r="G36" s="5" t="n">
        <f aca="false">IF(E36&gt;0,(1-_xlfn.BINOM.DIST(0,$E36,0.75,1)),0)</f>
        <v>0.999984741210938</v>
      </c>
      <c r="H36" s="5" t="n">
        <f aca="false">IF(E36&gt;0,(1-_xlfn.BINOM.DIST(0,$E36,0.25,1)),0)</f>
        <v>0.899887084960938</v>
      </c>
      <c r="I36" s="5" t="n">
        <f aca="false">IF(E36&gt;1,(1-_xlfn.BINOM.DIST(1,$E36,0.75,1)),0)</f>
        <v>0.999618530273438</v>
      </c>
      <c r="J36" s="5" t="n">
        <f aca="false">IF(E36&gt;1,(1-_xlfn.BINOM.DIST(1,$E36,0.25,1)),0)</f>
        <v>0.632919311523438</v>
      </c>
      <c r="K36" s="5" t="n">
        <f aca="false">IF(E36&gt;2,(1-_xlfn.BINOM.DIST(2,$E36,0.75,1)),0)</f>
        <v>0.995773315429688</v>
      </c>
      <c r="L36" s="5" t="n">
        <f aca="false">IF(E36&gt;2,(1-_xlfn.BINOM.DIST(2,$E36,0.25,1)),0)</f>
        <v>0.321456909179687</v>
      </c>
      <c r="M36" s="5" t="n">
        <f aca="false">IF(E36&gt;3,(1-_xlfn.BINOM.DIST(3,$E36,0.75,1)),0)</f>
        <v>0.972702026367188</v>
      </c>
      <c r="N36" s="5" t="n">
        <f aca="false">IF(E36&gt;3,(1-_xlfn.BINOM.DIST(3,$E36,0.25,1)),0)</f>
        <v>0.113815307617188</v>
      </c>
      <c r="O36" s="5" t="n">
        <f aca="false">IF(E36&gt;4,(1-_xlfn.BINOM.DIST(4,$E36,0.75,1)),0)</f>
        <v>0.886184692382813</v>
      </c>
      <c r="P36" s="5" t="n">
        <f aca="false">IF(E36&gt;4,(1-_xlfn.BINOM.DIST(4,$E36,0.25,1)),0)</f>
        <v>0.0272979736328125</v>
      </c>
    </row>
  </sheetData>
  <conditionalFormatting sqref="G37:Q1048576 G28:Q28 G31:Q33 Q23:Q24 G1:P4 G6:P24 Q1:Q8 Q15 Q18">
    <cfRule type="colorScale" priority="2">
      <colorScale>
        <cfvo type="min" val="0"/>
        <cfvo type="num" val="0.6"/>
        <cfvo type="max" val="0"/>
        <color rgb="FFBA131A"/>
        <color rgb="FFFFFF00"/>
        <color rgb="FF89C765"/>
      </colorScale>
    </cfRule>
  </conditionalFormatting>
  <conditionalFormatting sqref="G29:Q36">
    <cfRule type="colorScale" priority="3">
      <colorScale>
        <cfvo type="min" val="0"/>
        <cfvo type="num" val="0.6"/>
        <cfvo type="max" val="0"/>
        <color rgb="FFBA131A"/>
        <color rgb="FFFFFF00"/>
        <color rgb="FF89C765"/>
      </colorScale>
    </cfRule>
  </conditionalFormatting>
  <conditionalFormatting sqref="G26:Q27 K25:Q25">
    <cfRule type="colorScale" priority="4">
      <colorScale>
        <cfvo type="min" val="0"/>
        <cfvo type="num" val="0.6"/>
        <cfvo type="max" val="0"/>
        <color rgb="FFBA131A"/>
        <color rgb="FFFFFF00"/>
        <color rgb="FF89C765"/>
      </colorScale>
    </cfRule>
  </conditionalFormatting>
  <conditionalFormatting sqref="G5:P5">
    <cfRule type="colorScale" priority="5">
      <colorScale>
        <cfvo type="min" val="0"/>
        <cfvo type="num" val="0.6"/>
        <cfvo type="max" val="0"/>
        <color rgb="FFBA131A"/>
        <color rgb="FFFFFF00"/>
        <color rgb="FF89C765"/>
      </colorScale>
    </cfRule>
  </conditionalFormatting>
  <conditionalFormatting sqref="Q9">
    <cfRule type="colorScale" priority="6">
      <colorScale>
        <cfvo type="min" val="0"/>
        <cfvo type="num" val="0.6"/>
        <cfvo type="max" val="0"/>
        <color rgb="FFBA131A"/>
        <color rgb="FFFFFF00"/>
        <color rgb="FF89C765"/>
      </colorScale>
    </cfRule>
  </conditionalFormatting>
  <conditionalFormatting sqref="Q10">
    <cfRule type="colorScale" priority="7">
      <colorScale>
        <cfvo type="min" val="0"/>
        <cfvo type="num" val="0.6"/>
        <cfvo type="max" val="0"/>
        <color rgb="FFBA131A"/>
        <color rgb="FFFFFF00"/>
        <color rgb="FF89C765"/>
      </colorScale>
    </cfRule>
  </conditionalFormatting>
  <conditionalFormatting sqref="Q11">
    <cfRule type="colorScale" priority="8">
      <colorScale>
        <cfvo type="min" val="0"/>
        <cfvo type="num" val="0.6"/>
        <cfvo type="max" val="0"/>
        <color rgb="FFBA131A"/>
        <color rgb="FFFFFF00"/>
        <color rgb="FF89C765"/>
      </colorScale>
    </cfRule>
  </conditionalFormatting>
  <conditionalFormatting sqref="Q12">
    <cfRule type="colorScale" priority="9">
      <colorScale>
        <cfvo type="min" val="0"/>
        <cfvo type="num" val="0.6"/>
        <cfvo type="max" val="0"/>
        <color rgb="FFBA131A"/>
        <color rgb="FFFFFF00"/>
        <color rgb="FF89C765"/>
      </colorScale>
    </cfRule>
  </conditionalFormatting>
  <conditionalFormatting sqref="Q13">
    <cfRule type="colorScale" priority="10">
      <colorScale>
        <cfvo type="min" val="0"/>
        <cfvo type="num" val="0.6"/>
        <cfvo type="max" val="0"/>
        <color rgb="FFBA131A"/>
        <color rgb="FFFFFF00"/>
        <color rgb="FF89C765"/>
      </colorScale>
    </cfRule>
  </conditionalFormatting>
  <conditionalFormatting sqref="Q14">
    <cfRule type="colorScale" priority="11">
      <colorScale>
        <cfvo type="min" val="0"/>
        <cfvo type="num" val="0.6"/>
        <cfvo type="max" val="0"/>
        <color rgb="FFBA131A"/>
        <color rgb="FFFFFF00"/>
        <color rgb="FF89C765"/>
      </colorScale>
    </cfRule>
  </conditionalFormatting>
  <conditionalFormatting sqref="Q16">
    <cfRule type="colorScale" priority="12">
      <colorScale>
        <cfvo type="min" val="0"/>
        <cfvo type="num" val="0.6"/>
        <cfvo type="max" val="0"/>
        <color rgb="FFBA131A"/>
        <color rgb="FFFFFF00"/>
        <color rgb="FF89C765"/>
      </colorScale>
    </cfRule>
  </conditionalFormatting>
  <conditionalFormatting sqref="Q17">
    <cfRule type="colorScale" priority="13">
      <colorScale>
        <cfvo type="min" val="0"/>
        <cfvo type="num" val="0.6"/>
        <cfvo type="max" val="0"/>
        <color rgb="FFBA131A"/>
        <color rgb="FFFFFF00"/>
        <color rgb="FF89C765"/>
      </colorScale>
    </cfRule>
  </conditionalFormatting>
  <conditionalFormatting sqref="Q19">
    <cfRule type="colorScale" priority="14">
      <colorScale>
        <cfvo type="min" val="0"/>
        <cfvo type="num" val="0.6"/>
        <cfvo type="max" val="0"/>
        <color rgb="FFBA131A"/>
        <color rgb="FFFFFF00"/>
        <color rgb="FF89C765"/>
      </colorScale>
    </cfRule>
  </conditionalFormatting>
  <conditionalFormatting sqref="Q20">
    <cfRule type="colorScale" priority="15">
      <colorScale>
        <cfvo type="min" val="0"/>
        <cfvo type="num" val="0.6"/>
        <cfvo type="max" val="0"/>
        <color rgb="FFBA131A"/>
        <color rgb="FFFFFF00"/>
        <color rgb="FF89C765"/>
      </colorScale>
    </cfRule>
  </conditionalFormatting>
  <conditionalFormatting sqref="Q21">
    <cfRule type="colorScale" priority="16">
      <colorScale>
        <cfvo type="min" val="0"/>
        <cfvo type="num" val="0.6"/>
        <cfvo type="max" val="0"/>
        <color rgb="FFBA131A"/>
        <color rgb="FFFFFF00"/>
        <color rgb="FF89C765"/>
      </colorScale>
    </cfRule>
  </conditionalFormatting>
  <conditionalFormatting sqref="Q22">
    <cfRule type="colorScale" priority="17">
      <colorScale>
        <cfvo type="min" val="0"/>
        <cfvo type="num" val="0.6"/>
        <cfvo type="max" val="0"/>
        <color rgb="FFBA131A"/>
        <color rgb="FFFFFF00"/>
        <color rgb="FF89C765"/>
      </colorScale>
    </cfRule>
  </conditionalFormatting>
  <conditionalFormatting sqref="G2:P23">
    <cfRule type="expression" priority="18" aboveAverage="0" equalAverage="0" bottom="0" percent="0" rank="0" text="" dxfId="4">
      <formula>ISERROR(G2)</formula>
    </cfRule>
  </conditionalFormatting>
  <conditionalFormatting sqref="G25">
    <cfRule type="colorScale" priority="19">
      <colorScale>
        <cfvo type="min" val="0"/>
        <cfvo type="num" val="0.6"/>
        <cfvo type="max" val="0"/>
        <color rgb="FFBA131A"/>
        <color rgb="FFFFFF00"/>
        <color rgb="FF89C765"/>
      </colorScale>
    </cfRule>
  </conditionalFormatting>
  <conditionalFormatting sqref="G25">
    <cfRule type="expression" priority="20" aboveAverage="0" equalAverage="0" bottom="0" percent="0" rank="0" text="" dxfId="5">
      <formula>ISERROR(G25)</formula>
    </cfRule>
  </conditionalFormatting>
  <conditionalFormatting sqref="H25:J25">
    <cfRule type="colorScale" priority="21">
      <colorScale>
        <cfvo type="min" val="0"/>
        <cfvo type="num" val="0.6"/>
        <cfvo type="max" val="0"/>
        <color rgb="FFBA131A"/>
        <color rgb="FFFFFF00"/>
        <color rgb="FF89C765"/>
      </colorScale>
    </cfRule>
  </conditionalFormatting>
  <conditionalFormatting sqref="H25:J25">
    <cfRule type="expression" priority="22" aboveAverage="0" equalAverage="0" bottom="0" percent="0" rank="0" text="" dxfId="6">
      <formula>ISERROR(H25)</formula>
    </cfRule>
  </conditionalFormatting>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L15"/>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E17" activeCellId="0" sqref="E17"/>
    </sheetView>
  </sheetViews>
  <sheetFormatPr defaultColWidth="8.875" defaultRowHeight="12.75" zeroHeight="false" outlineLevelRow="0" outlineLevelCol="0"/>
  <cols>
    <col collapsed="false" customWidth="true" hidden="false" outlineLevel="0" max="1" min="1" style="0" width="22.43"/>
    <col collapsed="false" customWidth="true" hidden="false" outlineLevel="0" max="2" min="2" style="0" width="11.99"/>
    <col collapsed="false" customWidth="true" hidden="false" outlineLevel="0" max="3" min="3" style="0" width="17.59"/>
    <col collapsed="false" customWidth="true" hidden="false" outlineLevel="0" max="4" min="4" style="0" width="13.7"/>
    <col collapsed="false" customWidth="true" hidden="false" outlineLevel="0" max="5" min="5" style="0" width="13.57"/>
    <col collapsed="false" customWidth="true" hidden="false" outlineLevel="0" max="6" min="6" style="0" width="11.99"/>
    <col collapsed="false" customWidth="true" hidden="false" outlineLevel="0" max="7" min="7" style="0" width="18.29"/>
    <col collapsed="false" customWidth="true" hidden="false" outlineLevel="0" max="8" min="8" style="0" width="16.71"/>
    <col collapsed="false" customWidth="true" hidden="false" outlineLevel="0" max="9" min="9" style="0" width="11.99"/>
    <col collapsed="false" customWidth="true" hidden="false" outlineLevel="0" max="10" min="10" style="0" width="42.57"/>
  </cols>
  <sheetData>
    <row r="1" customFormat="false" ht="26.25" hidden="false" customHeight="true" outlineLevel="0" collapsed="false">
      <c r="A1" s="46" t="s">
        <v>87</v>
      </c>
      <c r="B1" s="46" t="s">
        <v>125</v>
      </c>
      <c r="C1" s="2" t="s">
        <v>140</v>
      </c>
      <c r="D1" s="2" t="s">
        <v>128</v>
      </c>
      <c r="E1" s="2" t="s">
        <v>141</v>
      </c>
      <c r="F1" s="0" t="s">
        <v>90</v>
      </c>
      <c r="G1" s="0" t="s">
        <v>124</v>
      </c>
      <c r="H1" s="0" t="s">
        <v>211</v>
      </c>
      <c r="I1" s="46" t="s">
        <v>94</v>
      </c>
      <c r="J1" s="0" t="s">
        <v>212</v>
      </c>
      <c r="K1" s="46"/>
      <c r="L1" s="46"/>
    </row>
    <row r="2" s="46" customFormat="true" ht="12.75" hidden="false" customHeight="false" outlineLevel="0" collapsed="false">
      <c r="A2" s="46" t="s">
        <v>95</v>
      </c>
      <c r="B2" s="46" t="n">
        <v>1</v>
      </c>
      <c r="C2" s="46" t="n">
        <v>10</v>
      </c>
      <c r="E2" s="46" t="s">
        <v>97</v>
      </c>
      <c r="F2" s="46" t="s">
        <v>213</v>
      </c>
      <c r="G2" s="46" t="n">
        <v>0</v>
      </c>
      <c r="H2" s="46" t="s">
        <v>213</v>
      </c>
      <c r="I2" s="46" t="s">
        <v>98</v>
      </c>
      <c r="J2" s="46" t="s">
        <v>214</v>
      </c>
    </row>
    <row r="3" customFormat="false" ht="12.75" hidden="false" customHeight="false" outlineLevel="0" collapsed="false">
      <c r="A3" s="0" t="s">
        <v>215</v>
      </c>
      <c r="B3" s="0" t="n">
        <v>2</v>
      </c>
      <c r="C3" s="0" t="n">
        <v>20</v>
      </c>
      <c r="D3" s="0" t="s">
        <v>103</v>
      </c>
      <c r="E3" s="0" t="s">
        <v>97</v>
      </c>
      <c r="F3" s="0" t="s">
        <v>213</v>
      </c>
      <c r="G3" s="0" t="n">
        <v>0</v>
      </c>
      <c r="H3" s="0" t="s">
        <v>213</v>
      </c>
      <c r="I3" s="0" t="s">
        <v>98</v>
      </c>
    </row>
    <row r="4" customFormat="false" ht="12.75" hidden="false" customHeight="false" outlineLevel="0" collapsed="false">
      <c r="A4" s="0" t="s">
        <v>143</v>
      </c>
      <c r="B4" s="0" t="n">
        <v>2</v>
      </c>
      <c r="C4" s="0" t="n">
        <v>10</v>
      </c>
      <c r="E4" s="0" t="s">
        <v>97</v>
      </c>
      <c r="F4" s="0" t="s">
        <v>213</v>
      </c>
      <c r="G4" s="0" t="n">
        <v>0</v>
      </c>
      <c r="H4" s="0" t="s">
        <v>213</v>
      </c>
      <c r="I4" s="0" t="s">
        <v>98</v>
      </c>
    </row>
    <row r="5" customFormat="false" ht="12.75" hidden="false" customHeight="false" outlineLevel="0" collapsed="false">
      <c r="A5" s="0" t="s">
        <v>132</v>
      </c>
      <c r="B5" s="0" t="n">
        <v>2</v>
      </c>
      <c r="C5" s="0" t="n">
        <v>10</v>
      </c>
      <c r="D5" s="0" t="s">
        <v>103</v>
      </c>
      <c r="E5" s="0" t="s">
        <v>97</v>
      </c>
      <c r="F5" s="0" t="s">
        <v>213</v>
      </c>
      <c r="G5" s="0" t="n">
        <v>0</v>
      </c>
      <c r="H5" s="0" t="s">
        <v>213</v>
      </c>
      <c r="I5" s="0" t="s">
        <v>101</v>
      </c>
      <c r="J5" s="0" t="s">
        <v>214</v>
      </c>
    </row>
    <row r="6" customFormat="false" ht="12.75" hidden="false" customHeight="false" outlineLevel="0" collapsed="false">
      <c r="A6" s="0" t="s">
        <v>144</v>
      </c>
      <c r="B6" s="0" t="n">
        <v>2</v>
      </c>
      <c r="C6" s="0" t="n">
        <v>20</v>
      </c>
      <c r="E6" s="0" t="s">
        <v>97</v>
      </c>
      <c r="F6" s="0" t="s">
        <v>213</v>
      </c>
      <c r="G6" s="0" t="n">
        <v>0</v>
      </c>
      <c r="H6" s="0" t="s">
        <v>213</v>
      </c>
      <c r="I6" s="0" t="s">
        <v>101</v>
      </c>
    </row>
    <row r="7" customFormat="false" ht="12.75" hidden="false" customHeight="false" outlineLevel="0" collapsed="false">
      <c r="A7" s="0" t="s">
        <v>145</v>
      </c>
      <c r="B7" s="0" t="n">
        <v>3</v>
      </c>
      <c r="C7" s="0" t="n">
        <v>20</v>
      </c>
      <c r="D7" s="0" t="s">
        <v>103</v>
      </c>
      <c r="E7" s="0" t="s">
        <v>49</v>
      </c>
      <c r="F7" s="0" t="n">
        <v>15</v>
      </c>
      <c r="G7" s="0" t="n">
        <v>10</v>
      </c>
      <c r="I7" s="0" t="s">
        <v>98</v>
      </c>
    </row>
    <row r="8" customFormat="false" ht="12.75" hidden="false" customHeight="false" outlineLevel="0" collapsed="false">
      <c r="A8" s="0" t="s">
        <v>146</v>
      </c>
      <c r="B8" s="0" t="n">
        <v>3</v>
      </c>
      <c r="C8" s="0" t="n">
        <v>10</v>
      </c>
      <c r="E8" s="0" t="s">
        <v>49</v>
      </c>
      <c r="F8" s="0" t="n">
        <v>15</v>
      </c>
      <c r="G8" s="0" t="n">
        <v>10</v>
      </c>
      <c r="I8" s="0" t="s">
        <v>98</v>
      </c>
    </row>
    <row r="9" customFormat="false" ht="12.75" hidden="false" customHeight="false" outlineLevel="0" collapsed="false">
      <c r="A9" s="0" t="s">
        <v>104</v>
      </c>
      <c r="B9" s="0" t="n">
        <v>2</v>
      </c>
      <c r="C9" s="0" t="n">
        <v>40</v>
      </c>
      <c r="E9" s="0" t="s">
        <v>49</v>
      </c>
      <c r="F9" s="0" t="n">
        <v>15</v>
      </c>
      <c r="G9" s="0" t="n">
        <v>10</v>
      </c>
      <c r="I9" s="0" t="s">
        <v>98</v>
      </c>
    </row>
    <row r="10" customFormat="false" ht="12.75" hidden="false" customHeight="false" outlineLevel="0" collapsed="false">
      <c r="A10" s="0" t="s">
        <v>107</v>
      </c>
      <c r="B10" s="0" t="n">
        <v>4</v>
      </c>
      <c r="C10" s="0" t="n">
        <v>10</v>
      </c>
      <c r="E10" s="0" t="s">
        <v>49</v>
      </c>
      <c r="F10" s="0" t="n">
        <v>15</v>
      </c>
      <c r="G10" s="0" t="n">
        <v>10</v>
      </c>
      <c r="I10" s="0" t="s">
        <v>101</v>
      </c>
    </row>
    <row r="11" customFormat="false" ht="12.75" hidden="false" customHeight="false" outlineLevel="0" collapsed="false">
      <c r="A11" s="0" t="s">
        <v>216</v>
      </c>
      <c r="B11" s="0" t="n">
        <v>3</v>
      </c>
      <c r="C11" s="0" t="n">
        <v>30</v>
      </c>
      <c r="D11" s="0" t="s">
        <v>103</v>
      </c>
      <c r="E11" s="0" t="s">
        <v>49</v>
      </c>
      <c r="F11" s="0" t="n">
        <v>15</v>
      </c>
      <c r="G11" s="0" t="n">
        <v>10</v>
      </c>
      <c r="I11" s="0" t="s">
        <v>217</v>
      </c>
      <c r="J11" s="0" t="s">
        <v>218</v>
      </c>
    </row>
    <row r="12" customFormat="false" ht="12.75" hidden="false" customHeight="false" outlineLevel="0" collapsed="false">
      <c r="A12" s="0" t="s">
        <v>148</v>
      </c>
      <c r="B12" s="0" t="n">
        <v>4</v>
      </c>
      <c r="C12" s="0" t="n">
        <v>30</v>
      </c>
      <c r="D12" s="0" t="s">
        <v>103</v>
      </c>
      <c r="E12" s="0" t="s">
        <v>109</v>
      </c>
      <c r="F12" s="0" t="n">
        <v>0</v>
      </c>
      <c r="G12" s="0" t="n">
        <v>25</v>
      </c>
      <c r="I12" s="0" t="s">
        <v>101</v>
      </c>
    </row>
    <row r="13" customFormat="false" ht="12.75" hidden="false" customHeight="false" outlineLevel="0" collapsed="false">
      <c r="A13" s="0" t="s">
        <v>149</v>
      </c>
      <c r="B13" s="0" t="n">
        <v>4</v>
      </c>
      <c r="C13" s="0" t="n">
        <v>30</v>
      </c>
      <c r="D13" s="0" t="s">
        <v>103</v>
      </c>
      <c r="E13" s="0" t="s">
        <v>109</v>
      </c>
      <c r="F13" s="0" t="n">
        <v>0</v>
      </c>
      <c r="G13" s="0" t="n">
        <v>25</v>
      </c>
      <c r="I13" s="0" t="s">
        <v>101</v>
      </c>
    </row>
    <row r="14" customFormat="false" ht="12.75" hidden="false" customHeight="false" outlineLevel="0" collapsed="false">
      <c r="A14" s="0" t="s">
        <v>150</v>
      </c>
      <c r="B14" s="0" t="n">
        <v>4</v>
      </c>
      <c r="C14" s="0" t="n">
        <v>40</v>
      </c>
      <c r="D14" s="0" t="s">
        <v>103</v>
      </c>
      <c r="E14" s="0" t="s">
        <v>109</v>
      </c>
      <c r="F14" s="0" t="n">
        <v>0</v>
      </c>
      <c r="G14" s="0" t="n">
        <v>25</v>
      </c>
      <c r="I14" s="0" t="s">
        <v>101</v>
      </c>
    </row>
    <row r="15" customFormat="false" ht="12.75" hidden="false" customHeight="false" outlineLevel="0" collapsed="false">
      <c r="A15" s="0" t="s">
        <v>151</v>
      </c>
      <c r="B15" s="0" t="n">
        <v>5</v>
      </c>
      <c r="C15" s="0" t="n">
        <v>40</v>
      </c>
      <c r="D15" s="0" t="s">
        <v>103</v>
      </c>
      <c r="E15" s="0" t="s">
        <v>109</v>
      </c>
      <c r="F15" s="0" t="n">
        <v>0</v>
      </c>
      <c r="G15" s="0" t="n">
        <v>25</v>
      </c>
      <c r="I15" s="0" t="s">
        <v>101</v>
      </c>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O21"/>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G16" activeCellId="0" sqref="G16"/>
    </sheetView>
  </sheetViews>
  <sheetFormatPr defaultColWidth="11.82421875" defaultRowHeight="12.75" zeroHeight="false" outlineLevelRow="0" outlineLevelCol="0"/>
  <cols>
    <col collapsed="false" customWidth="true" hidden="false" outlineLevel="0" max="1" min="1" style="0" width="28.86"/>
    <col collapsed="false" customWidth="true" hidden="false" outlineLevel="0" max="2" min="2" style="0" width="8.14"/>
    <col collapsed="false" customWidth="true" hidden="false" outlineLevel="0" max="3" min="3" style="0" width="9.42"/>
    <col collapsed="false" customWidth="true" hidden="false" outlineLevel="0" max="4" min="4" style="0" width="9"/>
    <col collapsed="false" customWidth="true" hidden="false" outlineLevel="0" max="5" min="5" style="0" width="7.87"/>
    <col collapsed="false" customWidth="true" hidden="false" outlineLevel="0" max="6" min="6" style="0" width="8.86"/>
    <col collapsed="false" customWidth="true" hidden="false" outlineLevel="0" max="7" min="7" style="78" width="58.87"/>
    <col collapsed="false" customWidth="true" hidden="false" outlineLevel="0" max="8" min="8" style="0" width="17.59"/>
    <col collapsed="false" customWidth="true" hidden="false" outlineLevel="0" max="9" min="9" style="0" width="10.71"/>
    <col collapsed="false" customWidth="true" hidden="false" outlineLevel="0" max="10" min="10" style="0" width="7"/>
    <col collapsed="false" customWidth="true" hidden="false" outlineLevel="0" max="13" min="13" style="0" width="16.29"/>
    <col collapsed="false" customWidth="true" hidden="false" outlineLevel="0" max="14" min="14" style="0" width="16.14"/>
  </cols>
  <sheetData>
    <row r="1" s="76" customFormat="true" ht="23.85" hidden="false" customHeight="false" outlineLevel="0" collapsed="false">
      <c r="A1" s="76" t="s">
        <v>87</v>
      </c>
      <c r="B1" s="76" t="s">
        <v>152</v>
      </c>
      <c r="C1" s="76" t="s">
        <v>153</v>
      </c>
      <c r="D1" s="76" t="s">
        <v>31</v>
      </c>
      <c r="E1" s="76" t="s">
        <v>219</v>
      </c>
      <c r="F1" s="76" t="s">
        <v>220</v>
      </c>
      <c r="G1" s="76" t="s">
        <v>166</v>
      </c>
      <c r="H1" s="76" t="s">
        <v>221</v>
      </c>
      <c r="M1" s="78"/>
      <c r="N1" s="78"/>
      <c r="O1" s="78"/>
    </row>
    <row r="2" customFormat="false" ht="12.75" hidden="false" customHeight="false" outlineLevel="0" collapsed="false">
      <c r="A2" s="0" t="s">
        <v>222</v>
      </c>
      <c r="B2" s="0" t="n">
        <v>0</v>
      </c>
      <c r="C2" s="0" t="n">
        <v>0</v>
      </c>
      <c r="D2" s="0" t="s">
        <v>45</v>
      </c>
      <c r="E2" s="0" t="n">
        <v>0</v>
      </c>
      <c r="F2" s="0" t="n">
        <v>0</v>
      </c>
      <c r="H2" s="0" t="s">
        <v>222</v>
      </c>
    </row>
    <row r="3" customFormat="false" ht="12.75" hidden="false" customHeight="false" outlineLevel="0" collapsed="false">
      <c r="A3" s="0" t="s">
        <v>171</v>
      </c>
      <c r="B3" s="0" t="n">
        <v>1</v>
      </c>
      <c r="C3" s="0" t="n">
        <v>0</v>
      </c>
      <c r="D3" s="0" t="s">
        <v>49</v>
      </c>
      <c r="E3" s="0" t="n">
        <v>3</v>
      </c>
      <c r="F3" s="0" t="n">
        <v>0</v>
      </c>
      <c r="H3" s="46" t="s">
        <v>222</v>
      </c>
    </row>
    <row r="4" customFormat="false" ht="12.75" hidden="false" customHeight="false" outlineLevel="0" collapsed="false">
      <c r="A4" s="0" t="s">
        <v>44</v>
      </c>
      <c r="B4" s="0" t="n">
        <v>1</v>
      </c>
      <c r="C4" s="0" t="n">
        <v>0</v>
      </c>
      <c r="D4" s="0" t="s">
        <v>45</v>
      </c>
      <c r="E4" s="0" t="n">
        <v>4</v>
      </c>
      <c r="F4" s="0" t="n">
        <v>0</v>
      </c>
      <c r="G4" s="78" t="s">
        <v>223</v>
      </c>
      <c r="H4" s="0" t="s">
        <v>224</v>
      </c>
    </row>
    <row r="5" customFormat="false" ht="12.75" hidden="false" customHeight="false" outlineLevel="0" collapsed="false">
      <c r="A5" s="0" t="s">
        <v>174</v>
      </c>
      <c r="B5" s="0" t="n">
        <v>2</v>
      </c>
      <c r="C5" s="0" t="n">
        <v>0</v>
      </c>
      <c r="D5" s="0" t="s">
        <v>45</v>
      </c>
      <c r="E5" s="0" t="n">
        <v>3</v>
      </c>
      <c r="F5" s="0" t="n">
        <v>0</v>
      </c>
      <c r="G5" s="2" t="s">
        <v>225</v>
      </c>
      <c r="H5" s="0" t="s">
        <v>224</v>
      </c>
    </row>
    <row r="6" customFormat="false" ht="12.75" hidden="false" customHeight="false" outlineLevel="0" collapsed="false">
      <c r="A6" s="0" t="s">
        <v>226</v>
      </c>
      <c r="B6" s="0" t="n">
        <v>2</v>
      </c>
      <c r="C6" s="0" t="n">
        <v>1</v>
      </c>
      <c r="D6" s="0" t="s">
        <v>49</v>
      </c>
      <c r="E6" s="0" t="n">
        <v>5</v>
      </c>
      <c r="F6" s="0" t="n">
        <v>0</v>
      </c>
      <c r="G6" s="78" t="s">
        <v>97</v>
      </c>
      <c r="H6" s="0" t="s">
        <v>227</v>
      </c>
    </row>
    <row r="7" customFormat="false" ht="12.75" hidden="false" customHeight="false" outlineLevel="0" collapsed="false">
      <c r="A7" s="0" t="s">
        <v>51</v>
      </c>
      <c r="B7" s="0" t="n">
        <v>1</v>
      </c>
      <c r="C7" s="0" t="n">
        <v>0</v>
      </c>
      <c r="D7" s="0" t="s">
        <v>49</v>
      </c>
      <c r="E7" s="0" t="n">
        <v>5</v>
      </c>
      <c r="F7" s="0" t="n">
        <v>2</v>
      </c>
      <c r="G7" s="78" t="s">
        <v>176</v>
      </c>
      <c r="H7" s="0" t="s">
        <v>228</v>
      </c>
    </row>
    <row r="8" customFormat="false" ht="12.75" hidden="false" customHeight="false" outlineLevel="0" collapsed="false">
      <c r="A8" s="0" t="s">
        <v>177</v>
      </c>
      <c r="B8" s="0" t="n">
        <v>1</v>
      </c>
      <c r="C8" s="0" t="n">
        <v>0</v>
      </c>
      <c r="D8" s="0" t="s">
        <v>49</v>
      </c>
      <c r="E8" s="0" t="n">
        <v>6</v>
      </c>
      <c r="F8" s="0" t="n">
        <v>1</v>
      </c>
      <c r="G8" s="78" t="s">
        <v>176</v>
      </c>
      <c r="H8" s="0" t="s">
        <v>229</v>
      </c>
    </row>
    <row r="9" customFormat="false" ht="23.85" hidden="false" customHeight="false" outlineLevel="0" collapsed="false">
      <c r="A9" s="0" t="s">
        <v>230</v>
      </c>
      <c r="B9" s="0" t="n">
        <v>2</v>
      </c>
      <c r="C9" s="0" t="n">
        <v>1</v>
      </c>
      <c r="D9" s="0" t="s">
        <v>56</v>
      </c>
      <c r="E9" s="0" t="n">
        <v>5</v>
      </c>
      <c r="F9" s="0" t="n">
        <v>0</v>
      </c>
      <c r="G9" s="2" t="s">
        <v>231</v>
      </c>
      <c r="H9" s="0" t="s">
        <v>227</v>
      </c>
    </row>
    <row r="10" customFormat="false" ht="23.85" hidden="false" customHeight="false" outlineLevel="0" collapsed="false">
      <c r="A10" s="0" t="s">
        <v>232</v>
      </c>
      <c r="B10" s="0" t="n">
        <v>1</v>
      </c>
      <c r="C10" s="0" t="n">
        <v>0</v>
      </c>
      <c r="D10" s="0" t="s">
        <v>56</v>
      </c>
      <c r="E10" s="0" t="n">
        <v>5</v>
      </c>
      <c r="F10" s="0" t="n">
        <v>2</v>
      </c>
      <c r="G10" s="2" t="s">
        <v>231</v>
      </c>
      <c r="H10" s="0" t="s">
        <v>228</v>
      </c>
    </row>
    <row r="11" customFormat="false" ht="23.85" hidden="false" customHeight="false" outlineLevel="0" collapsed="false">
      <c r="A11" s="0" t="s">
        <v>233</v>
      </c>
      <c r="B11" s="0" t="n">
        <v>1</v>
      </c>
      <c r="C11" s="0" t="n">
        <v>0</v>
      </c>
      <c r="D11" s="0" t="s">
        <v>56</v>
      </c>
      <c r="E11" s="0" t="n">
        <v>6</v>
      </c>
      <c r="F11" s="0" t="n">
        <v>1</v>
      </c>
      <c r="G11" s="2" t="s">
        <v>231</v>
      </c>
      <c r="H11" s="0" t="s">
        <v>229</v>
      </c>
    </row>
    <row r="12" customFormat="false" ht="12.75" hidden="false" customHeight="false" outlineLevel="0" collapsed="false">
      <c r="A12" s="0" t="s">
        <v>185</v>
      </c>
      <c r="B12" s="0" t="n">
        <v>3</v>
      </c>
      <c r="C12" s="0" t="n">
        <v>1</v>
      </c>
      <c r="D12" s="0" t="s">
        <v>67</v>
      </c>
      <c r="E12" s="0" t="n">
        <v>7</v>
      </c>
      <c r="F12" s="0" t="n">
        <v>2</v>
      </c>
      <c r="G12" s="78" t="s">
        <v>234</v>
      </c>
      <c r="H12" s="0" t="s">
        <v>227</v>
      </c>
    </row>
    <row r="13" customFormat="false" ht="12.75" hidden="false" customHeight="false" outlineLevel="0" collapsed="false">
      <c r="A13" s="0" t="s">
        <v>187</v>
      </c>
      <c r="B13" s="0" t="n">
        <v>2</v>
      </c>
      <c r="C13" s="0" t="n">
        <v>0</v>
      </c>
      <c r="D13" s="0" t="s">
        <v>67</v>
      </c>
      <c r="E13" s="0" t="n">
        <v>7</v>
      </c>
      <c r="F13" s="0" t="n">
        <v>5</v>
      </c>
      <c r="G13" s="2" t="s">
        <v>234</v>
      </c>
      <c r="H13" s="0" t="s">
        <v>228</v>
      </c>
    </row>
    <row r="14" customFormat="false" ht="12.75" hidden="false" customHeight="false" outlineLevel="0" collapsed="false">
      <c r="A14" s="0" t="s">
        <v>72</v>
      </c>
      <c r="B14" s="0" t="n">
        <v>2</v>
      </c>
      <c r="C14" s="0" t="n">
        <v>0</v>
      </c>
      <c r="D14" s="0" t="s">
        <v>67</v>
      </c>
      <c r="E14" s="0" t="n">
        <v>8</v>
      </c>
      <c r="F14" s="0" t="n">
        <v>3</v>
      </c>
      <c r="G14" s="2" t="s">
        <v>234</v>
      </c>
      <c r="H14" s="0" t="s">
        <v>229</v>
      </c>
    </row>
    <row r="15" customFormat="false" ht="23.85" hidden="false" customHeight="false" outlineLevel="0" collapsed="false">
      <c r="A15" s="0" t="s">
        <v>235</v>
      </c>
      <c r="B15" s="0" t="n">
        <v>1</v>
      </c>
      <c r="C15" s="0" t="n">
        <v>1</v>
      </c>
      <c r="D15" s="0" t="s">
        <v>56</v>
      </c>
      <c r="E15" s="0" t="n">
        <v>4</v>
      </c>
      <c r="F15" s="0" t="n">
        <v>1</v>
      </c>
      <c r="G15" s="78" t="s">
        <v>236</v>
      </c>
      <c r="H15" s="0" t="s">
        <v>237</v>
      </c>
    </row>
    <row r="16" customFormat="false" ht="23.85" hidden="false" customHeight="false" outlineLevel="0" collapsed="false">
      <c r="A16" s="0" t="s">
        <v>191</v>
      </c>
      <c r="B16" s="0" t="n">
        <v>2</v>
      </c>
      <c r="C16" s="0" t="n">
        <v>1</v>
      </c>
      <c r="D16" s="0" t="s">
        <v>67</v>
      </c>
      <c r="E16" s="0" t="n">
        <v>5</v>
      </c>
      <c r="F16" s="0" t="n">
        <v>1</v>
      </c>
      <c r="G16" s="2" t="s">
        <v>238</v>
      </c>
      <c r="H16" s="0" t="s">
        <v>237</v>
      </c>
    </row>
    <row r="17" customFormat="false" ht="23.85" hidden="false" customHeight="false" outlineLevel="0" collapsed="false">
      <c r="A17" s="0" t="s">
        <v>239</v>
      </c>
      <c r="B17" s="0" t="n">
        <v>1</v>
      </c>
      <c r="C17" s="0" t="n">
        <v>1</v>
      </c>
      <c r="D17" s="0" t="s">
        <v>56</v>
      </c>
      <c r="E17" s="0" t="n">
        <v>3</v>
      </c>
      <c r="F17" s="0" t="n">
        <v>0</v>
      </c>
      <c r="G17" s="2" t="s">
        <v>240</v>
      </c>
      <c r="H17" s="0" t="s">
        <v>237</v>
      </c>
    </row>
    <row r="18" s="79" customFormat="true" ht="7.5" hidden="false" customHeight="true" outlineLevel="0" collapsed="false">
      <c r="G18" s="80"/>
    </row>
    <row r="19" customFormat="false" ht="12.75" hidden="false" customHeight="false" outlineLevel="0" collapsed="false">
      <c r="A19" s="0" t="s">
        <v>197</v>
      </c>
      <c r="B19" s="0" t="n">
        <v>2</v>
      </c>
      <c r="C19" s="0" t="n">
        <v>0</v>
      </c>
      <c r="D19" s="0" t="s">
        <v>45</v>
      </c>
      <c r="E19" s="0" t="n">
        <v>2</v>
      </c>
      <c r="F19" s="0" t="n">
        <v>0</v>
      </c>
      <c r="G19" s="2" t="s">
        <v>198</v>
      </c>
      <c r="H19" s="0" t="s">
        <v>241</v>
      </c>
    </row>
    <row r="20" customFormat="false" ht="12.75" hidden="false" customHeight="false" outlineLevel="0" collapsed="false">
      <c r="A20" s="0" t="s">
        <v>199</v>
      </c>
      <c r="B20" s="0" t="n">
        <v>3</v>
      </c>
      <c r="C20" s="0" t="n">
        <v>0</v>
      </c>
      <c r="D20" s="0" t="s">
        <v>49</v>
      </c>
      <c r="E20" s="0" t="n">
        <v>0</v>
      </c>
      <c r="F20" s="0" t="n">
        <v>0</v>
      </c>
      <c r="G20" s="2" t="s">
        <v>242</v>
      </c>
      <c r="H20" s="0" t="s">
        <v>241</v>
      </c>
    </row>
    <row r="21" customFormat="false" ht="12.75" hidden="false" customHeight="false" outlineLevel="0" collapsed="false">
      <c r="A21" s="0" t="s">
        <v>201</v>
      </c>
      <c r="B21" s="0" t="n">
        <v>4</v>
      </c>
      <c r="C21" s="0" t="s">
        <v>202</v>
      </c>
      <c r="D21" s="0" t="s">
        <v>56</v>
      </c>
      <c r="E21" s="0" t="n">
        <v>0</v>
      </c>
      <c r="F21" s="0" t="n">
        <v>0</v>
      </c>
      <c r="G21" s="2" t="s">
        <v>243</v>
      </c>
      <c r="H21" s="0" t="s">
        <v>241</v>
      </c>
    </row>
  </sheetData>
  <conditionalFormatting sqref="G31:G1048576 G22 G25:G27 G18 G1:G8 G12 G15">
    <cfRule type="colorScale" priority="2">
      <colorScale>
        <cfvo type="min" val="0"/>
        <cfvo type="num" val="0.6"/>
        <cfvo type="max" val="0"/>
        <color rgb="FFBA131A"/>
        <color rgb="FFFFFF00"/>
        <color rgb="FF89C765"/>
      </colorScale>
    </cfRule>
  </conditionalFormatting>
  <conditionalFormatting sqref="G23:G30">
    <cfRule type="colorScale" priority="3">
      <colorScale>
        <cfvo type="min" val="0"/>
        <cfvo type="num" val="0.6"/>
        <cfvo type="max" val="0"/>
        <color rgb="FFBA131A"/>
        <color rgb="FFFFFF00"/>
        <color rgb="FF89C765"/>
      </colorScale>
    </cfRule>
  </conditionalFormatting>
  <conditionalFormatting sqref="G19:G21">
    <cfRule type="colorScale" priority="4">
      <colorScale>
        <cfvo type="min" val="0"/>
        <cfvo type="num" val="0.6"/>
        <cfvo type="max" val="0"/>
        <color rgb="FFBA131A"/>
        <color rgb="FFFFFF00"/>
        <color rgb="FF89C765"/>
      </colorScale>
    </cfRule>
  </conditionalFormatting>
  <conditionalFormatting sqref="G10">
    <cfRule type="colorScale" priority="5">
      <colorScale>
        <cfvo type="min" val="0"/>
        <cfvo type="num" val="0.6"/>
        <cfvo type="max" val="0"/>
        <color rgb="FFBA131A"/>
        <color rgb="FFFFFF00"/>
        <color rgb="FF89C765"/>
      </colorScale>
    </cfRule>
  </conditionalFormatting>
  <conditionalFormatting sqref="G11">
    <cfRule type="colorScale" priority="6">
      <colorScale>
        <cfvo type="min" val="0"/>
        <cfvo type="num" val="0.6"/>
        <cfvo type="max" val="0"/>
        <color rgb="FFBA131A"/>
        <color rgb="FFFFFF00"/>
        <color rgb="FF89C765"/>
      </colorScale>
    </cfRule>
  </conditionalFormatting>
  <conditionalFormatting sqref="G13">
    <cfRule type="colorScale" priority="7">
      <colorScale>
        <cfvo type="min" val="0"/>
        <cfvo type="num" val="0.6"/>
        <cfvo type="max" val="0"/>
        <color rgb="FFBA131A"/>
        <color rgb="FFFFFF00"/>
        <color rgb="FF89C765"/>
      </colorScale>
    </cfRule>
  </conditionalFormatting>
  <conditionalFormatting sqref="G14">
    <cfRule type="colorScale" priority="8">
      <colorScale>
        <cfvo type="min" val="0"/>
        <cfvo type="num" val="0.6"/>
        <cfvo type="max" val="0"/>
        <color rgb="FFBA131A"/>
        <color rgb="FFFFFF00"/>
        <color rgb="FF89C765"/>
      </colorScale>
    </cfRule>
  </conditionalFormatting>
  <conditionalFormatting sqref="G16">
    <cfRule type="colorScale" priority="9">
      <colorScale>
        <cfvo type="min" val="0"/>
        <cfvo type="num" val="0.6"/>
        <cfvo type="max" val="0"/>
        <color rgb="FFBA131A"/>
        <color rgb="FFFFFF00"/>
        <color rgb="FF89C765"/>
      </colorScale>
    </cfRule>
  </conditionalFormatting>
  <conditionalFormatting sqref="G17">
    <cfRule type="colorScale" priority="10">
      <colorScale>
        <cfvo type="min" val="0"/>
        <cfvo type="num" val="0.6"/>
        <cfvo type="max" val="0"/>
        <color rgb="FFBA131A"/>
        <color rgb="FFFFFF00"/>
        <color rgb="FF89C765"/>
      </colorScale>
    </cfRule>
  </conditionalFormatting>
  <conditionalFormatting sqref="G9">
    <cfRule type="colorScale" priority="11">
      <colorScale>
        <cfvo type="min" val="0"/>
        <cfvo type="num" val="0.6"/>
        <cfvo type="max" val="0"/>
        <color rgb="FFBA131A"/>
        <color rgb="FFFFFF00"/>
        <color rgb="FF89C765"/>
      </colorScale>
    </cfRule>
  </conditionalFormatting>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38"/>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I2" activeCellId="0" sqref="I2"/>
    </sheetView>
  </sheetViews>
  <sheetFormatPr defaultColWidth="11.82421875" defaultRowHeight="12.75" zeroHeight="false" outlineLevelRow="0" outlineLevelCol="0"/>
  <cols>
    <col collapsed="false" customWidth="true" hidden="false" outlineLevel="0" max="1" min="1" style="0" width="28.86"/>
    <col collapsed="false" customWidth="true" hidden="false" outlineLevel="0" max="2" min="2" style="0" width="8.14"/>
    <col collapsed="false" customWidth="true" hidden="false" outlineLevel="0" max="3" min="3" style="0" width="9.42"/>
    <col collapsed="false" customWidth="true" hidden="false" outlineLevel="0" max="4" min="4" style="0" width="9"/>
    <col collapsed="false" customWidth="true" hidden="false" outlineLevel="0" max="5" min="5" style="0" width="10.12"/>
    <col collapsed="false" customWidth="true" hidden="false" outlineLevel="0" max="6" min="6" style="0" width="13.86"/>
    <col collapsed="false" customWidth="true" hidden="false" outlineLevel="0" max="7" min="7" style="78" width="58.87"/>
    <col collapsed="false" customWidth="true" hidden="false" outlineLevel="0" max="8" min="8" style="0" width="17.59"/>
    <col collapsed="false" customWidth="true" hidden="false" outlineLevel="0" max="9" min="9" style="5" width="17.59"/>
    <col collapsed="false" customWidth="true" hidden="false" outlineLevel="0" max="10" min="10" style="0" width="17.59"/>
    <col collapsed="false" customWidth="true" hidden="false" outlineLevel="0" max="11" min="11" style="81" width="19.99"/>
    <col collapsed="false" customWidth="true" hidden="false" outlineLevel="0" max="12" min="12" style="81" width="19.85"/>
    <col collapsed="false" customWidth="true" hidden="false" outlineLevel="0" max="13" min="13" style="81" width="19.57"/>
    <col collapsed="false" customWidth="true" hidden="false" outlineLevel="0" max="14" min="14" style="82" width="9.13"/>
    <col collapsed="false" customWidth="true" hidden="false" outlineLevel="0" max="15" min="15" style="83" width="2.42"/>
    <col collapsed="false" customWidth="true" hidden="false" outlineLevel="0" max="17" min="17" style="0" width="16.29"/>
    <col collapsed="false" customWidth="true" hidden="false" outlineLevel="0" max="18" min="18" style="0" width="16.14"/>
  </cols>
  <sheetData>
    <row r="1" s="91" customFormat="true" ht="35.05" hidden="false" customHeight="false" outlineLevel="0" collapsed="false">
      <c r="A1" s="84" t="s">
        <v>87</v>
      </c>
      <c r="B1" s="85" t="s">
        <v>152</v>
      </c>
      <c r="C1" s="85" t="s">
        <v>153</v>
      </c>
      <c r="D1" s="85" t="s">
        <v>31</v>
      </c>
      <c r="E1" s="85" t="s">
        <v>244</v>
      </c>
      <c r="F1" s="85" t="s">
        <v>245</v>
      </c>
      <c r="G1" s="85" t="s">
        <v>166</v>
      </c>
      <c r="H1" s="85" t="s">
        <v>221</v>
      </c>
      <c r="I1" s="86" t="s">
        <v>246</v>
      </c>
      <c r="J1" s="85" t="s">
        <v>247</v>
      </c>
      <c r="K1" s="87" t="s">
        <v>248</v>
      </c>
      <c r="L1" s="87" t="s">
        <v>249</v>
      </c>
      <c r="M1" s="87" t="s">
        <v>250</v>
      </c>
      <c r="N1" s="88" t="s">
        <v>251</v>
      </c>
      <c r="O1" s="89"/>
      <c r="P1" s="85" t="s">
        <v>252</v>
      </c>
      <c r="Q1" s="85" t="s">
        <v>253</v>
      </c>
      <c r="R1" s="85" t="s">
        <v>254</v>
      </c>
      <c r="S1" s="85" t="s">
        <v>255</v>
      </c>
      <c r="T1" s="90" t="s">
        <v>256</v>
      </c>
      <c r="AME1" s="92"/>
      <c r="AMF1" s="92"/>
      <c r="AMG1" s="92"/>
      <c r="AMH1" s="92"/>
      <c r="AMI1" s="92"/>
      <c r="AMJ1" s="92"/>
    </row>
    <row r="2" customFormat="false" ht="35.05" hidden="false" customHeight="false" outlineLevel="0" collapsed="false">
      <c r="A2" s="93" t="s">
        <v>222</v>
      </c>
      <c r="B2" s="94" t="n">
        <v>0</v>
      </c>
      <c r="C2" s="94" t="n">
        <v>0</v>
      </c>
      <c r="D2" s="94" t="s">
        <v>45</v>
      </c>
      <c r="E2" s="94" t="n">
        <v>1</v>
      </c>
      <c r="F2" s="94" t="n">
        <v>0</v>
      </c>
      <c r="G2" s="95" t="s">
        <v>257</v>
      </c>
      <c r="H2" s="94" t="s">
        <v>222</v>
      </c>
      <c r="I2" s="96" t="n">
        <f aca="false">IF($Q$2&lt;1,COUNTIF(2d12s!$B$2:$M$13, "&gt;="&amp;($S$2+1-$P$2-C2))/144, IF($Q$2&gt;=1,COUNTIF(2d12s!$B$2:$M$13, "&gt;="&amp;($S$2+1-$P$2-C2-1))/144,0)/$Q$2 + IF($Q$2&gt;=2,COUNTIF(2d12s!$B$2:$M$13, "&gt;="&amp;($S$2+1-$P$2-C2-2))/144,0)/$Q$2 + IF($Q$2&gt;=3,COUNTIF(2d12s!$B$2:$M$13, "&gt;="&amp;($S$2+1-$P$2-C2-3))/144,0)/$Q$2 + IF($Q$2&gt;=4,COUNTIF(2d12s!$B$2:$M$13, "&gt;="&amp;($S$2+1-$P$2-C2-4))/144,0)/$Q$2 + IF($Q$2&gt;=5,COUNTIF(2d12s!$B$2:$M$13, "&gt;="&amp;($S$2+1-$P$2-C2-5))/144,0)/$Q$2 + IF($Q$2&gt;=6,COUNTIF(2d12s!$B$2:$M$13, "&gt;="&amp;($S$2+1-$P$2-C2-6))/144,0)/$Q$2 + IF($Q$2&gt;=7,COUNTIF(2d12s!$B$2:$M$13, "&gt;="&amp;($S$2+1-$P$2-C2-7))/144,0)/$Q$2 + IF($Q$2&gt;=8,COUNTIF(2d12s!$B$2:$M$13, "&gt;="&amp;($S$2+1-$P$2-C2-8))/144,0)/$Q$2 + IF($Q$2&gt;=9,COUNTIF(2d12s!$B$2:$M$13, "&gt;="&amp;($S$2+1-$P$2-C2-9))/144,0)/$Q$2 + IF($Q$2&gt;=10,COUNTIF(2d12s!$B$2:$M$13, "&gt;="&amp;($S$2+1-$P$2-C2-10))/144,0)/$Q$2 + IF($Q$2&gt;=11,COUNTIF(2d12s!$B$2:$M$13, "&gt;="&amp;($S$2+1-$P$2-C2-11))/144,0)/$Q$2 + IF($Q$2&gt;=12,COUNTIF(2d12s!$B$2:$M$13, "&gt;="&amp;($S$2+1-$P$2-C2-12))/144,0)/$Q$2)</f>
        <v>0.356481481481481</v>
      </c>
      <c r="J2" s="94" t="n">
        <f aca="false">(-$T$2-4+$R$2+F2)*-1</f>
        <v>6</v>
      </c>
      <c r="K2" s="97" t="n">
        <f aca="false">I2*(1-(_xlfn.BINOM.DIST(0,2,IF(J2&lt;1, 11, IF(J2&gt;11, 1, 12-J2))/12,1)*IF($Q$2&lt;1, 1, _xlfn.BINOM.DIST(0,1,IF(J2&lt;1, $Q$2-1, IF(J2&gt;($Q$2-1), 0, IF(J2&gt;11, 1, $Q$2-J2)))/$Q$2,1))))</f>
        <v>0.267361111111111</v>
      </c>
      <c r="L2" s="97" t="n">
        <f aca="false">I2*(_xlfn.BINOM.DIST(2,2,IF(J2&lt;1, 11, IF(J2&gt;11, 1, 12-J2))/12,0)+(_xlfn.BINOM.DIST(1,2,IF(J2&lt;1, 11, IF(J2&gt;11, 1, 12-J2))/12,0)*IF($Q$2&lt;1, 0, _xlfn.BINOM.DIST(1,1,IF(J2&lt;1, $Q$2-1, IF(J2&gt;($Q$2-1), 0, IF(J2&gt;11, 1, $Q$2-J2)))/$Q$2,0))))</f>
        <v>0.0891203703703704</v>
      </c>
      <c r="M2" s="97" t="n">
        <f aca="false">I2*(_xlfn.BINOM.DIST(2,2,IF(J2&lt;1, 11, IF(J2&gt;11, 1, 12-J2))/12,0)*IF($Q$2&lt;1, 0, _xlfn.BINOM.DIST(1,1,IF(J2&lt;1, $Q$2-1, IF(J2&gt;($Q$2-1), 0, IF(J2&gt;11, 1, $Q$2-J2)))/$Q$2,0)))</f>
        <v>0</v>
      </c>
      <c r="N2" s="98" t="n">
        <f aca="false">(K2-L2)*E2+(L2-M2)*E2*2+M2*E2*3</f>
        <v>0.356481481481481</v>
      </c>
      <c r="P2" s="94" t="n">
        <v>4</v>
      </c>
      <c r="Q2" s="94" t="n">
        <v>6</v>
      </c>
      <c r="R2" s="94" t="n">
        <v>2</v>
      </c>
      <c r="S2" s="94" t="n">
        <v>22</v>
      </c>
      <c r="T2" s="99" t="n">
        <v>4</v>
      </c>
    </row>
    <row r="3" s="108" customFormat="true" ht="12.75" hidden="false" customHeight="false" outlineLevel="0" collapsed="false">
      <c r="A3" s="100" t="s">
        <v>171</v>
      </c>
      <c r="B3" s="101" t="n">
        <v>0</v>
      </c>
      <c r="C3" s="101" t="n">
        <v>0</v>
      </c>
      <c r="D3" s="101" t="s">
        <v>49</v>
      </c>
      <c r="E3" s="101" t="n">
        <v>2</v>
      </c>
      <c r="F3" s="101" t="n">
        <v>0</v>
      </c>
      <c r="G3" s="102"/>
      <c r="H3" s="103" t="s">
        <v>222</v>
      </c>
      <c r="I3" s="104" t="n">
        <f aca="false">IF($Q$2&lt;1,COUNTIF(2d12s!$B$2:$M$13, "&gt;="&amp;($S$2+1-$P$2-C3))/144, IF($Q$2&gt;=1,COUNTIF(2d12s!$B$2:$M$13, "&gt;="&amp;($S$2+1-$P$2-C3-1))/144,0)/$Q$2 + IF($Q$2&gt;=2,COUNTIF(2d12s!$B$2:$M$13, "&gt;="&amp;($S$2+1-$P$2-C3-2))/144,0)/$Q$2 + IF($Q$2&gt;=3,COUNTIF(2d12s!$B$2:$M$13, "&gt;="&amp;($S$2+1-$P$2-C3-3))/144,0)/$Q$2 + IF($Q$2&gt;=4,COUNTIF(2d12s!$B$2:$M$13, "&gt;="&amp;($S$2+1-$P$2-C3-4))/144,0)/$Q$2 + IF($Q$2&gt;=5,COUNTIF(2d12s!$B$2:$M$13, "&gt;="&amp;($S$2+1-$P$2-C3-5))/144,0)/$Q$2 + IF($Q$2&gt;=6,COUNTIF(2d12s!$B$2:$M$13, "&gt;="&amp;($S$2+1-$P$2-C3-6))/144,0)/$Q$2 + IF($Q$2&gt;=7,COUNTIF(2d12s!$B$2:$M$13, "&gt;="&amp;($S$2+1-$P$2-C3-7))/144,0)/$Q$2 + IF($Q$2&gt;=8,COUNTIF(2d12s!$B$2:$M$13, "&gt;="&amp;($S$2+1-$P$2-C3-8))/144,0)/$Q$2 + IF($Q$2&gt;=9,COUNTIF(2d12s!$B$2:$M$13, "&gt;="&amp;($S$2+1-$P$2-C3-9))/144,0)/$Q$2 + IF($Q$2&gt;=10,COUNTIF(2d12s!$B$2:$M$13, "&gt;="&amp;($S$2+1-$P$2-C3-10))/144,0)/$Q$2 + IF($Q$2&gt;=11,COUNTIF(2d12s!$B$2:$M$13, "&gt;="&amp;($S$2+1-$P$2-C3-11))/144,0)/$Q$2 + IF($Q$2&gt;=12,COUNTIF(2d12s!$B$2:$M$13, "&gt;="&amp;($S$2+1-$P$2-C3-12))/144,0)/$Q$2)</f>
        <v>0.356481481481481</v>
      </c>
      <c r="J3" s="101" t="n">
        <f aca="false">(-$T$2-4+$R$2+F3)*-1</f>
        <v>6</v>
      </c>
      <c r="K3" s="105" t="n">
        <f aca="false">I3*(1-(_xlfn.BINOM.DIST(0,2,IF(J3&lt;1, 11, IF(J3&gt;11, 1, 12-J3))/12,1)*IF($Q$2&lt;1, 1, _xlfn.BINOM.DIST(0,1,IF(J3&lt;1, $Q$2-1, IF(J3&gt;($Q$2-1), 0, IF(J3&gt;11, 1, $Q$2-J3)))/$Q$2,1))))</f>
        <v>0.267361111111111</v>
      </c>
      <c r="L3" s="105" t="n">
        <f aca="false">I3*(_xlfn.BINOM.DIST(2,2,IF(J3&lt;1, 11, IF(J3&gt;11, 1, 12-J3))/12,0)+(_xlfn.BINOM.DIST(1,2,IF(J3&lt;1, 11, IF(J3&gt;11, 1, 12-J3))/12,0)*IF($Q$2&lt;1, 0, _xlfn.BINOM.DIST(1,1,IF(J3&lt;1, $Q$2-1, IF(J3&gt;($Q$2-1), 0, IF(J3&gt;11, 1, $Q$2-J3)))/$Q$2,0))))</f>
        <v>0.0891203703703704</v>
      </c>
      <c r="M3" s="105" t="n">
        <f aca="false">I3*(_xlfn.BINOM.DIST(2,2,IF(J3&lt;1, 11, IF(J3&gt;11, 1, 12-J3))/12,0)*IF($Q$2&lt;1, 0, _xlfn.BINOM.DIST(1,1,IF(J3&lt;1, $Q$2-1, IF(J3&gt;($Q$2-1), 0, IF(J3&gt;11, 1, $Q$2-J3)))/$Q$2,0)))</f>
        <v>0</v>
      </c>
      <c r="N3" s="106" t="n">
        <f aca="false">(K3-L3)*E3+(L3-M3)*E3*2+M3*E3*3</f>
        <v>0.712962962962963</v>
      </c>
      <c r="O3" s="83"/>
      <c r="P3" s="101"/>
      <c r="Q3" s="101"/>
      <c r="R3" s="101"/>
      <c r="S3" s="101"/>
      <c r="T3" s="107"/>
    </row>
    <row r="4" customFormat="false" ht="46.25" hidden="false" customHeight="false" outlineLevel="0" collapsed="false">
      <c r="A4" s="93" t="s">
        <v>44</v>
      </c>
      <c r="B4" s="94" t="n">
        <v>0</v>
      </c>
      <c r="C4" s="94" t="n">
        <v>0</v>
      </c>
      <c r="D4" s="94" t="s">
        <v>45</v>
      </c>
      <c r="E4" s="94" t="n">
        <v>2</v>
      </c>
      <c r="F4" s="94" t="n">
        <v>1</v>
      </c>
      <c r="G4" s="95" t="s">
        <v>258</v>
      </c>
      <c r="H4" s="94" t="s">
        <v>224</v>
      </c>
      <c r="I4" s="109" t="n">
        <f aca="false">IF($Q$2&lt;1,COUNTIF(2d12s!$B$2:$M$13, "&gt;="&amp;($S$2+1-$P$2-C4))/144, IF($Q$2&gt;=1,COUNTIF(2d12s!$B$2:$M$13, "&gt;="&amp;($S$2+1-$P$2-C4-1))/144,0)/$Q$2 + IF($Q$2&gt;=2,COUNTIF(2d12s!$B$2:$M$13, "&gt;="&amp;($S$2+1-$P$2-C4-2))/144,0)/$Q$2 + IF($Q$2&gt;=3,COUNTIF(2d12s!$B$2:$M$13, "&gt;="&amp;($S$2+1-$P$2-C4-3))/144,0)/$Q$2 + IF($Q$2&gt;=4,COUNTIF(2d12s!$B$2:$M$13, "&gt;="&amp;($S$2+1-$P$2-C4-4))/144,0)/$Q$2 + IF($Q$2&gt;=5,COUNTIF(2d12s!$B$2:$M$13, "&gt;="&amp;($S$2+1-$P$2-C4-5))/144,0)/$Q$2 + IF($Q$2&gt;=6,COUNTIF(2d12s!$B$2:$M$13, "&gt;="&amp;($S$2+1-$P$2-C4-6))/144,0)/$Q$2 + IF($Q$2&gt;=7,COUNTIF(2d12s!$B$2:$M$13, "&gt;="&amp;($S$2+1-$P$2-C4-7))/144,0)/$Q$2 + IF($Q$2&gt;=8,COUNTIF(2d12s!$B$2:$M$13, "&gt;="&amp;($S$2+1-$P$2-C4-8))/144,0)/$Q$2 + IF($Q$2&gt;=9,COUNTIF(2d12s!$B$2:$M$13, "&gt;="&amp;($S$2+1-$P$2-C4-9))/144,0)/$Q$2 + IF($Q$2&gt;=10,COUNTIF(2d12s!$B$2:$M$13, "&gt;="&amp;($S$2+1-$P$2-C4-10))/144,0)/$Q$2 + IF($Q$2&gt;=11,COUNTIF(2d12s!$B$2:$M$13, "&gt;="&amp;($S$2+1-$P$2-C4-11))/144,0)/$Q$2 + IF($Q$2&gt;=12,COUNTIF(2d12s!$B$2:$M$13, "&gt;="&amp;($S$2+1-$P$2-C4-12))/144,0)/$Q$2)</f>
        <v>0.356481481481481</v>
      </c>
      <c r="J4" s="94" t="n">
        <f aca="false">(-$T$2-4+$R$2+F4)*-1</f>
        <v>5</v>
      </c>
      <c r="K4" s="97" t="n">
        <f aca="false">I4*(1-(_xlfn.BINOM.DIST(0,2,IF(J4&lt;1, 11, IF(J4&gt;11, 1, 12-J4))/12,1)*IF($Q$2&lt;1, 1, _xlfn.BINOM.DIST(0,1,IF(J4&lt;1, $Q$2-1, IF(J4&gt;($Q$2-1), 0, IF(J4&gt;11, 1, $Q$2-J4)))/$Q$2,1))))</f>
        <v>0.304907193072702</v>
      </c>
      <c r="L4" s="97" t="n">
        <f aca="false">I4*(_xlfn.BINOM.DIST(2,2,IF(J4&lt;1, 11, IF(J4&gt;11, 1, 12-J4))/12,0)+(_xlfn.BINOM.DIST(1,2,IF(J4&lt;1, 11, IF(J4&gt;11, 1, 12-J4))/12,0)*IF($Q$2&lt;1, 0, _xlfn.BINOM.DIST(1,1,IF(J4&lt;1, $Q$2-1, IF(J4&gt;($Q$2-1), 0, IF(J4&gt;11, 1, $Q$2-J4)))/$Q$2,0))))</f>
        <v>0.150184327846365</v>
      </c>
      <c r="M4" s="97" t="n">
        <f aca="false">I4*(_xlfn.BINOM.DIST(2,2,IF(J4&lt;1, 11, IF(J4&gt;11, 1, 12-J4))/12,0)*IF($Q$2&lt;1, 0, _xlfn.BINOM.DIST(1,1,IF(J4&lt;1, $Q$2-1, IF(J4&gt;($Q$2-1), 0, IF(J4&gt;11, 1, $Q$2-J4)))/$Q$2,0)))</f>
        <v>0.0202171210562414</v>
      </c>
      <c r="N4" s="98" t="n">
        <f aca="false">(K4-L4)*E4+(L4-M4)*E4*2+M4*E4*3</f>
        <v>0.950617283950617</v>
      </c>
      <c r="P4" s="94"/>
      <c r="Q4" s="94"/>
      <c r="R4" s="94"/>
      <c r="S4" s="94"/>
      <c r="T4" s="99"/>
    </row>
    <row r="5" s="108" customFormat="true" ht="12.75" hidden="false" customHeight="false" outlineLevel="0" collapsed="false">
      <c r="A5" s="100" t="s">
        <v>174</v>
      </c>
      <c r="B5" s="101" t="n">
        <v>1</v>
      </c>
      <c r="C5" s="101" t="n">
        <v>0</v>
      </c>
      <c r="D5" s="101" t="s">
        <v>49</v>
      </c>
      <c r="E5" s="101" t="n">
        <v>2</v>
      </c>
      <c r="F5" s="101" t="n">
        <v>1</v>
      </c>
      <c r="G5" s="110" t="s">
        <v>225</v>
      </c>
      <c r="H5" s="101" t="s">
        <v>224</v>
      </c>
      <c r="I5" s="104" t="n">
        <f aca="false">IF($Q$2&lt;1,COUNTIF(2d12s!$B$2:$M$13, "&gt;="&amp;($S$2+1-$P$2-C5))/144, IF($Q$2&gt;=1,COUNTIF(2d12s!$B$2:$M$13, "&gt;="&amp;($S$2+1-$P$2-C5-1))/144,0)/$Q$2 + IF($Q$2&gt;=2,COUNTIF(2d12s!$B$2:$M$13, "&gt;="&amp;($S$2+1-$P$2-C5-2))/144,0)/$Q$2 + IF($Q$2&gt;=3,COUNTIF(2d12s!$B$2:$M$13, "&gt;="&amp;($S$2+1-$P$2-C5-3))/144,0)/$Q$2 + IF($Q$2&gt;=4,COUNTIF(2d12s!$B$2:$M$13, "&gt;="&amp;($S$2+1-$P$2-C5-4))/144,0)/$Q$2 + IF($Q$2&gt;=5,COUNTIF(2d12s!$B$2:$M$13, "&gt;="&amp;($S$2+1-$P$2-C5-5))/144,0)/$Q$2 + IF($Q$2&gt;=6,COUNTIF(2d12s!$B$2:$M$13, "&gt;="&amp;($S$2+1-$P$2-C5-6))/144,0)/$Q$2 + IF($Q$2&gt;=7,COUNTIF(2d12s!$B$2:$M$13, "&gt;="&amp;($S$2+1-$P$2-C5-7))/144,0)/$Q$2 + IF($Q$2&gt;=8,COUNTIF(2d12s!$B$2:$M$13, "&gt;="&amp;($S$2+1-$P$2-C5-8))/144,0)/$Q$2 + IF($Q$2&gt;=9,COUNTIF(2d12s!$B$2:$M$13, "&gt;="&amp;($S$2+1-$P$2-C5-9))/144,0)/$Q$2 + IF($Q$2&gt;=10,COUNTIF(2d12s!$B$2:$M$13, "&gt;="&amp;($S$2+1-$P$2-C5-10))/144,0)/$Q$2 + IF($Q$2&gt;=11,COUNTIF(2d12s!$B$2:$M$13, "&gt;="&amp;($S$2+1-$P$2-C5-11))/144,0)/$Q$2 + IF($Q$2&gt;=12,COUNTIF(2d12s!$B$2:$M$13, "&gt;="&amp;($S$2+1-$P$2-C5-12))/144,0)/$Q$2)</f>
        <v>0.356481481481481</v>
      </c>
      <c r="J5" s="101" t="n">
        <f aca="false">(-$T$2-4+$R$2+F5)*-1</f>
        <v>5</v>
      </c>
      <c r="K5" s="105" t="n">
        <f aca="false">I5*(1-(_xlfn.BINOM.DIST(0,2,IF(J5&lt;1, 11, IF(J5&gt;11, 1, 12-J5))/12,1)*IF($Q$2&lt;1, 1, _xlfn.BINOM.DIST(0,1,IF(J5&lt;1, $Q$2-1, IF(J5&gt;($Q$2-1), 0, IF(J5&gt;11, 1, $Q$2-J5)))/$Q$2,1))))</f>
        <v>0.304907193072702</v>
      </c>
      <c r="L5" s="105" t="n">
        <f aca="false">I5*(_xlfn.BINOM.DIST(2,2,IF(J5&lt;1, 11, IF(J5&gt;11, 1, 12-J5))/12,0)+(_xlfn.BINOM.DIST(1,2,IF(J5&lt;1, 11, IF(J5&gt;11, 1, 12-J5))/12,0)*IF($Q$2&lt;1, 0, _xlfn.BINOM.DIST(1,1,IF(J5&lt;1, $Q$2-1, IF(J5&gt;($Q$2-1), 0, IF(J5&gt;11, 1, $Q$2-J5)))/$Q$2,0))))</f>
        <v>0.150184327846365</v>
      </c>
      <c r="M5" s="105" t="n">
        <f aca="false">I5*(_xlfn.BINOM.DIST(2,2,IF(J5&lt;1, 11, IF(J5&gt;11, 1, 12-J5))/12,0)*IF($Q$2&lt;1, 0, _xlfn.BINOM.DIST(1,1,IF(J5&lt;1, $Q$2-1, IF(J5&gt;($Q$2-1), 0, IF(J5&gt;11, 1, $Q$2-J5)))/$Q$2,0)))</f>
        <v>0.0202171210562414</v>
      </c>
      <c r="N5" s="106" t="n">
        <f aca="false">(K5-L5)*E5+(L5-M5)*E5*2+M5*E5*3</f>
        <v>0.950617283950617</v>
      </c>
      <c r="O5" s="83"/>
      <c r="P5" s="101"/>
      <c r="Q5" s="101"/>
      <c r="R5" s="101"/>
      <c r="S5" s="101"/>
      <c r="T5" s="107"/>
    </row>
    <row r="6" customFormat="false" ht="12.75" hidden="false" customHeight="false" outlineLevel="0" collapsed="false">
      <c r="A6" s="93" t="s">
        <v>226</v>
      </c>
      <c r="B6" s="94" t="n">
        <v>1</v>
      </c>
      <c r="C6" s="94" t="n">
        <v>1</v>
      </c>
      <c r="D6" s="94" t="s">
        <v>49</v>
      </c>
      <c r="E6" s="94" t="n">
        <v>3</v>
      </c>
      <c r="F6" s="94" t="n">
        <v>0</v>
      </c>
      <c r="G6" s="95" t="s">
        <v>97</v>
      </c>
      <c r="H6" s="94" t="s">
        <v>227</v>
      </c>
      <c r="I6" s="109" t="n">
        <f aca="false">IF($Q$2&lt;1,COUNTIF(2d12s!$B$2:$M$13, "&gt;="&amp;($S$2+1-$P$2-C6))/144, IF($Q$2&gt;=1,COUNTIF(2d12s!$B$2:$M$13, "&gt;="&amp;($S$2+1-$P$2-C6-1))/144,0)/$Q$2 + IF($Q$2&gt;=2,COUNTIF(2d12s!$B$2:$M$13, "&gt;="&amp;($S$2+1-$P$2-C6-2))/144,0)/$Q$2 + IF($Q$2&gt;=3,COUNTIF(2d12s!$B$2:$M$13, "&gt;="&amp;($S$2+1-$P$2-C6-3))/144,0)/$Q$2 + IF($Q$2&gt;=4,COUNTIF(2d12s!$B$2:$M$13, "&gt;="&amp;($S$2+1-$P$2-C6-4))/144,0)/$Q$2 + IF($Q$2&gt;=5,COUNTIF(2d12s!$B$2:$M$13, "&gt;="&amp;($S$2+1-$P$2-C6-5))/144,0)/$Q$2 + IF($Q$2&gt;=6,COUNTIF(2d12s!$B$2:$M$13, "&gt;="&amp;($S$2+1-$P$2-C6-6))/144,0)/$Q$2 + IF($Q$2&gt;=7,COUNTIF(2d12s!$B$2:$M$13, "&gt;="&amp;($S$2+1-$P$2-C6-7))/144,0)/$Q$2 + IF($Q$2&gt;=8,COUNTIF(2d12s!$B$2:$M$13, "&gt;="&amp;($S$2+1-$P$2-C6-8))/144,0)/$Q$2 + IF($Q$2&gt;=9,COUNTIF(2d12s!$B$2:$M$13, "&gt;="&amp;($S$2+1-$P$2-C6-9))/144,0)/$Q$2 + IF($Q$2&gt;=10,COUNTIF(2d12s!$B$2:$M$13, "&gt;="&amp;($S$2+1-$P$2-C6-10))/144,0)/$Q$2 + IF($Q$2&gt;=11,COUNTIF(2d12s!$B$2:$M$13, "&gt;="&amp;($S$2+1-$P$2-C6-11))/144,0)/$Q$2 + IF($Q$2&gt;=12,COUNTIF(2d12s!$B$2:$M$13, "&gt;="&amp;($S$2+1-$P$2-C6-12))/144,0)/$Q$2)</f>
        <v>0.427083333333333</v>
      </c>
      <c r="J6" s="94" t="n">
        <f aca="false">(-$T$2-4+$R$2+F6)*-1</f>
        <v>6</v>
      </c>
      <c r="K6" s="97" t="n">
        <f aca="false">I6*(1-(_xlfn.BINOM.DIST(0,2,IF(J6&lt;1, 11, IF(J6&gt;11, 1, 12-J6))/12,1)*IF($Q$2&lt;1, 1, _xlfn.BINOM.DIST(0,1,IF(J6&lt;1, $Q$2-1, IF(J6&gt;($Q$2-1), 0, IF(J6&gt;11, 1, $Q$2-J6)))/$Q$2,1))))</f>
        <v>0.3203125</v>
      </c>
      <c r="L6" s="97" t="n">
        <f aca="false">I6*(_xlfn.BINOM.DIST(2,2,IF(J6&lt;1, 11, IF(J6&gt;11, 1, 12-J6))/12,0)+(_xlfn.BINOM.DIST(1,2,IF(J6&lt;1, 11, IF(J6&gt;11, 1, 12-J6))/12,0)*IF($Q$2&lt;1, 0, _xlfn.BINOM.DIST(1,1,IF(J6&lt;1, $Q$2-1, IF(J6&gt;($Q$2-1), 0, IF(J6&gt;11, 1, $Q$2-J6)))/$Q$2,0))))</f>
        <v>0.106770833333333</v>
      </c>
      <c r="M6" s="97" t="n">
        <f aca="false">I6*(_xlfn.BINOM.DIST(2,2,IF(J6&lt;1, 11, IF(J6&gt;11, 1, 12-J6))/12,0)*IF($Q$2&lt;1, 0, _xlfn.BINOM.DIST(1,1,IF(J6&lt;1, $Q$2-1, IF(J6&gt;($Q$2-1), 0, IF(J6&gt;11, 1, $Q$2-J6)))/$Q$2,0)))</f>
        <v>0</v>
      </c>
      <c r="N6" s="98" t="n">
        <f aca="false">(K6-L6)*E6+(L6-M6)*E6*2+M6*E6*3</f>
        <v>1.28125</v>
      </c>
      <c r="P6" s="94"/>
      <c r="Q6" s="94"/>
      <c r="R6" s="94"/>
      <c r="S6" s="94"/>
      <c r="T6" s="99"/>
    </row>
    <row r="7" s="108" customFormat="true" ht="12.75" hidden="false" customHeight="false" outlineLevel="0" collapsed="false">
      <c r="A7" s="100" t="s">
        <v>51</v>
      </c>
      <c r="B7" s="101" t="n">
        <v>0</v>
      </c>
      <c r="C7" s="101" t="n">
        <v>0</v>
      </c>
      <c r="D7" s="101" t="s">
        <v>49</v>
      </c>
      <c r="E7" s="101" t="n">
        <v>3</v>
      </c>
      <c r="F7" s="101" t="n">
        <v>1</v>
      </c>
      <c r="G7" s="102" t="s">
        <v>176</v>
      </c>
      <c r="H7" s="101" t="s">
        <v>228</v>
      </c>
      <c r="I7" s="104" t="n">
        <f aca="false">IF($Q$2&lt;1,COUNTIF(2d12s!$B$2:$M$13, "&gt;="&amp;($S$2+1-$P$2-C7))/144, IF($Q$2&gt;=1,COUNTIF(2d12s!$B$2:$M$13, "&gt;="&amp;($S$2+1-$P$2-C7-1))/144,0)/$Q$2 + IF($Q$2&gt;=2,COUNTIF(2d12s!$B$2:$M$13, "&gt;="&amp;($S$2+1-$P$2-C7-2))/144,0)/$Q$2 + IF($Q$2&gt;=3,COUNTIF(2d12s!$B$2:$M$13, "&gt;="&amp;($S$2+1-$P$2-C7-3))/144,0)/$Q$2 + IF($Q$2&gt;=4,COUNTIF(2d12s!$B$2:$M$13, "&gt;="&amp;($S$2+1-$P$2-C7-4))/144,0)/$Q$2 + IF($Q$2&gt;=5,COUNTIF(2d12s!$B$2:$M$13, "&gt;="&amp;($S$2+1-$P$2-C7-5))/144,0)/$Q$2 + IF($Q$2&gt;=6,COUNTIF(2d12s!$B$2:$M$13, "&gt;="&amp;($S$2+1-$P$2-C7-6))/144,0)/$Q$2 + IF($Q$2&gt;=7,COUNTIF(2d12s!$B$2:$M$13, "&gt;="&amp;($S$2+1-$P$2-C7-7))/144,0)/$Q$2 + IF($Q$2&gt;=8,COUNTIF(2d12s!$B$2:$M$13, "&gt;="&amp;($S$2+1-$P$2-C7-8))/144,0)/$Q$2 + IF($Q$2&gt;=9,COUNTIF(2d12s!$B$2:$M$13, "&gt;="&amp;($S$2+1-$P$2-C7-9))/144,0)/$Q$2 + IF($Q$2&gt;=10,COUNTIF(2d12s!$B$2:$M$13, "&gt;="&amp;($S$2+1-$P$2-C7-10))/144,0)/$Q$2 + IF($Q$2&gt;=11,COUNTIF(2d12s!$B$2:$M$13, "&gt;="&amp;($S$2+1-$P$2-C7-11))/144,0)/$Q$2 + IF($Q$2&gt;=12,COUNTIF(2d12s!$B$2:$M$13, "&gt;="&amp;($S$2+1-$P$2-C7-12))/144,0)/$Q$2)</f>
        <v>0.356481481481481</v>
      </c>
      <c r="J7" s="101" t="n">
        <f aca="false">(-$T$2-4+$R$2+F7)*-1</f>
        <v>5</v>
      </c>
      <c r="K7" s="105" t="n">
        <f aca="false">I7*(1-(_xlfn.BINOM.DIST(0,2,IF(J7&lt;1, 11, IF(J7&gt;11, 1, 12-J7))/12,1)*IF($Q$2&lt;1, 1, _xlfn.BINOM.DIST(0,1,IF(J7&lt;1, $Q$2-1, IF(J7&gt;($Q$2-1), 0, IF(J7&gt;11, 1, $Q$2-J7)))/$Q$2,1))))</f>
        <v>0.304907193072702</v>
      </c>
      <c r="L7" s="105" t="n">
        <f aca="false">I7*(_xlfn.BINOM.DIST(2,2,IF(J7&lt;1, 11, IF(J7&gt;11, 1, 12-J7))/12,0)+(_xlfn.BINOM.DIST(1,2,IF(J7&lt;1, 11, IF(J7&gt;11, 1, 12-J7))/12,0)*IF($Q$2&lt;1, 0, _xlfn.BINOM.DIST(1,1,IF(J7&lt;1, $Q$2-1, IF(J7&gt;($Q$2-1), 0, IF(J7&gt;11, 1, $Q$2-J7)))/$Q$2,0))))</f>
        <v>0.150184327846365</v>
      </c>
      <c r="M7" s="105" t="n">
        <f aca="false">I7*(_xlfn.BINOM.DIST(2,2,IF(J7&lt;1, 11, IF(J7&gt;11, 1, 12-J7))/12,0)*IF($Q$2&lt;1, 0, _xlfn.BINOM.DIST(1,1,IF(J7&lt;1, $Q$2-1, IF(J7&gt;($Q$2-1), 0, IF(J7&gt;11, 1, $Q$2-J7)))/$Q$2,0)))</f>
        <v>0.0202171210562414</v>
      </c>
      <c r="N7" s="106" t="n">
        <f aca="false">(K7-L7)*E7+(L7-M7)*E7*2+M7*E7*3</f>
        <v>1.42592592592593</v>
      </c>
      <c r="O7" s="83"/>
      <c r="P7" s="101"/>
      <c r="Q7" s="101"/>
      <c r="R7" s="101"/>
      <c r="S7" s="101"/>
      <c r="T7" s="107"/>
    </row>
    <row r="8" customFormat="false" ht="12.75" hidden="false" customHeight="false" outlineLevel="0" collapsed="false">
      <c r="A8" s="93" t="s">
        <v>177</v>
      </c>
      <c r="B8" s="94" t="n">
        <v>0</v>
      </c>
      <c r="C8" s="94" t="n">
        <v>0</v>
      </c>
      <c r="D8" s="94" t="s">
        <v>49</v>
      </c>
      <c r="E8" s="94" t="n">
        <v>4</v>
      </c>
      <c r="F8" s="94" t="n">
        <v>0</v>
      </c>
      <c r="G8" s="95" t="s">
        <v>176</v>
      </c>
      <c r="H8" s="94" t="s">
        <v>229</v>
      </c>
      <c r="I8" s="109" t="n">
        <f aca="false">IF($Q$2&lt;1,COUNTIF(2d12s!$B$2:$M$13, "&gt;="&amp;($S$2+1-$P$2-C8))/144, IF($Q$2&gt;=1,COUNTIF(2d12s!$B$2:$M$13, "&gt;="&amp;($S$2+1-$P$2-C8-1))/144,0)/$Q$2 + IF($Q$2&gt;=2,COUNTIF(2d12s!$B$2:$M$13, "&gt;="&amp;($S$2+1-$P$2-C8-2))/144,0)/$Q$2 + IF($Q$2&gt;=3,COUNTIF(2d12s!$B$2:$M$13, "&gt;="&amp;($S$2+1-$P$2-C8-3))/144,0)/$Q$2 + IF($Q$2&gt;=4,COUNTIF(2d12s!$B$2:$M$13, "&gt;="&amp;($S$2+1-$P$2-C8-4))/144,0)/$Q$2 + IF($Q$2&gt;=5,COUNTIF(2d12s!$B$2:$M$13, "&gt;="&amp;($S$2+1-$P$2-C8-5))/144,0)/$Q$2 + IF($Q$2&gt;=6,COUNTIF(2d12s!$B$2:$M$13, "&gt;="&amp;($S$2+1-$P$2-C8-6))/144,0)/$Q$2 + IF($Q$2&gt;=7,COUNTIF(2d12s!$B$2:$M$13, "&gt;="&amp;($S$2+1-$P$2-C8-7))/144,0)/$Q$2 + IF($Q$2&gt;=8,COUNTIF(2d12s!$B$2:$M$13, "&gt;="&amp;($S$2+1-$P$2-C8-8))/144,0)/$Q$2 + IF($Q$2&gt;=9,COUNTIF(2d12s!$B$2:$M$13, "&gt;="&amp;($S$2+1-$P$2-C8-9))/144,0)/$Q$2 + IF($Q$2&gt;=10,COUNTIF(2d12s!$B$2:$M$13, "&gt;="&amp;($S$2+1-$P$2-C8-10))/144,0)/$Q$2 + IF($Q$2&gt;=11,COUNTIF(2d12s!$B$2:$M$13, "&gt;="&amp;($S$2+1-$P$2-C8-11))/144,0)/$Q$2 + IF($Q$2&gt;=12,COUNTIF(2d12s!$B$2:$M$13, "&gt;="&amp;($S$2+1-$P$2-C8-12))/144,0)/$Q$2)</f>
        <v>0.356481481481481</v>
      </c>
      <c r="J8" s="94" t="n">
        <f aca="false">(-$T$2-4+$R$2+F8)*-1</f>
        <v>6</v>
      </c>
      <c r="K8" s="97" t="n">
        <f aca="false">I8*(1-(_xlfn.BINOM.DIST(0,2,IF(J8&lt;1, 11, IF(J8&gt;11, 1, 12-J8))/12,1)*IF($Q$2&lt;1, 1, _xlfn.BINOM.DIST(0,1,IF(J8&lt;1, $Q$2-1, IF(J8&gt;($Q$2-1), 0, IF(J8&gt;11, 1, $Q$2-J8)))/$Q$2,1))))</f>
        <v>0.267361111111111</v>
      </c>
      <c r="L8" s="97" t="n">
        <f aca="false">I8*(_xlfn.BINOM.DIST(2,2,IF(J8&lt;1, 11, IF(J8&gt;11, 1, 12-J8))/12,0)+(_xlfn.BINOM.DIST(1,2,IF(J8&lt;1, 11, IF(J8&gt;11, 1, 12-J8))/12,0)*IF($Q$2&lt;1, 0, _xlfn.BINOM.DIST(1,1,IF(J8&lt;1, $Q$2-1, IF(J8&gt;($Q$2-1), 0, IF(J8&gt;11, 1, $Q$2-J8)))/$Q$2,0))))</f>
        <v>0.0891203703703704</v>
      </c>
      <c r="M8" s="97" t="n">
        <f aca="false">I8*(_xlfn.BINOM.DIST(2,2,IF(J8&lt;1, 11, IF(J8&gt;11, 1, 12-J8))/12,0)*IF($Q$2&lt;1, 0, _xlfn.BINOM.DIST(1,1,IF(J8&lt;1, $Q$2-1, IF(J8&gt;($Q$2-1), 0, IF(J8&gt;11, 1, $Q$2-J8)))/$Q$2,0)))</f>
        <v>0</v>
      </c>
      <c r="N8" s="98" t="n">
        <f aca="false">(K8-L8)*E8+(L8-M8)*E8*2+M8*E8*3</f>
        <v>1.42592592592593</v>
      </c>
      <c r="P8" s="94"/>
      <c r="Q8" s="94"/>
      <c r="R8" s="94"/>
      <c r="S8" s="94"/>
      <c r="T8" s="99"/>
    </row>
    <row r="9" s="108" customFormat="true" ht="12.75" hidden="false" customHeight="true" outlineLevel="0" collapsed="false">
      <c r="A9" s="100" t="s">
        <v>230</v>
      </c>
      <c r="B9" s="101" t="n">
        <v>1</v>
      </c>
      <c r="C9" s="101" t="n">
        <v>1</v>
      </c>
      <c r="D9" s="101" t="s">
        <v>56</v>
      </c>
      <c r="E9" s="101" t="n">
        <v>3</v>
      </c>
      <c r="F9" s="101" t="n">
        <v>0</v>
      </c>
      <c r="G9" s="111" t="s">
        <v>259</v>
      </c>
      <c r="H9" s="112" t="s">
        <v>227</v>
      </c>
      <c r="I9" s="113" t="n">
        <f aca="false">IF($Q$2&lt;1,COUNTIF(2d12s!$B$2:$M$13, "&gt;="&amp;($S$2+1-$P$2-C9))/144, IF($Q$2&gt;=1,COUNTIF(2d12s!$B$2:$M$13, "&gt;="&amp;($S$2+1-$P$2-C9-1))/144,0)/$Q$2 + IF($Q$2&gt;=2,COUNTIF(2d12s!$B$2:$M$13, "&gt;="&amp;($S$2+1-$P$2-C9-2))/144,0)/$Q$2 + IF($Q$2&gt;=3,COUNTIF(2d12s!$B$2:$M$13, "&gt;="&amp;($S$2+1-$P$2-C9-3))/144,0)/$Q$2 + IF($Q$2&gt;=4,COUNTIF(2d12s!$B$2:$M$13, "&gt;="&amp;($S$2+1-$P$2-C9-4))/144,0)/$Q$2 + IF($Q$2&gt;=5,COUNTIF(2d12s!$B$2:$M$13, "&gt;="&amp;($S$2+1-$P$2-C9-5))/144,0)/$Q$2 + IF($Q$2&gt;=6,COUNTIF(2d12s!$B$2:$M$13, "&gt;="&amp;($S$2+1-$P$2-C9-6))/144,0)/$Q$2 + IF($Q$2&gt;=7,COUNTIF(2d12s!$B$2:$M$13, "&gt;="&amp;($S$2+1-$P$2-C9-7))/144,0)/$Q$2 + IF($Q$2&gt;=8,COUNTIF(2d12s!$B$2:$M$13, "&gt;="&amp;($S$2+1-$P$2-C9-8))/144,0)/$Q$2 + IF($Q$2&gt;=9,COUNTIF(2d12s!$B$2:$M$13, "&gt;="&amp;($S$2+1-$P$2-C9-9))/144,0)/$Q$2 + IF($Q$2&gt;=10,COUNTIF(2d12s!$B$2:$M$13, "&gt;="&amp;($S$2+1-$P$2-C9-10))/144,0)/$Q$2 + IF($Q$2&gt;=11,COUNTIF(2d12s!$B$2:$M$13, "&gt;="&amp;($S$2+1-$P$2-C9-11))/144,0)/$Q$2 + IF($Q$2&gt;=12,COUNTIF(2d12s!$B$2:$M$13, "&gt;="&amp;($S$2+1-$P$2-C9-12))/144,0)/$Q$2)</f>
        <v>0.427083333333333</v>
      </c>
      <c r="J9" s="101" t="n">
        <f aca="false">(-$T$2-4+$R$2+F9)*-1</f>
        <v>6</v>
      </c>
      <c r="K9" s="105" t="n">
        <f aca="false">I9*(1-(_xlfn.BINOM.DIST(0,2,IF(J9&lt;1, 11, IF(J9&gt;11, 1, 12-J9))/12,1)*IF($Q$2&lt;1, 1, _xlfn.BINOM.DIST(0,1,IF(J9&lt;1, $Q$2-1, IF(J9&gt;($Q$2-1), 0, IF(J9&gt;11, 1, $Q$2-J9)))/$Q$2,1))))</f>
        <v>0.3203125</v>
      </c>
      <c r="L9" s="105" t="n">
        <f aca="false">I9*(_xlfn.BINOM.DIST(2,2,IF(J9&lt;1, 11, IF(J9&gt;11, 1, 12-J9))/12,0)+(_xlfn.BINOM.DIST(1,2,IF(J9&lt;1, 11, IF(J9&gt;11, 1, 12-J9))/12,0)*IF($Q$2&lt;1, 0, _xlfn.BINOM.DIST(1,1,IF(J9&lt;1, $Q$2-1, IF(J9&gt;($Q$2-1), 0, IF(J9&gt;11, 1, $Q$2-J9)))/$Q$2,0))))</f>
        <v>0.106770833333333</v>
      </c>
      <c r="M9" s="105" t="n">
        <f aca="false">I9*(_xlfn.BINOM.DIST(2,2,IF(J9&lt;1, 11, IF(J9&gt;11, 1, 12-J9))/12,0)*IF($Q$2&lt;1, 0, _xlfn.BINOM.DIST(1,1,IF(J9&lt;1, $Q$2-1, IF(J9&gt;($Q$2-1), 0, IF(J9&gt;11, 1, $Q$2-J9)))/$Q$2,0)))</f>
        <v>0</v>
      </c>
      <c r="N9" s="106" t="n">
        <f aca="false">(K9-L9)*E9+(L9-M9)*E9*2+M9*E9*3</f>
        <v>1.28125</v>
      </c>
      <c r="O9" s="83"/>
      <c r="P9" s="101"/>
      <c r="Q9" s="101"/>
      <c r="R9" s="101"/>
      <c r="S9" s="101"/>
      <c r="T9" s="107"/>
    </row>
    <row r="10" s="108" customFormat="true" ht="12.75" hidden="false" customHeight="false" outlineLevel="0" collapsed="false">
      <c r="A10" s="100" t="s">
        <v>260</v>
      </c>
      <c r="B10" s="101" t="n">
        <v>2</v>
      </c>
      <c r="C10" s="101" t="n">
        <v>1</v>
      </c>
      <c r="D10" s="101" t="s">
        <v>56</v>
      </c>
      <c r="E10" s="101" t="n">
        <v>4</v>
      </c>
      <c r="F10" s="101" t="n">
        <v>1</v>
      </c>
      <c r="G10" s="111"/>
      <c r="H10" s="112"/>
      <c r="I10" s="113" t="n">
        <f aca="false">IF($Q$2&lt;1,COUNTIF(2d12s!$B$2:$M$13, "&gt;="&amp;($S$2+1-$P$2-C10))/144, IF($Q$2&gt;=1,COUNTIF(2d12s!$B$2:$M$13, "&gt;="&amp;($S$2+1-$P$2-C10-1))/144,0)/$Q$2 + IF($Q$2&gt;=2,COUNTIF(2d12s!$B$2:$M$13, "&gt;="&amp;($S$2+1-$P$2-C10-2))/144,0)/$Q$2 + IF($Q$2&gt;=3,COUNTIF(2d12s!$B$2:$M$13, "&gt;="&amp;($S$2+1-$P$2-C10-3))/144,0)/$Q$2 + IF($Q$2&gt;=4,COUNTIF(2d12s!$B$2:$M$13, "&gt;="&amp;($S$2+1-$P$2-C10-4))/144,0)/$Q$2 + IF($Q$2&gt;=5,COUNTIF(2d12s!$B$2:$M$13, "&gt;="&amp;($S$2+1-$P$2-C10-5))/144,0)/$Q$2 + IF($Q$2&gt;=6,COUNTIF(2d12s!$B$2:$M$13, "&gt;="&amp;($S$2+1-$P$2-C10-6))/144,0)/$Q$2 + IF($Q$2&gt;=7,COUNTIF(2d12s!$B$2:$M$13, "&gt;="&amp;($S$2+1-$P$2-C10-7))/144,0)/$Q$2 + IF($Q$2&gt;=8,COUNTIF(2d12s!$B$2:$M$13, "&gt;="&amp;($S$2+1-$P$2-C10-8))/144,0)/$Q$2 + IF($Q$2&gt;=9,COUNTIF(2d12s!$B$2:$M$13, "&gt;="&amp;($S$2+1-$P$2-C10-9))/144,0)/$Q$2 + IF($Q$2&gt;=10,COUNTIF(2d12s!$B$2:$M$13, "&gt;="&amp;($S$2+1-$P$2-C10-10))/144,0)/$Q$2 + IF($Q$2&gt;=11,COUNTIF(2d12s!$B$2:$M$13, "&gt;="&amp;($S$2+1-$P$2-C10-11))/144,0)/$Q$2 + IF($Q$2&gt;=12,COUNTIF(2d12s!$B$2:$M$13, "&gt;="&amp;($S$2+1-$P$2-C10-12))/144,0)/$Q$2)</f>
        <v>0.427083333333333</v>
      </c>
      <c r="J10" s="101" t="n">
        <f aca="false">(-$T$2-4+$R$2+F10)*-1</f>
        <v>5</v>
      </c>
      <c r="K10" s="105" t="n">
        <f aca="false">I10*(1-(_xlfn.BINOM.DIST(0,2,IF(J10&lt;1, 11, IF(J10&gt;11, 1, 12-J10))/12,1)*IF($Q$2&lt;1, 1, _xlfn.BINOM.DIST(0,1,IF(J10&lt;1, $Q$2-1, IF(J10&gt;($Q$2-1), 0, IF(J10&gt;11, 1, $Q$2-J10)))/$Q$2,1))))</f>
        <v>0.365294656635802</v>
      </c>
      <c r="L10" s="105" t="n">
        <f aca="false">I10*(_xlfn.BINOM.DIST(2,2,IF(J10&lt;1, 11, IF(J10&gt;11, 1, 12-J10))/12,0)+(_xlfn.BINOM.DIST(1,2,IF(J10&lt;1, 11, IF(J10&gt;11, 1, 12-J10))/12,0)*IF($Q$2&lt;1, 0, _xlfn.BINOM.DIST(1,1,IF(J10&lt;1, $Q$2-1, IF(J10&gt;($Q$2-1), 0, IF(J10&gt;11, 1, $Q$2-J10)))/$Q$2,0))))</f>
        <v>0.17992862654321</v>
      </c>
      <c r="M10" s="105" t="n">
        <f aca="false">I10*(_xlfn.BINOM.DIST(2,2,IF(J10&lt;1, 11, IF(J10&gt;11, 1, 12-J10))/12,0)*IF($Q$2&lt;1, 0, _xlfn.BINOM.DIST(1,1,IF(J10&lt;1, $Q$2-1, IF(J10&gt;($Q$2-1), 0, IF(J10&gt;11, 1, $Q$2-J10)))/$Q$2,0)))</f>
        <v>0.0242211612654321</v>
      </c>
      <c r="N10" s="106" t="n">
        <f aca="false">(K10-L10)*E10+(L10-M10)*E10*2+M10*E10*3</f>
        <v>2.27777777777778</v>
      </c>
      <c r="O10" s="83"/>
      <c r="P10" s="101"/>
      <c r="Q10" s="101"/>
      <c r="R10" s="101"/>
      <c r="S10" s="101"/>
      <c r="T10" s="107"/>
    </row>
    <row r="11" customFormat="false" ht="12.75" hidden="false" customHeight="true" outlineLevel="0" collapsed="false">
      <c r="A11" s="93" t="s">
        <v>232</v>
      </c>
      <c r="B11" s="94" t="n">
        <v>0</v>
      </c>
      <c r="C11" s="94" t="n">
        <v>0</v>
      </c>
      <c r="D11" s="94" t="s">
        <v>56</v>
      </c>
      <c r="E11" s="94" t="n">
        <v>3</v>
      </c>
      <c r="F11" s="94" t="n">
        <v>1</v>
      </c>
      <c r="G11" s="114" t="s">
        <v>259</v>
      </c>
      <c r="H11" s="115" t="s">
        <v>228</v>
      </c>
      <c r="I11" s="116" t="n">
        <f aca="false">IF($Q$2&lt;1,COUNTIF(2d12s!$B$2:$M$13, "&gt;="&amp;($S$2+1-$P$2-C11))/144, IF($Q$2&gt;=1,COUNTIF(2d12s!$B$2:$M$13, "&gt;="&amp;($S$2+1-$P$2-C11-1))/144,0)/$Q$2 + IF($Q$2&gt;=2,COUNTIF(2d12s!$B$2:$M$13, "&gt;="&amp;($S$2+1-$P$2-C11-2))/144,0)/$Q$2 + IF($Q$2&gt;=3,COUNTIF(2d12s!$B$2:$M$13, "&gt;="&amp;($S$2+1-$P$2-C11-3))/144,0)/$Q$2 + IF($Q$2&gt;=4,COUNTIF(2d12s!$B$2:$M$13, "&gt;="&amp;($S$2+1-$P$2-C11-4))/144,0)/$Q$2 + IF($Q$2&gt;=5,COUNTIF(2d12s!$B$2:$M$13, "&gt;="&amp;($S$2+1-$P$2-C11-5))/144,0)/$Q$2 + IF($Q$2&gt;=6,COUNTIF(2d12s!$B$2:$M$13, "&gt;="&amp;($S$2+1-$P$2-C11-6))/144,0)/$Q$2 + IF($Q$2&gt;=7,COUNTIF(2d12s!$B$2:$M$13, "&gt;="&amp;($S$2+1-$P$2-C11-7))/144,0)/$Q$2 + IF($Q$2&gt;=8,COUNTIF(2d12s!$B$2:$M$13, "&gt;="&amp;($S$2+1-$P$2-C11-8))/144,0)/$Q$2 + IF($Q$2&gt;=9,COUNTIF(2d12s!$B$2:$M$13, "&gt;="&amp;($S$2+1-$P$2-C11-9))/144,0)/$Q$2 + IF($Q$2&gt;=10,COUNTIF(2d12s!$B$2:$M$13, "&gt;="&amp;($S$2+1-$P$2-C11-10))/144,0)/$Q$2 + IF($Q$2&gt;=11,COUNTIF(2d12s!$B$2:$M$13, "&gt;="&amp;($S$2+1-$P$2-C11-11))/144,0)/$Q$2 + IF($Q$2&gt;=12,COUNTIF(2d12s!$B$2:$M$13, "&gt;="&amp;($S$2+1-$P$2-C11-12))/144,0)/$Q$2)</f>
        <v>0.356481481481481</v>
      </c>
      <c r="J11" s="94" t="n">
        <f aca="false">(-$T$2-4+$R$2+F11)*-1</f>
        <v>5</v>
      </c>
      <c r="K11" s="97" t="n">
        <f aca="false">I11*(1-(_xlfn.BINOM.DIST(0,2,IF(J11&lt;1, 11, IF(J11&gt;11, 1, 12-J11))/12,1)*IF($Q$2&lt;1, 1, _xlfn.BINOM.DIST(0,1,IF(J11&lt;1, $Q$2-1, IF(J11&gt;($Q$2-1), 0, IF(J11&gt;11, 1, $Q$2-J11)))/$Q$2,1))))</f>
        <v>0.304907193072702</v>
      </c>
      <c r="L11" s="97" t="n">
        <f aca="false">I11*(_xlfn.BINOM.DIST(2,2,IF(J11&lt;1, 11, IF(J11&gt;11, 1, 12-J11))/12,0)+(_xlfn.BINOM.DIST(1,2,IF(J11&lt;1, 11, IF(J11&gt;11, 1, 12-J11))/12,0)*IF($Q$2&lt;1, 0, _xlfn.BINOM.DIST(1,1,IF(J11&lt;1, $Q$2-1, IF(J11&gt;($Q$2-1), 0, IF(J11&gt;11, 1, $Q$2-J11)))/$Q$2,0))))</f>
        <v>0.150184327846365</v>
      </c>
      <c r="M11" s="97" t="n">
        <f aca="false">I11*(_xlfn.BINOM.DIST(2,2,IF(J11&lt;1, 11, IF(J11&gt;11, 1, 12-J11))/12,0)*IF($Q$2&lt;1, 0, _xlfn.BINOM.DIST(1,1,IF(J11&lt;1, $Q$2-1, IF(J11&gt;($Q$2-1), 0, IF(J11&gt;11, 1, $Q$2-J11)))/$Q$2,0)))</f>
        <v>0.0202171210562414</v>
      </c>
      <c r="N11" s="98" t="n">
        <f aca="false">(K11-L11)*E11+(L11-M11)*E11*2+M11*E11*3</f>
        <v>1.42592592592593</v>
      </c>
      <c r="P11" s="94"/>
      <c r="Q11" s="94"/>
      <c r="R11" s="94"/>
      <c r="S11" s="94"/>
      <c r="T11" s="99"/>
    </row>
    <row r="12" customFormat="false" ht="12.75" hidden="false" customHeight="false" outlineLevel="0" collapsed="false">
      <c r="A12" s="93" t="s">
        <v>261</v>
      </c>
      <c r="B12" s="94" t="n">
        <v>1</v>
      </c>
      <c r="C12" s="94" t="n">
        <v>0</v>
      </c>
      <c r="D12" s="94" t="s">
        <v>56</v>
      </c>
      <c r="E12" s="94" t="n">
        <v>4</v>
      </c>
      <c r="F12" s="94" t="n">
        <v>2</v>
      </c>
      <c r="G12" s="114"/>
      <c r="H12" s="115"/>
      <c r="I12" s="116" t="n">
        <f aca="false">IF($Q$2&lt;1,COUNTIF(2d12s!$B$2:$M$13, "&gt;="&amp;($S$2+1-$P$2-C12))/144, IF($Q$2&gt;=1,COUNTIF(2d12s!$B$2:$M$13, "&gt;="&amp;($S$2+1-$P$2-C12-1))/144,0)/$Q$2 + IF($Q$2&gt;=2,COUNTIF(2d12s!$B$2:$M$13, "&gt;="&amp;($S$2+1-$P$2-C12-2))/144,0)/$Q$2 + IF($Q$2&gt;=3,COUNTIF(2d12s!$B$2:$M$13, "&gt;="&amp;($S$2+1-$P$2-C12-3))/144,0)/$Q$2 + IF($Q$2&gt;=4,COUNTIF(2d12s!$B$2:$M$13, "&gt;="&amp;($S$2+1-$P$2-C12-4))/144,0)/$Q$2 + IF($Q$2&gt;=5,COUNTIF(2d12s!$B$2:$M$13, "&gt;="&amp;($S$2+1-$P$2-C12-5))/144,0)/$Q$2 + IF($Q$2&gt;=6,COUNTIF(2d12s!$B$2:$M$13, "&gt;="&amp;($S$2+1-$P$2-C12-6))/144,0)/$Q$2 + IF($Q$2&gt;=7,COUNTIF(2d12s!$B$2:$M$13, "&gt;="&amp;($S$2+1-$P$2-C12-7))/144,0)/$Q$2 + IF($Q$2&gt;=8,COUNTIF(2d12s!$B$2:$M$13, "&gt;="&amp;($S$2+1-$P$2-C12-8))/144,0)/$Q$2 + IF($Q$2&gt;=9,COUNTIF(2d12s!$B$2:$M$13, "&gt;="&amp;($S$2+1-$P$2-C12-9))/144,0)/$Q$2 + IF($Q$2&gt;=10,COUNTIF(2d12s!$B$2:$M$13, "&gt;="&amp;($S$2+1-$P$2-C12-10))/144,0)/$Q$2 + IF($Q$2&gt;=11,COUNTIF(2d12s!$B$2:$M$13, "&gt;="&amp;($S$2+1-$P$2-C12-11))/144,0)/$Q$2 + IF($Q$2&gt;=12,COUNTIF(2d12s!$B$2:$M$13, "&gt;="&amp;($S$2+1-$P$2-C12-12))/144,0)/$Q$2)</f>
        <v>0.356481481481481</v>
      </c>
      <c r="J12" s="94" t="n">
        <f aca="false">(-$T$2-4+$R$2+F12)*-1</f>
        <v>4</v>
      </c>
      <c r="K12" s="97" t="n">
        <f aca="false">I12*(1-(_xlfn.BINOM.DIST(0,2,IF(J12&lt;1, 11, IF(J12&gt;11, 1, 12-J12))/12,1)*IF($Q$2&lt;1, 1, _xlfn.BINOM.DIST(0,1,IF(J12&lt;1, $Q$2-1, IF(J12&gt;($Q$2-1), 0, IF(J12&gt;11, 1, $Q$2-J12)))/$Q$2,1))))</f>
        <v>0.330075445816187</v>
      </c>
      <c r="L12" s="97" t="n">
        <f aca="false">I12*(_xlfn.BINOM.DIST(2,2,IF(J12&lt;1, 11, IF(J12&gt;11, 1, 12-J12))/12,0)+(_xlfn.BINOM.DIST(1,2,IF(J12&lt;1, 11, IF(J12&gt;11, 1, 12-J12))/12,0)*IF($Q$2&lt;1, 0, _xlfn.BINOM.DIST(1,1,IF(J12&lt;1, $Q$2-1, IF(J12&gt;($Q$2-1), 0, IF(J12&gt;11, 1, $Q$2-J12)))/$Q$2,0))))</f>
        <v>0.211248285322359</v>
      </c>
      <c r="M12" s="97" t="n">
        <f aca="false">I12*(_xlfn.BINOM.DIST(2,2,IF(J12&lt;1, 11, IF(J12&gt;11, 1, 12-J12))/12,0)*IF($Q$2&lt;1, 0, _xlfn.BINOM.DIST(1,1,IF(J12&lt;1, $Q$2-1, IF(J12&gt;($Q$2-1), 0, IF(J12&gt;11, 1, $Q$2-J12)))/$Q$2,0)))</f>
        <v>0.0528120713305898</v>
      </c>
      <c r="N12" s="98" t="n">
        <f aca="false">(K12-L12)*E12+(L12-M12)*E12*2+M12*E12*3</f>
        <v>2.37654320987654</v>
      </c>
      <c r="P12" s="94"/>
      <c r="Q12" s="94"/>
      <c r="R12" s="94"/>
      <c r="S12" s="94"/>
      <c r="T12" s="99"/>
    </row>
    <row r="13" s="108" customFormat="true" ht="12.75" hidden="false" customHeight="true" outlineLevel="0" collapsed="false">
      <c r="A13" s="100" t="s">
        <v>233</v>
      </c>
      <c r="B13" s="101" t="n">
        <v>0</v>
      </c>
      <c r="C13" s="101" t="n">
        <v>0</v>
      </c>
      <c r="D13" s="101" t="s">
        <v>56</v>
      </c>
      <c r="E13" s="101" t="n">
        <v>4</v>
      </c>
      <c r="F13" s="101" t="n">
        <v>0</v>
      </c>
      <c r="G13" s="111" t="s">
        <v>259</v>
      </c>
      <c r="H13" s="112" t="s">
        <v>229</v>
      </c>
      <c r="I13" s="113" t="n">
        <f aca="false">IF($Q$2&lt;1,COUNTIF(2d12s!$B$2:$M$13, "&gt;="&amp;($S$2+1-$P$2-C13))/144, IF($Q$2&gt;=1,COUNTIF(2d12s!$B$2:$M$13, "&gt;="&amp;($S$2+1-$P$2-C13-1))/144,0)/$Q$2 + IF($Q$2&gt;=2,COUNTIF(2d12s!$B$2:$M$13, "&gt;="&amp;($S$2+1-$P$2-C13-2))/144,0)/$Q$2 + IF($Q$2&gt;=3,COUNTIF(2d12s!$B$2:$M$13, "&gt;="&amp;($S$2+1-$P$2-C13-3))/144,0)/$Q$2 + IF($Q$2&gt;=4,COUNTIF(2d12s!$B$2:$M$13, "&gt;="&amp;($S$2+1-$P$2-C13-4))/144,0)/$Q$2 + IF($Q$2&gt;=5,COUNTIF(2d12s!$B$2:$M$13, "&gt;="&amp;($S$2+1-$P$2-C13-5))/144,0)/$Q$2 + IF($Q$2&gt;=6,COUNTIF(2d12s!$B$2:$M$13, "&gt;="&amp;($S$2+1-$P$2-C13-6))/144,0)/$Q$2 + IF($Q$2&gt;=7,COUNTIF(2d12s!$B$2:$M$13, "&gt;="&amp;($S$2+1-$P$2-C13-7))/144,0)/$Q$2 + IF($Q$2&gt;=8,COUNTIF(2d12s!$B$2:$M$13, "&gt;="&amp;($S$2+1-$P$2-C13-8))/144,0)/$Q$2 + IF($Q$2&gt;=9,COUNTIF(2d12s!$B$2:$M$13, "&gt;="&amp;($S$2+1-$P$2-C13-9))/144,0)/$Q$2 + IF($Q$2&gt;=10,COUNTIF(2d12s!$B$2:$M$13, "&gt;="&amp;($S$2+1-$P$2-C13-10))/144,0)/$Q$2 + IF($Q$2&gt;=11,COUNTIF(2d12s!$B$2:$M$13, "&gt;="&amp;($S$2+1-$P$2-C13-11))/144,0)/$Q$2 + IF($Q$2&gt;=12,COUNTIF(2d12s!$B$2:$M$13, "&gt;="&amp;($S$2+1-$P$2-C13-12))/144,0)/$Q$2)</f>
        <v>0.356481481481481</v>
      </c>
      <c r="J13" s="101" t="n">
        <f aca="false">(-$T$2-4+$R$2+F13)*-1</f>
        <v>6</v>
      </c>
      <c r="K13" s="105" t="n">
        <f aca="false">I13*(1-(_xlfn.BINOM.DIST(0,2,IF(J13&lt;1, 11, IF(J13&gt;11, 1, 12-J13))/12,1)*IF($Q$2&lt;1, 1, _xlfn.BINOM.DIST(0,1,IF(J13&lt;1, $Q$2-1, IF(J13&gt;($Q$2-1), 0, IF(J13&gt;11, 1, $Q$2-J13)))/$Q$2,1))))</f>
        <v>0.267361111111111</v>
      </c>
      <c r="L13" s="105" t="n">
        <f aca="false">I13*(_xlfn.BINOM.DIST(2,2,IF(J13&lt;1, 11, IF(J13&gt;11, 1, 12-J13))/12,0)+(_xlfn.BINOM.DIST(1,2,IF(J13&lt;1, 11, IF(J13&gt;11, 1, 12-J13))/12,0)*IF($Q$2&lt;1, 0, _xlfn.BINOM.DIST(1,1,IF(J13&lt;1, $Q$2-1, IF(J13&gt;($Q$2-1), 0, IF(J13&gt;11, 1, $Q$2-J13)))/$Q$2,0))))</f>
        <v>0.0891203703703704</v>
      </c>
      <c r="M13" s="105" t="n">
        <f aca="false">I13*(_xlfn.BINOM.DIST(2,2,IF(J13&lt;1, 11, IF(J13&gt;11, 1, 12-J13))/12,0)*IF($Q$2&lt;1, 0, _xlfn.BINOM.DIST(1,1,IF(J13&lt;1, $Q$2-1, IF(J13&gt;($Q$2-1), 0, IF(J13&gt;11, 1, $Q$2-J13)))/$Q$2,0)))</f>
        <v>0</v>
      </c>
      <c r="N13" s="106" t="n">
        <f aca="false">(K13-L13)*E13+(L13-M13)*E13*2+M13*E13*3</f>
        <v>1.42592592592593</v>
      </c>
      <c r="O13" s="83"/>
      <c r="P13" s="101"/>
      <c r="Q13" s="101"/>
      <c r="R13" s="101"/>
      <c r="S13" s="101"/>
      <c r="T13" s="107"/>
    </row>
    <row r="14" s="108" customFormat="true" ht="12.75" hidden="false" customHeight="false" outlineLevel="0" collapsed="false">
      <c r="A14" s="100" t="s">
        <v>262</v>
      </c>
      <c r="B14" s="101" t="n">
        <v>1</v>
      </c>
      <c r="C14" s="101" t="n">
        <v>0</v>
      </c>
      <c r="D14" s="101" t="s">
        <v>56</v>
      </c>
      <c r="E14" s="101" t="n">
        <v>5</v>
      </c>
      <c r="F14" s="101" t="n">
        <v>1</v>
      </c>
      <c r="G14" s="111"/>
      <c r="H14" s="112"/>
      <c r="I14" s="113" t="n">
        <f aca="false">IF($Q$2&lt;1,COUNTIF(2d12s!$B$2:$M$13, "&gt;="&amp;($S$2+1-$P$2-C14))/144, IF($Q$2&gt;=1,COUNTIF(2d12s!$B$2:$M$13, "&gt;="&amp;($S$2+1-$P$2-C14-1))/144,0)/$Q$2 + IF($Q$2&gt;=2,COUNTIF(2d12s!$B$2:$M$13, "&gt;="&amp;($S$2+1-$P$2-C14-2))/144,0)/$Q$2 + IF($Q$2&gt;=3,COUNTIF(2d12s!$B$2:$M$13, "&gt;="&amp;($S$2+1-$P$2-C14-3))/144,0)/$Q$2 + IF($Q$2&gt;=4,COUNTIF(2d12s!$B$2:$M$13, "&gt;="&amp;($S$2+1-$P$2-C14-4))/144,0)/$Q$2 + IF($Q$2&gt;=5,COUNTIF(2d12s!$B$2:$M$13, "&gt;="&amp;($S$2+1-$P$2-C14-5))/144,0)/$Q$2 + IF($Q$2&gt;=6,COUNTIF(2d12s!$B$2:$M$13, "&gt;="&amp;($S$2+1-$P$2-C14-6))/144,0)/$Q$2 + IF($Q$2&gt;=7,COUNTIF(2d12s!$B$2:$M$13, "&gt;="&amp;($S$2+1-$P$2-C14-7))/144,0)/$Q$2 + IF($Q$2&gt;=8,COUNTIF(2d12s!$B$2:$M$13, "&gt;="&amp;($S$2+1-$P$2-C14-8))/144,0)/$Q$2 + IF($Q$2&gt;=9,COUNTIF(2d12s!$B$2:$M$13, "&gt;="&amp;($S$2+1-$P$2-C14-9))/144,0)/$Q$2 + IF($Q$2&gt;=10,COUNTIF(2d12s!$B$2:$M$13, "&gt;="&amp;($S$2+1-$P$2-C14-10))/144,0)/$Q$2 + IF($Q$2&gt;=11,COUNTIF(2d12s!$B$2:$M$13, "&gt;="&amp;($S$2+1-$P$2-C14-11))/144,0)/$Q$2 + IF($Q$2&gt;=12,COUNTIF(2d12s!$B$2:$M$13, "&gt;="&amp;($S$2+1-$P$2-C14-12))/144,0)/$Q$2)</f>
        <v>0.356481481481481</v>
      </c>
      <c r="J14" s="101" t="n">
        <f aca="false">(-$T$2-4+$R$2+F14)*-1</f>
        <v>5</v>
      </c>
      <c r="K14" s="105" t="n">
        <f aca="false">I14*(1-(_xlfn.BINOM.DIST(0,2,IF(J14&lt;1, 11, IF(J14&gt;11, 1, 12-J14))/12,1)*IF($Q$2&lt;1, 1, _xlfn.BINOM.DIST(0,1,IF(J14&lt;1, $Q$2-1, IF(J14&gt;($Q$2-1), 0, IF(J14&gt;11, 1, $Q$2-J14)))/$Q$2,1))))</f>
        <v>0.304907193072702</v>
      </c>
      <c r="L14" s="105" t="n">
        <f aca="false">I14*(_xlfn.BINOM.DIST(2,2,IF(J14&lt;1, 11, IF(J14&gt;11, 1, 12-J14))/12,0)+(_xlfn.BINOM.DIST(1,2,IF(J14&lt;1, 11, IF(J14&gt;11, 1, 12-J14))/12,0)*IF($Q$2&lt;1, 0, _xlfn.BINOM.DIST(1,1,IF(J14&lt;1, $Q$2-1, IF(J14&gt;($Q$2-1), 0, IF(J14&gt;11, 1, $Q$2-J14)))/$Q$2,0))))</f>
        <v>0.150184327846365</v>
      </c>
      <c r="M14" s="105" t="n">
        <f aca="false">I14*(_xlfn.BINOM.DIST(2,2,IF(J14&lt;1, 11, IF(J14&gt;11, 1, 12-J14))/12,0)*IF($Q$2&lt;1, 0, _xlfn.BINOM.DIST(1,1,IF(J14&lt;1, $Q$2-1, IF(J14&gt;($Q$2-1), 0, IF(J14&gt;11, 1, $Q$2-J14)))/$Q$2,0)))</f>
        <v>0.0202171210562414</v>
      </c>
      <c r="N14" s="106" t="n">
        <f aca="false">(K14-L14)*E14+(L14-M14)*E14*2+M14*E14*3</f>
        <v>2.37654320987654</v>
      </c>
      <c r="O14" s="83"/>
      <c r="P14" s="101"/>
      <c r="Q14" s="101"/>
      <c r="R14" s="101"/>
      <c r="S14" s="101"/>
      <c r="T14" s="107"/>
    </row>
    <row r="15" customFormat="false" ht="12.75" hidden="false" customHeight="false" outlineLevel="0" collapsed="false">
      <c r="A15" s="93" t="s">
        <v>185</v>
      </c>
      <c r="B15" s="94" t="n">
        <v>2</v>
      </c>
      <c r="C15" s="94" t="n">
        <v>1</v>
      </c>
      <c r="D15" s="94" t="s">
        <v>67</v>
      </c>
      <c r="E15" s="94" t="n">
        <v>5</v>
      </c>
      <c r="F15" s="94" t="n">
        <v>1</v>
      </c>
      <c r="G15" s="95" t="s">
        <v>263</v>
      </c>
      <c r="H15" s="94" t="s">
        <v>227</v>
      </c>
      <c r="I15" s="109" t="n">
        <f aca="false">IF($Q$2&lt;1,COUNTIF(2d12s!$B$2:$M$13, "&gt;="&amp;($S$2+1-$P$2-C15))/144, IF($Q$2&gt;=1,COUNTIF(2d12s!$B$2:$M$13, "&gt;="&amp;($S$2+1-$P$2-C15-1))/144,0)/$Q$2 + IF($Q$2&gt;=2,COUNTIF(2d12s!$B$2:$M$13, "&gt;="&amp;($S$2+1-$P$2-C15-2))/144,0)/$Q$2 + IF($Q$2&gt;=3,COUNTIF(2d12s!$B$2:$M$13, "&gt;="&amp;($S$2+1-$P$2-C15-3))/144,0)/$Q$2 + IF($Q$2&gt;=4,COUNTIF(2d12s!$B$2:$M$13, "&gt;="&amp;($S$2+1-$P$2-C15-4))/144,0)/$Q$2 + IF($Q$2&gt;=5,COUNTIF(2d12s!$B$2:$M$13, "&gt;="&amp;($S$2+1-$P$2-C15-5))/144,0)/$Q$2 + IF($Q$2&gt;=6,COUNTIF(2d12s!$B$2:$M$13, "&gt;="&amp;($S$2+1-$P$2-C15-6))/144,0)/$Q$2 + IF($Q$2&gt;=7,COUNTIF(2d12s!$B$2:$M$13, "&gt;="&amp;($S$2+1-$P$2-C15-7))/144,0)/$Q$2 + IF($Q$2&gt;=8,COUNTIF(2d12s!$B$2:$M$13, "&gt;="&amp;($S$2+1-$P$2-C15-8))/144,0)/$Q$2 + IF($Q$2&gt;=9,COUNTIF(2d12s!$B$2:$M$13, "&gt;="&amp;($S$2+1-$P$2-C15-9))/144,0)/$Q$2 + IF($Q$2&gt;=10,COUNTIF(2d12s!$B$2:$M$13, "&gt;="&amp;($S$2+1-$P$2-C15-10))/144,0)/$Q$2 + IF($Q$2&gt;=11,COUNTIF(2d12s!$B$2:$M$13, "&gt;="&amp;($S$2+1-$P$2-C15-11))/144,0)/$Q$2 + IF($Q$2&gt;=12,COUNTIF(2d12s!$B$2:$M$13, "&gt;="&amp;($S$2+1-$P$2-C15-12))/144,0)/$Q$2)</f>
        <v>0.427083333333333</v>
      </c>
      <c r="J15" s="94" t="n">
        <f aca="false">(-$T$2-4+$R$2+F15)*-1</f>
        <v>5</v>
      </c>
      <c r="K15" s="97" t="n">
        <f aca="false">I15*(1-(_xlfn.BINOM.DIST(0,2,IF(J15&lt;1, 11, IF(J15&gt;11, 1, 12-J15))/12,1)*IF($Q$2&lt;1, 1, _xlfn.BINOM.DIST(0,1,IF(J15&lt;1, $Q$2-1, IF(J15&gt;($Q$2-1), 0, IF(J15&gt;11, 1, $Q$2-J15)))/$Q$2,1))))</f>
        <v>0.365294656635802</v>
      </c>
      <c r="L15" s="97" t="n">
        <f aca="false">I15*(_xlfn.BINOM.DIST(2,2,IF(J15&lt;1, 11, IF(J15&gt;11, 1, 12-J15))/12,0)+(_xlfn.BINOM.DIST(1,2,IF(J15&lt;1, 11, IF(J15&gt;11, 1, 12-J15))/12,0)*IF($Q$2&lt;1, 0, _xlfn.BINOM.DIST(1,1,IF(J15&lt;1, $Q$2-1, IF(J15&gt;($Q$2-1), 0, IF(J15&gt;11, 1, $Q$2-J15)))/$Q$2,0))))</f>
        <v>0.17992862654321</v>
      </c>
      <c r="M15" s="97" t="n">
        <f aca="false">I15*(_xlfn.BINOM.DIST(2,2,IF(J15&lt;1, 11, IF(J15&gt;11, 1, 12-J15))/12,0)*IF($Q$2&lt;1, 0, _xlfn.BINOM.DIST(1,1,IF(J15&lt;1, $Q$2-1, IF(J15&gt;($Q$2-1), 0, IF(J15&gt;11, 1, $Q$2-J15)))/$Q$2,0)))</f>
        <v>0.0242211612654321</v>
      </c>
      <c r="N15" s="98" t="n">
        <f aca="false">(K15-L15)*E15+(L15-M15)*E15*2+M15*E15*3</f>
        <v>2.84722222222222</v>
      </c>
      <c r="P15" s="94"/>
      <c r="Q15" s="94"/>
      <c r="R15" s="94"/>
      <c r="S15" s="94"/>
      <c r="T15" s="99"/>
    </row>
    <row r="16" s="108" customFormat="true" ht="12.75" hidden="false" customHeight="false" outlineLevel="0" collapsed="false">
      <c r="A16" s="100" t="s">
        <v>187</v>
      </c>
      <c r="B16" s="101" t="n">
        <v>1</v>
      </c>
      <c r="C16" s="101" t="n">
        <v>0</v>
      </c>
      <c r="D16" s="101" t="s">
        <v>67</v>
      </c>
      <c r="E16" s="101" t="n">
        <v>5</v>
      </c>
      <c r="F16" s="101" t="n">
        <v>2</v>
      </c>
      <c r="G16" s="110" t="s">
        <v>263</v>
      </c>
      <c r="H16" s="101" t="s">
        <v>228</v>
      </c>
      <c r="I16" s="104" t="n">
        <f aca="false">IF($Q$2&lt;1,COUNTIF(2d12s!$B$2:$M$13, "&gt;="&amp;($S$2+1-$P$2-C16))/144, IF($Q$2&gt;=1,COUNTIF(2d12s!$B$2:$M$13, "&gt;="&amp;($S$2+1-$P$2-C16-1))/144,0)/$Q$2 + IF($Q$2&gt;=2,COUNTIF(2d12s!$B$2:$M$13, "&gt;="&amp;($S$2+1-$P$2-C16-2))/144,0)/$Q$2 + IF($Q$2&gt;=3,COUNTIF(2d12s!$B$2:$M$13, "&gt;="&amp;($S$2+1-$P$2-C16-3))/144,0)/$Q$2 + IF($Q$2&gt;=4,COUNTIF(2d12s!$B$2:$M$13, "&gt;="&amp;($S$2+1-$P$2-C16-4))/144,0)/$Q$2 + IF($Q$2&gt;=5,COUNTIF(2d12s!$B$2:$M$13, "&gt;="&amp;($S$2+1-$P$2-C16-5))/144,0)/$Q$2 + IF($Q$2&gt;=6,COUNTIF(2d12s!$B$2:$M$13, "&gt;="&amp;($S$2+1-$P$2-C16-6))/144,0)/$Q$2 + IF($Q$2&gt;=7,COUNTIF(2d12s!$B$2:$M$13, "&gt;="&amp;($S$2+1-$P$2-C16-7))/144,0)/$Q$2 + IF($Q$2&gt;=8,COUNTIF(2d12s!$B$2:$M$13, "&gt;="&amp;($S$2+1-$P$2-C16-8))/144,0)/$Q$2 + IF($Q$2&gt;=9,COUNTIF(2d12s!$B$2:$M$13, "&gt;="&amp;($S$2+1-$P$2-C16-9))/144,0)/$Q$2 + IF($Q$2&gt;=10,COUNTIF(2d12s!$B$2:$M$13, "&gt;="&amp;($S$2+1-$P$2-C16-10))/144,0)/$Q$2 + IF($Q$2&gt;=11,COUNTIF(2d12s!$B$2:$M$13, "&gt;="&amp;($S$2+1-$P$2-C16-11))/144,0)/$Q$2 + IF($Q$2&gt;=12,COUNTIF(2d12s!$B$2:$M$13, "&gt;="&amp;($S$2+1-$P$2-C16-12))/144,0)/$Q$2)</f>
        <v>0.356481481481481</v>
      </c>
      <c r="J16" s="101" t="n">
        <f aca="false">(-$T$2-4+$R$2+F16)*-1</f>
        <v>4</v>
      </c>
      <c r="K16" s="105" t="n">
        <f aca="false">I16*(1-(_xlfn.BINOM.DIST(0,2,IF(J16&lt;1, 11, IF(J16&gt;11, 1, 12-J16))/12,1)*IF($Q$2&lt;1, 1, _xlfn.BINOM.DIST(0,1,IF(J16&lt;1, $Q$2-1, IF(J16&gt;($Q$2-1), 0, IF(J16&gt;11, 1, $Q$2-J16)))/$Q$2,1))))</f>
        <v>0.330075445816187</v>
      </c>
      <c r="L16" s="105" t="n">
        <f aca="false">I16*(_xlfn.BINOM.DIST(2,2,IF(J16&lt;1, 11, IF(J16&gt;11, 1, 12-J16))/12,0)+(_xlfn.BINOM.DIST(1,2,IF(J16&lt;1, 11, IF(J16&gt;11, 1, 12-J16))/12,0)*IF($Q$2&lt;1, 0, _xlfn.BINOM.DIST(1,1,IF(J16&lt;1, $Q$2-1, IF(J16&gt;($Q$2-1), 0, IF(J16&gt;11, 1, $Q$2-J16)))/$Q$2,0))))</f>
        <v>0.211248285322359</v>
      </c>
      <c r="M16" s="105" t="n">
        <f aca="false">I16*(_xlfn.BINOM.DIST(2,2,IF(J16&lt;1, 11, IF(J16&gt;11, 1, 12-J16))/12,0)*IF($Q$2&lt;1, 0, _xlfn.BINOM.DIST(1,1,IF(J16&lt;1, $Q$2-1, IF(J16&gt;($Q$2-1), 0, IF(J16&gt;11, 1, $Q$2-J16)))/$Q$2,0)))</f>
        <v>0.0528120713305898</v>
      </c>
      <c r="N16" s="106" t="n">
        <f aca="false">(K16-L16)*E16+(L16-M16)*E16*2+M16*E16*3</f>
        <v>2.97067901234568</v>
      </c>
      <c r="O16" s="83"/>
      <c r="P16" s="101"/>
      <c r="Q16" s="101"/>
      <c r="R16" s="101"/>
      <c r="S16" s="101"/>
      <c r="T16" s="107"/>
    </row>
    <row r="17" customFormat="false" ht="12.75" hidden="false" customHeight="false" outlineLevel="0" collapsed="false">
      <c r="A17" s="93" t="s">
        <v>72</v>
      </c>
      <c r="B17" s="94" t="n">
        <v>1</v>
      </c>
      <c r="C17" s="94" t="n">
        <v>0</v>
      </c>
      <c r="D17" s="94" t="s">
        <v>67</v>
      </c>
      <c r="E17" s="94" t="n">
        <v>6</v>
      </c>
      <c r="F17" s="94" t="n">
        <v>1</v>
      </c>
      <c r="G17" s="95" t="s">
        <v>264</v>
      </c>
      <c r="H17" s="94" t="s">
        <v>229</v>
      </c>
      <c r="I17" s="109" t="n">
        <f aca="false">IF($Q$2&lt;1,COUNTIF(2d12s!$B$2:$M$13, "&gt;="&amp;($S$2+1-$P$2-C17))/144, IF($Q$2&gt;=1,COUNTIF(2d12s!$B$2:$M$13, "&gt;="&amp;($S$2+1-$P$2-C17-1))/144,0)/$Q$2 + IF($Q$2&gt;=2,COUNTIF(2d12s!$B$2:$M$13, "&gt;="&amp;($S$2+1-$P$2-C17-2))/144,0)/$Q$2 + IF($Q$2&gt;=3,COUNTIF(2d12s!$B$2:$M$13, "&gt;="&amp;($S$2+1-$P$2-C17-3))/144,0)/$Q$2 + IF($Q$2&gt;=4,COUNTIF(2d12s!$B$2:$M$13, "&gt;="&amp;($S$2+1-$P$2-C17-4))/144,0)/$Q$2 + IF($Q$2&gt;=5,COUNTIF(2d12s!$B$2:$M$13, "&gt;="&amp;($S$2+1-$P$2-C17-5))/144,0)/$Q$2 + IF($Q$2&gt;=6,COUNTIF(2d12s!$B$2:$M$13, "&gt;="&amp;($S$2+1-$P$2-C17-6))/144,0)/$Q$2 + IF($Q$2&gt;=7,COUNTIF(2d12s!$B$2:$M$13, "&gt;="&amp;($S$2+1-$P$2-C17-7))/144,0)/$Q$2 + IF($Q$2&gt;=8,COUNTIF(2d12s!$B$2:$M$13, "&gt;="&amp;($S$2+1-$P$2-C17-8))/144,0)/$Q$2 + IF($Q$2&gt;=9,COUNTIF(2d12s!$B$2:$M$13, "&gt;="&amp;($S$2+1-$P$2-C17-9))/144,0)/$Q$2 + IF($Q$2&gt;=10,COUNTIF(2d12s!$B$2:$M$13, "&gt;="&amp;($S$2+1-$P$2-C17-10))/144,0)/$Q$2 + IF($Q$2&gt;=11,COUNTIF(2d12s!$B$2:$M$13, "&gt;="&amp;($S$2+1-$P$2-C17-11))/144,0)/$Q$2 + IF($Q$2&gt;=12,COUNTIF(2d12s!$B$2:$M$13, "&gt;="&amp;($S$2+1-$P$2-C17-12))/144,0)/$Q$2)</f>
        <v>0.356481481481481</v>
      </c>
      <c r="J17" s="94" t="n">
        <f aca="false">(-$T$2-4+$R$2+F17)*-1</f>
        <v>5</v>
      </c>
      <c r="K17" s="97" t="n">
        <f aca="false">I17*(1-(_xlfn.BINOM.DIST(0,2,IF(J17&lt;1, 11, IF(J17&gt;11, 1, 12-J17))/12,1)*IF($Q$2&lt;1, 1, _xlfn.BINOM.DIST(0,1,IF(J17&lt;1, $Q$2-1, IF(J17&gt;($Q$2-1), 0, IF(J17&gt;11, 1, $Q$2-J17)))/$Q$2,1))))</f>
        <v>0.304907193072702</v>
      </c>
      <c r="L17" s="97" t="n">
        <f aca="false">I17*(_xlfn.BINOM.DIST(2,2,IF(J17&lt;1, 11, IF(J17&gt;11, 1, 12-J17))/12,0)+(_xlfn.BINOM.DIST(1,2,IF(J17&lt;1, 11, IF(J17&gt;11, 1, 12-J17))/12,0)*IF($Q$2&lt;1, 0, _xlfn.BINOM.DIST(1,1,IF(J17&lt;1, $Q$2-1, IF(J17&gt;($Q$2-1), 0, IF(J17&gt;11, 1, $Q$2-J17)))/$Q$2,0))))</f>
        <v>0.150184327846365</v>
      </c>
      <c r="M17" s="97" t="n">
        <f aca="false">I17*(_xlfn.BINOM.DIST(2,2,IF(J17&lt;1, 11, IF(J17&gt;11, 1, 12-J17))/12,0)*IF($Q$2&lt;1, 0, _xlfn.BINOM.DIST(1,1,IF(J17&lt;1, $Q$2-1, IF(J17&gt;($Q$2-1), 0, IF(J17&gt;11, 1, $Q$2-J17)))/$Q$2,0)))</f>
        <v>0.0202171210562414</v>
      </c>
      <c r="N17" s="98" t="n">
        <f aca="false">(K17-L17)*E17+(L17-M17)*E17*2+M17*E17*3</f>
        <v>2.85185185185185</v>
      </c>
      <c r="P17" s="94"/>
      <c r="Q17" s="94"/>
      <c r="R17" s="94"/>
      <c r="S17" s="94"/>
      <c r="T17" s="99"/>
    </row>
    <row r="18" s="108" customFormat="true" ht="25.5" hidden="false" customHeight="true" outlineLevel="0" collapsed="false">
      <c r="A18" s="100" t="s">
        <v>235</v>
      </c>
      <c r="B18" s="101" t="n">
        <v>0</v>
      </c>
      <c r="C18" s="101" t="n">
        <v>0</v>
      </c>
      <c r="D18" s="101" t="s">
        <v>56</v>
      </c>
      <c r="E18" s="101" t="n">
        <v>3</v>
      </c>
      <c r="F18" s="101" t="n">
        <v>0</v>
      </c>
      <c r="G18" s="111" t="s">
        <v>265</v>
      </c>
      <c r="H18" s="112" t="s">
        <v>237</v>
      </c>
      <c r="I18" s="113" t="n">
        <f aca="false">IF($Q$2&lt;1,COUNTIF(2d12s!$B$2:$M$13, "&gt;="&amp;($S$2+1-$P$2-C18))/144, IF($Q$2&gt;=1,COUNTIF(2d12s!$B$2:$M$13, "&gt;="&amp;($S$2+1-$P$2-C18-1))/144,0)/$Q$2 + IF($Q$2&gt;=2,COUNTIF(2d12s!$B$2:$M$13, "&gt;="&amp;($S$2+1-$P$2-C18-2))/144,0)/$Q$2 + IF($Q$2&gt;=3,COUNTIF(2d12s!$B$2:$M$13, "&gt;="&amp;($S$2+1-$P$2-C18-3))/144,0)/$Q$2 + IF($Q$2&gt;=4,COUNTIF(2d12s!$B$2:$M$13, "&gt;="&amp;($S$2+1-$P$2-C18-4))/144,0)/$Q$2 + IF($Q$2&gt;=5,COUNTIF(2d12s!$B$2:$M$13, "&gt;="&amp;($S$2+1-$P$2-C18-5))/144,0)/$Q$2 + IF($Q$2&gt;=6,COUNTIF(2d12s!$B$2:$M$13, "&gt;="&amp;($S$2+1-$P$2-C18-6))/144,0)/$Q$2 + IF($Q$2&gt;=7,COUNTIF(2d12s!$B$2:$M$13, "&gt;="&amp;($S$2+1-$P$2-C18-7))/144,0)/$Q$2 + IF($Q$2&gt;=8,COUNTIF(2d12s!$B$2:$M$13, "&gt;="&amp;($S$2+1-$P$2-C18-8))/144,0)/$Q$2 + IF($Q$2&gt;=9,COUNTIF(2d12s!$B$2:$M$13, "&gt;="&amp;($S$2+1-$P$2-C18-9))/144,0)/$Q$2 + IF($Q$2&gt;=10,COUNTIF(2d12s!$B$2:$M$13, "&gt;="&amp;($S$2+1-$P$2-C18-10))/144,0)/$Q$2 + IF($Q$2&gt;=11,COUNTIF(2d12s!$B$2:$M$13, "&gt;="&amp;($S$2+1-$P$2-C18-11))/144,0)/$Q$2 + IF($Q$2&gt;=12,COUNTIF(2d12s!$B$2:$M$13, "&gt;="&amp;($S$2+1-$P$2-C18-12))/144,0)/$Q$2)</f>
        <v>0.356481481481481</v>
      </c>
      <c r="J18" s="101" t="n">
        <f aca="false">(-$T$2-4+$R$2+F18)*-1</f>
        <v>6</v>
      </c>
      <c r="K18" s="105" t="n">
        <f aca="false">I18*(1-(_xlfn.BINOM.DIST(0,2,IF(J18&lt;1, 11, IF(J18&gt;11, 1, 12-J18))/12,1)*IF($Q$2&lt;1, 1, _xlfn.BINOM.DIST(0,1,IF(J18&lt;1, $Q$2-1, IF(J18&gt;($Q$2-1), 0, IF(J18&gt;11, 1, $Q$2-J18)))/$Q$2,1))))</f>
        <v>0.267361111111111</v>
      </c>
      <c r="L18" s="105" t="n">
        <f aca="false">I18*(_xlfn.BINOM.DIST(2,2,IF(J18&lt;1, 11, IF(J18&gt;11, 1, 12-J18))/12,0)+(_xlfn.BINOM.DIST(1,2,IF(J18&lt;1, 11, IF(J18&gt;11, 1, 12-J18))/12,0)*IF($Q$2&lt;1, 0, _xlfn.BINOM.DIST(1,1,IF(J18&lt;1, $Q$2-1, IF(J18&gt;($Q$2-1), 0, IF(J18&gt;11, 1, $Q$2-J18)))/$Q$2,0))))</f>
        <v>0.0891203703703704</v>
      </c>
      <c r="M18" s="105" t="n">
        <f aca="false">I18*(_xlfn.BINOM.DIST(2,2,IF(J18&lt;1, 11, IF(J18&gt;11, 1, 12-J18))/12,0)*IF($Q$2&lt;1, 0, _xlfn.BINOM.DIST(1,1,IF(J18&lt;1, $Q$2-1, IF(J18&gt;($Q$2-1), 0, IF(J18&gt;11, 1, $Q$2-J18)))/$Q$2,0)))</f>
        <v>0</v>
      </c>
      <c r="N18" s="106" t="n">
        <f aca="false">(K18-L18)*E18+(L18-M18)*E18*2+M18*E18*3</f>
        <v>1.06944444444444</v>
      </c>
      <c r="O18" s="83"/>
      <c r="P18" s="101"/>
      <c r="Q18" s="101"/>
      <c r="R18" s="101"/>
      <c r="S18" s="101"/>
      <c r="T18" s="107"/>
    </row>
    <row r="19" s="108" customFormat="true" ht="25.5" hidden="false" customHeight="true" outlineLevel="0" collapsed="false">
      <c r="A19" s="100" t="s">
        <v>266</v>
      </c>
      <c r="B19" s="101" t="n">
        <v>1</v>
      </c>
      <c r="C19" s="101" t="n">
        <v>0</v>
      </c>
      <c r="D19" s="101" t="s">
        <v>56</v>
      </c>
      <c r="E19" s="101" t="n">
        <v>4</v>
      </c>
      <c r="F19" s="101" t="n">
        <v>1</v>
      </c>
      <c r="G19" s="111"/>
      <c r="H19" s="112"/>
      <c r="I19" s="113" t="n">
        <f aca="false">IF($Q$2&lt;1,COUNTIF(2d12s!$B$2:$M$13, "&gt;="&amp;($S$2+1-$P$2-C19))/144, IF($Q$2&gt;=1,COUNTIF(2d12s!$B$2:$M$13, "&gt;="&amp;($S$2+1-$P$2-C19-1))/144,0)/$Q$2 + IF($Q$2&gt;=2,COUNTIF(2d12s!$B$2:$M$13, "&gt;="&amp;($S$2+1-$P$2-C19-2))/144,0)/$Q$2 + IF($Q$2&gt;=3,COUNTIF(2d12s!$B$2:$M$13, "&gt;="&amp;($S$2+1-$P$2-C19-3))/144,0)/$Q$2 + IF($Q$2&gt;=4,COUNTIF(2d12s!$B$2:$M$13, "&gt;="&amp;($S$2+1-$P$2-C19-4))/144,0)/$Q$2 + IF($Q$2&gt;=5,COUNTIF(2d12s!$B$2:$M$13, "&gt;="&amp;($S$2+1-$P$2-C19-5))/144,0)/$Q$2 + IF($Q$2&gt;=6,COUNTIF(2d12s!$B$2:$M$13, "&gt;="&amp;($S$2+1-$P$2-C19-6))/144,0)/$Q$2 + IF($Q$2&gt;=7,COUNTIF(2d12s!$B$2:$M$13, "&gt;="&amp;($S$2+1-$P$2-C19-7))/144,0)/$Q$2 + IF($Q$2&gt;=8,COUNTIF(2d12s!$B$2:$M$13, "&gt;="&amp;($S$2+1-$P$2-C19-8))/144,0)/$Q$2 + IF($Q$2&gt;=9,COUNTIF(2d12s!$B$2:$M$13, "&gt;="&amp;($S$2+1-$P$2-C19-9))/144,0)/$Q$2 + IF($Q$2&gt;=10,COUNTIF(2d12s!$B$2:$M$13, "&gt;="&amp;($S$2+1-$P$2-C19-10))/144,0)/$Q$2 + IF($Q$2&gt;=11,COUNTIF(2d12s!$B$2:$M$13, "&gt;="&amp;($S$2+1-$P$2-C19-11))/144,0)/$Q$2 + IF($Q$2&gt;=12,COUNTIF(2d12s!$B$2:$M$13, "&gt;="&amp;($S$2+1-$P$2-C19-12))/144,0)/$Q$2)</f>
        <v>0.356481481481481</v>
      </c>
      <c r="J19" s="101" t="n">
        <f aca="false">(-$T$2-4+$R$2+F19)*-1</f>
        <v>5</v>
      </c>
      <c r="K19" s="105" t="n">
        <f aca="false">I19*(1-(_xlfn.BINOM.DIST(0,2,IF(J19&lt;1, 11, IF(J19&gt;11, 1, 12-J19))/12,1)*IF($Q$2&lt;1, 1, _xlfn.BINOM.DIST(0,1,IF(J19&lt;1, $Q$2-1, IF(J19&gt;($Q$2-1), 0, IF(J19&gt;11, 1, $Q$2-J19)))/$Q$2,1))))</f>
        <v>0.304907193072702</v>
      </c>
      <c r="L19" s="105" t="n">
        <f aca="false">I19*(_xlfn.BINOM.DIST(2,2,IF(J19&lt;1, 11, IF(J19&gt;11, 1, 12-J19))/12,0)+(_xlfn.BINOM.DIST(1,2,IF(J19&lt;1, 11, IF(J19&gt;11, 1, 12-J19))/12,0)*IF($Q$2&lt;1, 0, _xlfn.BINOM.DIST(1,1,IF(J19&lt;1, $Q$2-1, IF(J19&gt;($Q$2-1), 0, IF(J19&gt;11, 1, $Q$2-J19)))/$Q$2,0))))</f>
        <v>0.150184327846365</v>
      </c>
      <c r="M19" s="105" t="n">
        <f aca="false">I19*(_xlfn.BINOM.DIST(2,2,IF(J19&lt;1, 11, IF(J19&gt;11, 1, 12-J19))/12,0)*IF($Q$2&lt;1, 0, _xlfn.BINOM.DIST(1,1,IF(J19&lt;1, $Q$2-1, IF(J19&gt;($Q$2-1), 0, IF(J19&gt;11, 1, $Q$2-J19)))/$Q$2,0)))</f>
        <v>0.0202171210562414</v>
      </c>
      <c r="N19" s="106" t="n">
        <f aca="false">(K19-L19)*E19+(L19-M19)*E19*2+M19*E19*3</f>
        <v>1.90123456790123</v>
      </c>
      <c r="O19" s="83"/>
      <c r="P19" s="101"/>
      <c r="Q19" s="101"/>
      <c r="R19" s="101"/>
      <c r="S19" s="101"/>
      <c r="T19" s="107"/>
    </row>
    <row r="20" customFormat="false" ht="25.5" hidden="false" customHeight="true" outlineLevel="0" collapsed="false">
      <c r="A20" s="93" t="s">
        <v>191</v>
      </c>
      <c r="B20" s="94" t="n">
        <v>1</v>
      </c>
      <c r="C20" s="94" t="n">
        <v>0</v>
      </c>
      <c r="D20" s="94" t="s">
        <v>67</v>
      </c>
      <c r="E20" s="94" t="n">
        <v>4</v>
      </c>
      <c r="F20" s="94" t="n">
        <v>1</v>
      </c>
      <c r="G20" s="114" t="s">
        <v>267</v>
      </c>
      <c r="H20" s="115" t="s">
        <v>237</v>
      </c>
      <c r="I20" s="116" t="n">
        <f aca="false">IF($Q$2&lt;1,COUNTIF(2d12s!$B$2:$M$13, "&gt;="&amp;($S$2+1-$P$2-C20))/144, IF($Q$2&gt;=1,COUNTIF(2d12s!$B$2:$M$13, "&gt;="&amp;($S$2+1-$P$2-C20-1))/144,0)/$Q$2 + IF($Q$2&gt;=2,COUNTIF(2d12s!$B$2:$M$13, "&gt;="&amp;($S$2+1-$P$2-C20-2))/144,0)/$Q$2 + IF($Q$2&gt;=3,COUNTIF(2d12s!$B$2:$M$13, "&gt;="&amp;($S$2+1-$P$2-C20-3))/144,0)/$Q$2 + IF($Q$2&gt;=4,COUNTIF(2d12s!$B$2:$M$13, "&gt;="&amp;($S$2+1-$P$2-C20-4))/144,0)/$Q$2 + IF($Q$2&gt;=5,COUNTIF(2d12s!$B$2:$M$13, "&gt;="&amp;($S$2+1-$P$2-C20-5))/144,0)/$Q$2 + IF($Q$2&gt;=6,COUNTIF(2d12s!$B$2:$M$13, "&gt;="&amp;($S$2+1-$P$2-C20-6))/144,0)/$Q$2 + IF($Q$2&gt;=7,COUNTIF(2d12s!$B$2:$M$13, "&gt;="&amp;($S$2+1-$P$2-C20-7))/144,0)/$Q$2 + IF($Q$2&gt;=8,COUNTIF(2d12s!$B$2:$M$13, "&gt;="&amp;($S$2+1-$P$2-C20-8))/144,0)/$Q$2 + IF($Q$2&gt;=9,COUNTIF(2d12s!$B$2:$M$13, "&gt;="&amp;($S$2+1-$P$2-C20-9))/144,0)/$Q$2 + IF($Q$2&gt;=10,COUNTIF(2d12s!$B$2:$M$13, "&gt;="&amp;($S$2+1-$P$2-C20-10))/144,0)/$Q$2 + IF($Q$2&gt;=11,COUNTIF(2d12s!$B$2:$M$13, "&gt;="&amp;($S$2+1-$P$2-C20-11))/144,0)/$Q$2 + IF($Q$2&gt;=12,COUNTIF(2d12s!$B$2:$M$13, "&gt;="&amp;($S$2+1-$P$2-C20-12))/144,0)/$Q$2)</f>
        <v>0.356481481481481</v>
      </c>
      <c r="J20" s="94" t="n">
        <f aca="false">(-$T$2-4+$R$2+F20)*-1</f>
        <v>5</v>
      </c>
      <c r="K20" s="97" t="n">
        <f aca="false">I20*(1-(_xlfn.BINOM.DIST(0,2,IF(J20&lt;1, 11, IF(J20&gt;11, 1, 12-J20))/12,1)*IF($Q$2&lt;1, 1, _xlfn.BINOM.DIST(0,1,IF(J20&lt;1, $Q$2-1, IF(J20&gt;($Q$2-1), 0, IF(J20&gt;11, 1, $Q$2-J20)))/$Q$2,1))))</f>
        <v>0.304907193072702</v>
      </c>
      <c r="L20" s="97" t="n">
        <f aca="false">I20*(_xlfn.BINOM.DIST(2,2,IF(J20&lt;1, 11, IF(J20&gt;11, 1, 12-J20))/12,0)+(_xlfn.BINOM.DIST(1,2,IF(J20&lt;1, 11, IF(J20&gt;11, 1, 12-J20))/12,0)*IF($Q$2&lt;1, 0, _xlfn.BINOM.DIST(1,1,IF(J20&lt;1, $Q$2-1, IF(J20&gt;($Q$2-1), 0, IF(J20&gt;11, 1, $Q$2-J20)))/$Q$2,0))))</f>
        <v>0.150184327846365</v>
      </c>
      <c r="M20" s="97" t="n">
        <f aca="false">I20*(_xlfn.BINOM.DIST(2,2,IF(J20&lt;1, 11, IF(J20&gt;11, 1, 12-J20))/12,0)*IF($Q$2&lt;1, 0, _xlfn.BINOM.DIST(1,1,IF(J20&lt;1, $Q$2-1, IF(J20&gt;($Q$2-1), 0, IF(J20&gt;11, 1, $Q$2-J20)))/$Q$2,0)))</f>
        <v>0.0202171210562414</v>
      </c>
      <c r="N20" s="98" t="n">
        <f aca="false">(K20-L20)*E20+(L20-M20)*E20*2+M20*E20*3</f>
        <v>1.90123456790123</v>
      </c>
      <c r="P20" s="94"/>
      <c r="Q20" s="94"/>
      <c r="R20" s="94"/>
      <c r="S20" s="94"/>
      <c r="T20" s="99"/>
    </row>
    <row r="21" customFormat="false" ht="25.5" hidden="false" customHeight="true" outlineLevel="0" collapsed="false">
      <c r="A21" s="93" t="s">
        <v>268</v>
      </c>
      <c r="B21" s="94" t="n">
        <v>1</v>
      </c>
      <c r="C21" s="94" t="n">
        <v>0</v>
      </c>
      <c r="D21" s="94" t="s">
        <v>67</v>
      </c>
      <c r="E21" s="94" t="n">
        <v>6</v>
      </c>
      <c r="F21" s="94" t="n">
        <v>2</v>
      </c>
      <c r="G21" s="114"/>
      <c r="H21" s="115"/>
      <c r="I21" s="116" t="n">
        <f aca="false">IF($Q$2&lt;1,COUNTIF(2d12s!$B$2:$M$13, "&gt;="&amp;($S$2+1-$P$2-C21))/144, IF($Q$2&gt;=1,COUNTIF(2d12s!$B$2:$M$13, "&gt;="&amp;($S$2+1-$P$2-C21-1))/144,0)/$Q$2 + IF($Q$2&gt;=2,COUNTIF(2d12s!$B$2:$M$13, "&gt;="&amp;($S$2+1-$P$2-C21-2))/144,0)/$Q$2 + IF($Q$2&gt;=3,COUNTIF(2d12s!$B$2:$M$13, "&gt;="&amp;($S$2+1-$P$2-C21-3))/144,0)/$Q$2 + IF($Q$2&gt;=4,COUNTIF(2d12s!$B$2:$M$13, "&gt;="&amp;($S$2+1-$P$2-C21-4))/144,0)/$Q$2 + IF($Q$2&gt;=5,COUNTIF(2d12s!$B$2:$M$13, "&gt;="&amp;($S$2+1-$P$2-C21-5))/144,0)/$Q$2 + IF($Q$2&gt;=6,COUNTIF(2d12s!$B$2:$M$13, "&gt;="&amp;($S$2+1-$P$2-C21-6))/144,0)/$Q$2 + IF($Q$2&gt;=7,COUNTIF(2d12s!$B$2:$M$13, "&gt;="&amp;($S$2+1-$P$2-C21-7))/144,0)/$Q$2 + IF($Q$2&gt;=8,COUNTIF(2d12s!$B$2:$M$13, "&gt;="&amp;($S$2+1-$P$2-C21-8))/144,0)/$Q$2 + IF($Q$2&gt;=9,COUNTIF(2d12s!$B$2:$M$13, "&gt;="&amp;($S$2+1-$P$2-C21-9))/144,0)/$Q$2 + IF($Q$2&gt;=10,COUNTIF(2d12s!$B$2:$M$13, "&gt;="&amp;($S$2+1-$P$2-C21-10))/144,0)/$Q$2 + IF($Q$2&gt;=11,COUNTIF(2d12s!$B$2:$M$13, "&gt;="&amp;($S$2+1-$P$2-C21-11))/144,0)/$Q$2 + IF($Q$2&gt;=12,COUNTIF(2d12s!$B$2:$M$13, "&gt;="&amp;($S$2+1-$P$2-C21-12))/144,0)/$Q$2)</f>
        <v>0.356481481481481</v>
      </c>
      <c r="J21" s="94" t="n">
        <f aca="false">(-$T$2-4+$R$2+F21)*-1</f>
        <v>4</v>
      </c>
      <c r="K21" s="97" t="n">
        <f aca="false">I21*(1-(_xlfn.BINOM.DIST(0,2,IF(J21&lt;1, 11, IF(J21&gt;11, 1, 12-J21))/12,1)*IF($Q$2&lt;1, 1, _xlfn.BINOM.DIST(0,1,IF(J21&lt;1, $Q$2-1, IF(J21&gt;($Q$2-1), 0, IF(J21&gt;11, 1, $Q$2-J21)))/$Q$2,1))))</f>
        <v>0.330075445816187</v>
      </c>
      <c r="L21" s="97" t="n">
        <f aca="false">I21*(_xlfn.BINOM.DIST(2,2,IF(J21&lt;1, 11, IF(J21&gt;11, 1, 12-J21))/12,0)+(_xlfn.BINOM.DIST(1,2,IF(J21&lt;1, 11, IF(J21&gt;11, 1, 12-J21))/12,0)*IF($Q$2&lt;1, 0, _xlfn.BINOM.DIST(1,1,IF(J21&lt;1, $Q$2-1, IF(J21&gt;($Q$2-1), 0, IF(J21&gt;11, 1, $Q$2-J21)))/$Q$2,0))))</f>
        <v>0.211248285322359</v>
      </c>
      <c r="M21" s="97" t="n">
        <f aca="false">I21*(_xlfn.BINOM.DIST(2,2,IF(J21&lt;1, 11, IF(J21&gt;11, 1, 12-J21))/12,0)*IF($Q$2&lt;1, 0, _xlfn.BINOM.DIST(1,1,IF(J21&lt;1, $Q$2-1, IF(J21&gt;($Q$2-1), 0, IF(J21&gt;11, 1, $Q$2-J21)))/$Q$2,0)))</f>
        <v>0.0528120713305898</v>
      </c>
      <c r="N21" s="98" t="n">
        <f aca="false">(K21-L21)*E21+(L21-M21)*E21*2+M21*E21*3</f>
        <v>3.56481481481481</v>
      </c>
      <c r="P21" s="94"/>
      <c r="Q21" s="94"/>
      <c r="R21" s="94"/>
      <c r="S21" s="94"/>
      <c r="T21" s="99"/>
    </row>
    <row r="22" s="108" customFormat="true" ht="25.5" hidden="false" customHeight="true" outlineLevel="0" collapsed="false">
      <c r="A22" s="100" t="s">
        <v>269</v>
      </c>
      <c r="B22" s="101" t="n">
        <v>0</v>
      </c>
      <c r="C22" s="101" t="n">
        <v>0</v>
      </c>
      <c r="D22" s="101" t="s">
        <v>56</v>
      </c>
      <c r="E22" s="101" t="n">
        <v>2</v>
      </c>
      <c r="F22" s="101" t="n">
        <v>0</v>
      </c>
      <c r="G22" s="111" t="s">
        <v>270</v>
      </c>
      <c r="H22" s="112" t="s">
        <v>237</v>
      </c>
      <c r="I22" s="113" t="n">
        <f aca="false">IF($Q$2&lt;1,COUNTIF(2d12s!$B$2:$M$13, "&gt;="&amp;($S$2+1-$P$2-C22))/144, IF($Q$2&gt;=1,COUNTIF(2d12s!$B$2:$M$13, "&gt;="&amp;($S$2+1-$P$2-C22-1))/144,0)/$Q$2 + IF($Q$2&gt;=2,COUNTIF(2d12s!$B$2:$M$13, "&gt;="&amp;($S$2+1-$P$2-C22-2))/144,0)/$Q$2 + IF($Q$2&gt;=3,COUNTIF(2d12s!$B$2:$M$13, "&gt;="&amp;($S$2+1-$P$2-C22-3))/144,0)/$Q$2 + IF($Q$2&gt;=4,COUNTIF(2d12s!$B$2:$M$13, "&gt;="&amp;($S$2+1-$P$2-C22-4))/144,0)/$Q$2 + IF($Q$2&gt;=5,COUNTIF(2d12s!$B$2:$M$13, "&gt;="&amp;($S$2+1-$P$2-C22-5))/144,0)/$Q$2 + IF($Q$2&gt;=6,COUNTIF(2d12s!$B$2:$M$13, "&gt;="&amp;($S$2+1-$P$2-C22-6))/144,0)/$Q$2 + IF($Q$2&gt;=7,COUNTIF(2d12s!$B$2:$M$13, "&gt;="&amp;($S$2+1-$P$2-C22-7))/144,0)/$Q$2 + IF($Q$2&gt;=8,COUNTIF(2d12s!$B$2:$M$13, "&gt;="&amp;($S$2+1-$P$2-C22-8))/144,0)/$Q$2 + IF($Q$2&gt;=9,COUNTIF(2d12s!$B$2:$M$13, "&gt;="&amp;($S$2+1-$P$2-C22-9))/144,0)/$Q$2 + IF($Q$2&gt;=10,COUNTIF(2d12s!$B$2:$M$13, "&gt;="&amp;($S$2+1-$P$2-C22-10))/144,0)/$Q$2 + IF($Q$2&gt;=11,COUNTIF(2d12s!$B$2:$M$13, "&gt;="&amp;($S$2+1-$P$2-C22-11))/144,0)/$Q$2 + IF($Q$2&gt;=12,COUNTIF(2d12s!$B$2:$M$13, "&gt;="&amp;($S$2+1-$P$2-C22-12))/144,0)/$Q$2)</f>
        <v>0.356481481481481</v>
      </c>
      <c r="J22" s="101" t="n">
        <f aca="false">(-$T$2-4+$R$2+F22)*-1</f>
        <v>6</v>
      </c>
      <c r="K22" s="105" t="n">
        <f aca="false">I22*(1-(_xlfn.BINOM.DIST(0,2,IF(J22&lt;1, 11, IF(J22&gt;11, 1, 12-J22))/12,1)*IF($Q$2&lt;1, 1, _xlfn.BINOM.DIST(0,1,IF(J22&lt;1, $Q$2-1, IF(J22&gt;($Q$2-1), 0, IF(J22&gt;11, 1, $Q$2-J22)))/$Q$2,1))))</f>
        <v>0.267361111111111</v>
      </c>
      <c r="L22" s="105" t="n">
        <f aca="false">I22*(_xlfn.BINOM.DIST(2,2,IF(J22&lt;1, 11, IF(J22&gt;11, 1, 12-J22))/12,0)+(_xlfn.BINOM.DIST(1,2,IF(J22&lt;1, 11, IF(J22&gt;11, 1, 12-J22))/12,0)*IF($Q$2&lt;1, 0, _xlfn.BINOM.DIST(1,1,IF(J22&lt;1, $Q$2-1, IF(J22&gt;($Q$2-1), 0, IF(J22&gt;11, 1, $Q$2-J22)))/$Q$2,0))))</f>
        <v>0.0891203703703704</v>
      </c>
      <c r="M22" s="105" t="n">
        <f aca="false">I22*(_xlfn.BINOM.DIST(2,2,IF(J22&lt;1, 11, IF(J22&gt;11, 1, 12-J22))/12,0)*IF($Q$2&lt;1, 0, _xlfn.BINOM.DIST(1,1,IF(J22&lt;1, $Q$2-1, IF(J22&gt;($Q$2-1), 0, IF(J22&gt;11, 1, $Q$2-J22)))/$Q$2,0)))</f>
        <v>0</v>
      </c>
      <c r="N22" s="106" t="n">
        <f aca="false">(K22-L22)*E22+(L22-M22)*E22*2+M22*E22*3</f>
        <v>0.712962962962963</v>
      </c>
      <c r="O22" s="83"/>
      <c r="P22" s="101"/>
      <c r="Q22" s="101"/>
      <c r="R22" s="101"/>
      <c r="S22" s="101"/>
      <c r="T22" s="107"/>
    </row>
    <row r="23" s="108" customFormat="true" ht="23.25" hidden="false" customHeight="true" outlineLevel="0" collapsed="false">
      <c r="A23" s="117" t="s">
        <v>271</v>
      </c>
      <c r="B23" s="118" t="n">
        <v>1</v>
      </c>
      <c r="C23" s="118" t="n">
        <v>0</v>
      </c>
      <c r="D23" s="118" t="s">
        <v>56</v>
      </c>
      <c r="E23" s="118" t="n">
        <v>3</v>
      </c>
      <c r="F23" s="118" t="n">
        <v>1</v>
      </c>
      <c r="G23" s="111"/>
      <c r="H23" s="112"/>
      <c r="I23" s="119" t="n">
        <f aca="false">IF($Q$2&lt;1,COUNTIF(2d12s!$B$2:$M$13, "&gt;="&amp;($S$2+1-$P$2-C23))/144, IF($Q$2&gt;=1,COUNTIF(2d12s!$B$2:$M$13, "&gt;="&amp;($S$2+1-$P$2-C23-1))/144,0)/$Q$2 + IF($Q$2&gt;=2,COUNTIF(2d12s!$B$2:$M$13, "&gt;="&amp;($S$2+1-$P$2-C23-2))/144,0)/$Q$2 + IF($Q$2&gt;=3,COUNTIF(2d12s!$B$2:$M$13, "&gt;="&amp;($S$2+1-$P$2-C23-3))/144,0)/$Q$2 + IF($Q$2&gt;=4,COUNTIF(2d12s!$B$2:$M$13, "&gt;="&amp;($S$2+1-$P$2-C23-4))/144,0)/$Q$2 + IF($Q$2&gt;=5,COUNTIF(2d12s!$B$2:$M$13, "&gt;="&amp;($S$2+1-$P$2-C23-5))/144,0)/$Q$2 + IF($Q$2&gt;=6,COUNTIF(2d12s!$B$2:$M$13, "&gt;="&amp;($S$2+1-$P$2-C23-6))/144,0)/$Q$2 + IF($Q$2&gt;=7,COUNTIF(2d12s!$B$2:$M$13, "&gt;="&amp;($S$2+1-$P$2-C23-7))/144,0)/$Q$2 + IF($Q$2&gt;=8,COUNTIF(2d12s!$B$2:$M$13, "&gt;="&amp;($S$2+1-$P$2-C23-8))/144,0)/$Q$2 + IF($Q$2&gt;=9,COUNTIF(2d12s!$B$2:$M$13, "&gt;="&amp;($S$2+1-$P$2-C23-9))/144,0)/$Q$2 + IF($Q$2&gt;=10,COUNTIF(2d12s!$B$2:$M$13, "&gt;="&amp;($S$2+1-$P$2-C23-10))/144,0)/$Q$2 + IF($Q$2&gt;=11,COUNTIF(2d12s!$B$2:$M$13, "&gt;="&amp;($S$2+1-$P$2-C23-11))/144,0)/$Q$2 + IF($Q$2&gt;=12,COUNTIF(2d12s!$B$2:$M$13, "&gt;="&amp;($S$2+1-$P$2-C23-12))/144,0)/$Q$2)</f>
        <v>0.356481481481481</v>
      </c>
      <c r="J23" s="118" t="n">
        <f aca="false">(-$T$2-4+$R$2+F23)*-1</f>
        <v>5</v>
      </c>
      <c r="K23" s="120" t="n">
        <f aca="false">I23*(1-(_xlfn.BINOM.DIST(0,2,IF(J23&lt;1, 11, IF(J23&gt;11, 1, 12-J23))/12,1)*IF($Q$2&lt;1, 1, _xlfn.BINOM.DIST(0,1,IF(J23&lt;1, $Q$2-1, IF(J23&gt;($Q$2-1), 0, IF(J23&gt;11, 1, $Q$2-J23)))/$Q$2,1))))</f>
        <v>0.304907193072702</v>
      </c>
      <c r="L23" s="120" t="n">
        <f aca="false">I23*(_xlfn.BINOM.DIST(2,2,IF(J23&lt;1, 11, IF(J23&gt;11, 1, 12-J23))/12,0)+(_xlfn.BINOM.DIST(1,2,IF(J23&lt;1, 11, IF(J23&gt;11, 1, 12-J23))/12,0)*IF($Q$2&lt;1, 0, _xlfn.BINOM.DIST(1,1,IF(J23&lt;1, $Q$2-1, IF(J23&gt;($Q$2-1), 0, IF(J23&gt;11, 1, $Q$2-J23)))/$Q$2,0))))</f>
        <v>0.150184327846365</v>
      </c>
      <c r="M23" s="120" t="n">
        <f aca="false">I23*(_xlfn.BINOM.DIST(2,2,IF(J23&lt;1, 11, IF(J23&gt;11, 1, 12-J23))/12,0)*IF($Q$2&lt;1, 0, _xlfn.BINOM.DIST(1,1,IF(J23&lt;1, $Q$2-1, IF(J23&gt;($Q$2-1), 0, IF(J23&gt;11, 1, $Q$2-J23)))/$Q$2,0)))</f>
        <v>0.0202171210562414</v>
      </c>
      <c r="N23" s="121" t="n">
        <f aca="false">(K23-L23)*E23+(L23-M23)*E23*2+M23*E23*3</f>
        <v>1.42592592592593</v>
      </c>
      <c r="O23" s="83"/>
      <c r="P23" s="118"/>
      <c r="Q23" s="118"/>
      <c r="R23" s="118"/>
      <c r="S23" s="118"/>
      <c r="T23" s="122"/>
    </row>
    <row r="24" s="124" customFormat="true" ht="9" hidden="false" customHeight="true" outlineLevel="0" collapsed="false">
      <c r="A24" s="123"/>
      <c r="G24" s="125"/>
      <c r="I24" s="126"/>
      <c r="K24" s="83"/>
      <c r="L24" s="83"/>
      <c r="M24" s="83"/>
      <c r="N24" s="127"/>
      <c r="O24" s="83"/>
      <c r="T24" s="128"/>
    </row>
    <row r="25" customFormat="false" ht="12.75" hidden="false" customHeight="false" outlineLevel="0" collapsed="false">
      <c r="A25" s="129" t="s">
        <v>197</v>
      </c>
      <c r="B25" s="130" t="n">
        <v>1</v>
      </c>
      <c r="C25" s="130" t="n">
        <v>0</v>
      </c>
      <c r="D25" s="130" t="s">
        <v>45</v>
      </c>
      <c r="E25" s="130" t="n">
        <v>1</v>
      </c>
      <c r="F25" s="130" t="n">
        <v>0</v>
      </c>
      <c r="G25" s="131" t="s">
        <v>272</v>
      </c>
      <c r="H25" s="130" t="s">
        <v>241</v>
      </c>
      <c r="I25" s="96" t="n">
        <f aca="false">IF($Q$2&lt;1,COUNTIF(2d12s!$B$2:$M$13, "&gt;="&amp;($S$2+1-$P$2-C25))/144, IF($Q$2&gt;=1,COUNTIF(2d12s!$B$2:$M$13, "&gt;="&amp;($S$2+1-$P$2-C25-1))/144,0)/$Q$2 + IF($Q$2&gt;=2,COUNTIF(2d12s!$B$2:$M$13, "&gt;="&amp;($S$2+1-$P$2-C25-2))/144,0)/$Q$2 + IF($Q$2&gt;=3,COUNTIF(2d12s!$B$2:$M$13, "&gt;="&amp;($S$2+1-$P$2-C25-3))/144,0)/$Q$2 + IF($Q$2&gt;=4,COUNTIF(2d12s!$B$2:$M$13, "&gt;="&amp;($S$2+1-$P$2-C25-4))/144,0)/$Q$2 + IF($Q$2&gt;=5,COUNTIF(2d12s!$B$2:$M$13, "&gt;="&amp;($S$2+1-$P$2-C25-5))/144,0)/$Q$2 + IF($Q$2&gt;=6,COUNTIF(2d12s!$B$2:$M$13, "&gt;="&amp;($S$2+1-$P$2-C25-6))/144,0)/$Q$2 + IF($Q$2&gt;=7,COUNTIF(2d12s!$B$2:$M$13, "&gt;="&amp;($S$2+1-$P$2-C25-7))/144,0)/$Q$2 + IF($Q$2&gt;=8,COUNTIF(2d12s!$B$2:$M$13, "&gt;="&amp;($S$2+1-$P$2-C25-8))/144,0)/$Q$2 + IF($Q$2&gt;=9,COUNTIF(2d12s!$B$2:$M$13, "&gt;="&amp;($S$2+1-$P$2-C25-9))/144,0)/$Q$2 + IF($Q$2&gt;=10,COUNTIF(2d12s!$B$2:$M$13, "&gt;="&amp;($S$2+1-$P$2-C25-10))/144,0)/$Q$2 + IF($Q$2&gt;=11,COUNTIF(2d12s!$B$2:$M$13, "&gt;="&amp;($S$2+1-$P$2-C25-11))/144,0)/$Q$2 + IF($Q$2&gt;=12,COUNTIF(2d12s!$B$2:$M$13, "&gt;="&amp;($S$2+1-$P$2-C25-12))/144,0)/$Q$2)</f>
        <v>0.356481481481481</v>
      </c>
      <c r="J25" s="130" t="n">
        <f aca="false">(-$T$2-4+$R$2+F25)*-1</f>
        <v>6</v>
      </c>
      <c r="K25" s="132" t="n">
        <f aca="false">I25*(1-(_xlfn.BINOM.DIST(0,2,IF(J25&lt;1, 11, IF(J25&gt;11, 1, 12-J25))/12,1)*IF($Q$2&lt;1, 1, _xlfn.BINOM.DIST(0,1,IF(J25&lt;1, $Q$2-1, IF(J25&gt;($Q$2-1), 0, IF(J25&gt;11, 1, $Q$2-J25)))/$Q$2,1))))</f>
        <v>0.267361111111111</v>
      </c>
      <c r="L25" s="132" t="n">
        <f aca="false">I25*(_xlfn.BINOM.DIST(2,2,IF(J25&lt;1, 11, IF(J25&gt;11, 1, 12-J25))/12,0)+(_xlfn.BINOM.DIST(1,2,IF(J25&lt;1, 11, IF(J25&gt;11, 1, 12-J25))/12,0)*IF($Q$2&lt;1, 0, _xlfn.BINOM.DIST(1,1,IF(J25&lt;1, $Q$2-1, IF(J25&gt;($Q$2-1), 0, IF(J25&gt;11, 1, $Q$2-J25)))/$Q$2,0))))</f>
        <v>0.0891203703703704</v>
      </c>
      <c r="M25" s="132" t="n">
        <f aca="false">I25*(_xlfn.BINOM.DIST(2,2,IF(J25&lt;1, 11, IF(J25&gt;11, 1, 12-J25))/12,0)*IF($Q$2&lt;1, 0, _xlfn.BINOM.DIST(1,1,IF(J25&lt;1, $Q$2-1, IF(J25&gt;($Q$2-1), 0, IF(J25&gt;11, 1, $Q$2-J25)))/$Q$2,0)))</f>
        <v>0</v>
      </c>
      <c r="N25" s="133" t="n">
        <f aca="false">(K25-L25)*E25+(L25-M25)*E25*2+M25*E25*3</f>
        <v>0.356481481481481</v>
      </c>
      <c r="P25" s="130"/>
      <c r="Q25" s="130"/>
      <c r="R25" s="130"/>
      <c r="S25" s="130"/>
      <c r="T25" s="134"/>
    </row>
    <row r="26" s="108" customFormat="true" ht="12.75" hidden="false" customHeight="false" outlineLevel="0" collapsed="false">
      <c r="A26" s="100" t="s">
        <v>199</v>
      </c>
      <c r="B26" s="101" t="n">
        <v>2</v>
      </c>
      <c r="C26" s="101" t="n">
        <v>0</v>
      </c>
      <c r="D26" s="101" t="s">
        <v>49</v>
      </c>
      <c r="E26" s="101" t="n">
        <v>0</v>
      </c>
      <c r="F26" s="101" t="n">
        <v>0</v>
      </c>
      <c r="G26" s="110" t="s">
        <v>272</v>
      </c>
      <c r="H26" s="101" t="s">
        <v>241</v>
      </c>
      <c r="I26" s="135" t="n">
        <f aca="false">IF($Q$2&lt;1,COUNTIF(2d12s!$B$2:$M$13, "&gt;="&amp;($S$2+1-$P$2-C26))/144, IF($Q$2&gt;=1,COUNTIF(2d12s!$B$2:$M$13, "&gt;="&amp;($S$2+1-$P$2-C26-1))/144,0)/$Q$2 + IF($Q$2&gt;=2,COUNTIF(2d12s!$B$2:$M$13, "&gt;="&amp;($S$2+1-$P$2-C26-2))/144,0)/$Q$2 + IF($Q$2&gt;=3,COUNTIF(2d12s!$B$2:$M$13, "&gt;="&amp;($S$2+1-$P$2-C26-3))/144,0)/$Q$2 + IF($Q$2&gt;=4,COUNTIF(2d12s!$B$2:$M$13, "&gt;="&amp;($S$2+1-$P$2-C26-4))/144,0)/$Q$2 + IF($Q$2&gt;=5,COUNTIF(2d12s!$B$2:$M$13, "&gt;="&amp;($S$2+1-$P$2-C26-5))/144,0)/$Q$2 + IF($Q$2&gt;=6,COUNTIF(2d12s!$B$2:$M$13, "&gt;="&amp;($S$2+1-$P$2-C26-6))/144,0)/$Q$2 + IF($Q$2&gt;=7,COUNTIF(2d12s!$B$2:$M$13, "&gt;="&amp;($S$2+1-$P$2-C26-7))/144,0)/$Q$2 + IF($Q$2&gt;=8,COUNTIF(2d12s!$B$2:$M$13, "&gt;="&amp;($S$2+1-$P$2-C26-8))/144,0)/$Q$2 + IF($Q$2&gt;=9,COUNTIF(2d12s!$B$2:$M$13, "&gt;="&amp;($S$2+1-$P$2-C26-9))/144,0)/$Q$2 + IF($Q$2&gt;=10,COUNTIF(2d12s!$B$2:$M$13, "&gt;="&amp;($S$2+1-$P$2-C26-10))/144,0)/$Q$2 + IF($Q$2&gt;=11,COUNTIF(2d12s!$B$2:$M$13, "&gt;="&amp;($S$2+1-$P$2-C26-11))/144,0)/$Q$2 + IF($Q$2&gt;=12,COUNTIF(2d12s!$B$2:$M$13, "&gt;="&amp;($S$2+1-$P$2-C26-12))/144,0)/$Q$2)</f>
        <v>0.356481481481481</v>
      </c>
      <c r="J26" s="101" t="s">
        <v>213</v>
      </c>
      <c r="K26" s="135" t="s">
        <v>213</v>
      </c>
      <c r="L26" s="135" t="s">
        <v>213</v>
      </c>
      <c r="M26" s="135" t="s">
        <v>213</v>
      </c>
      <c r="N26" s="101" t="s">
        <v>213</v>
      </c>
      <c r="O26" s="83"/>
      <c r="P26" s="101"/>
      <c r="Q26" s="101"/>
      <c r="R26" s="101"/>
      <c r="S26" s="101"/>
      <c r="T26" s="107"/>
    </row>
    <row r="27" customFormat="false" ht="23.85" hidden="false" customHeight="false" outlineLevel="0" collapsed="false">
      <c r="A27" s="136" t="s">
        <v>201</v>
      </c>
      <c r="B27" s="137" t="n">
        <v>3</v>
      </c>
      <c r="C27" s="137" t="n">
        <v>0</v>
      </c>
      <c r="D27" s="137" t="s">
        <v>56</v>
      </c>
      <c r="E27" s="137" t="n">
        <v>0</v>
      </c>
      <c r="F27" s="137" t="n">
        <v>0</v>
      </c>
      <c r="G27" s="138" t="s">
        <v>273</v>
      </c>
      <c r="H27" s="137" t="s">
        <v>241</v>
      </c>
      <c r="I27" s="139" t="n">
        <f aca="false">IF($Q$2&lt;1,COUNTIF(2d12s!$B$2:$M$13, "&gt;="&amp;($S$2+1-$P$2-C27))/144, IF($Q$2&gt;=1,COUNTIF(2d12s!$B$2:$M$13, "&gt;="&amp;($S$2+1-$P$2-C27-1))/144,0)/$Q$2 + IF($Q$2&gt;=2,COUNTIF(2d12s!$B$2:$M$13, "&gt;="&amp;($S$2+1-$P$2-C27-2))/144,0)/$Q$2 + IF($Q$2&gt;=3,COUNTIF(2d12s!$B$2:$M$13, "&gt;="&amp;($S$2+1-$P$2-C27-3))/144,0)/$Q$2 + IF($Q$2&gt;=4,COUNTIF(2d12s!$B$2:$M$13, "&gt;="&amp;($S$2+1-$P$2-C27-4))/144,0)/$Q$2 + IF($Q$2&gt;=5,COUNTIF(2d12s!$B$2:$M$13, "&gt;="&amp;($S$2+1-$P$2-C27-5))/144,0)/$Q$2 + IF($Q$2&gt;=6,COUNTIF(2d12s!$B$2:$M$13, "&gt;="&amp;($S$2+1-$P$2-C27-6))/144,0)/$Q$2 + IF($Q$2&gt;=7,COUNTIF(2d12s!$B$2:$M$13, "&gt;="&amp;($S$2+1-$P$2-C27-7))/144,0)/$Q$2 + IF($Q$2&gt;=8,COUNTIF(2d12s!$B$2:$M$13, "&gt;="&amp;($S$2+1-$P$2-C27-8))/144,0)/$Q$2 + IF($Q$2&gt;=9,COUNTIF(2d12s!$B$2:$M$13, "&gt;="&amp;($S$2+1-$P$2-C27-9))/144,0)/$Q$2 + IF($Q$2&gt;=10,COUNTIF(2d12s!$B$2:$M$13, "&gt;="&amp;($S$2+1-$P$2-C27-10))/144,0)/$Q$2 + IF($Q$2&gt;=11,COUNTIF(2d12s!$B$2:$M$13, "&gt;="&amp;($S$2+1-$P$2-C27-11))/144,0)/$Q$2 + IF($Q$2&gt;=12,COUNTIF(2d12s!$B$2:$M$13, "&gt;="&amp;($S$2+1-$P$2-C27-12))/144,0)/$Q$2)</f>
        <v>0.356481481481481</v>
      </c>
      <c r="J27" s="140" t="s">
        <v>213</v>
      </c>
      <c r="K27" s="141" t="s">
        <v>213</v>
      </c>
      <c r="L27" s="141" t="s">
        <v>213</v>
      </c>
      <c r="M27" s="141" t="s">
        <v>213</v>
      </c>
      <c r="N27" s="140" t="s">
        <v>213</v>
      </c>
      <c r="O27" s="142"/>
      <c r="P27" s="137"/>
      <c r="Q27" s="137"/>
      <c r="R27" s="137"/>
      <c r="S27" s="137"/>
      <c r="T27" s="143"/>
    </row>
    <row r="36" customFormat="false" ht="12.75" hidden="false" customHeight="false" outlineLevel="0" collapsed="false">
      <c r="G36" s="144"/>
      <c r="J36" s="145"/>
    </row>
    <row r="38" customFormat="false" ht="12.75" hidden="false" customHeight="false" outlineLevel="0" collapsed="false">
      <c r="E38" s="146"/>
    </row>
  </sheetData>
  <mergeCells count="12">
    <mergeCell ref="G9:G10"/>
    <mergeCell ref="H9:H10"/>
    <mergeCell ref="G11:G12"/>
    <mergeCell ref="H11:H12"/>
    <mergeCell ref="G13:G14"/>
    <mergeCell ref="H13:H14"/>
    <mergeCell ref="G18:G19"/>
    <mergeCell ref="H18:H19"/>
    <mergeCell ref="G20:G21"/>
    <mergeCell ref="H20:H21"/>
    <mergeCell ref="G22:G23"/>
    <mergeCell ref="H22:H23"/>
  </mergeCells>
  <conditionalFormatting sqref="G37:G1048576 G28 G31:G33 G24 G1:G8 G15">
    <cfRule type="colorScale" priority="2">
      <colorScale>
        <cfvo type="min" val="0"/>
        <cfvo type="num" val="0.6"/>
        <cfvo type="max" val="0"/>
        <color rgb="FFBA131A"/>
        <color rgb="FFFFFF00"/>
        <color rgb="FF89C765"/>
      </colorScale>
    </cfRule>
  </conditionalFormatting>
  <conditionalFormatting sqref="G29:G36">
    <cfRule type="colorScale" priority="3">
      <colorScale>
        <cfvo type="min" val="0"/>
        <cfvo type="num" val="0.6"/>
        <cfvo type="max" val="0"/>
        <color rgb="FFBA131A"/>
        <color rgb="FFFFFF00"/>
        <color rgb="FF89C765"/>
      </colorScale>
    </cfRule>
  </conditionalFormatting>
  <conditionalFormatting sqref="G16">
    <cfRule type="colorScale" priority="4">
      <colorScale>
        <cfvo type="min" val="0"/>
        <cfvo type="num" val="0.6"/>
        <cfvo type="max" val="0"/>
        <color rgb="FFBA131A"/>
        <color rgb="FFFFFF00"/>
        <color rgb="FF89C765"/>
      </colorScale>
    </cfRule>
  </conditionalFormatting>
  <conditionalFormatting sqref="G17">
    <cfRule type="colorScale" priority="5">
      <colorScale>
        <cfvo type="min" val="0"/>
        <cfvo type="num" val="0.6"/>
        <cfvo type="max" val="0"/>
        <color rgb="FFBA131A"/>
        <color rgb="FFFFFF00"/>
        <color rgb="FF89C765"/>
      </colorScale>
    </cfRule>
  </conditionalFormatting>
  <conditionalFormatting sqref="G27">
    <cfRule type="colorScale" priority="6">
      <colorScale>
        <cfvo type="min" val="0"/>
        <cfvo type="num" val="0.6"/>
        <cfvo type="max" val="0"/>
        <color rgb="FFBA131A"/>
        <color rgb="FFFFFF00"/>
        <color rgb="FF89C765"/>
      </colorScale>
    </cfRule>
  </conditionalFormatting>
  <conditionalFormatting sqref="G25">
    <cfRule type="colorScale" priority="7">
      <colorScale>
        <cfvo type="min" val="0"/>
        <cfvo type="num" val="0.6"/>
        <cfvo type="max" val="0"/>
        <color rgb="FFBA131A"/>
        <color rgb="FFFFFF00"/>
        <color rgb="FF89C765"/>
      </colorScale>
    </cfRule>
  </conditionalFormatting>
  <conditionalFormatting sqref="G20">
    <cfRule type="colorScale" priority="8">
      <colorScale>
        <cfvo type="min" val="0"/>
        <cfvo type="num" val="0.6"/>
        <cfvo type="max" val="0"/>
        <color rgb="FFBA131A"/>
        <color rgb="FFFFFF00"/>
        <color rgb="FF89C765"/>
      </colorScale>
    </cfRule>
  </conditionalFormatting>
  <conditionalFormatting sqref="G9">
    <cfRule type="colorScale" priority="9">
      <colorScale>
        <cfvo type="min" val="0"/>
        <cfvo type="num" val="0.6"/>
        <cfvo type="max" val="0"/>
        <color rgb="FFBA131A"/>
        <color rgb="FFFFFF00"/>
        <color rgb="FF89C765"/>
      </colorScale>
    </cfRule>
  </conditionalFormatting>
  <conditionalFormatting sqref="G11">
    <cfRule type="colorScale" priority="10">
      <colorScale>
        <cfvo type="min" val="0"/>
        <cfvo type="num" val="0.6"/>
        <cfvo type="max" val="0"/>
        <color rgb="FFBA131A"/>
        <color rgb="FFFFFF00"/>
        <color rgb="FF89C765"/>
      </colorScale>
    </cfRule>
  </conditionalFormatting>
  <conditionalFormatting sqref="G13">
    <cfRule type="colorScale" priority="11">
      <colorScale>
        <cfvo type="min" val="0"/>
        <cfvo type="num" val="0.6"/>
        <cfvo type="max" val="0"/>
        <color rgb="FFBA131A"/>
        <color rgb="FFFFFF00"/>
        <color rgb="FF89C765"/>
      </colorScale>
    </cfRule>
  </conditionalFormatting>
  <conditionalFormatting sqref="G18">
    <cfRule type="colorScale" priority="12">
      <colorScale>
        <cfvo type="min" val="0"/>
        <cfvo type="num" val="0.6"/>
        <cfvo type="max" val="0"/>
        <color rgb="FFBA131A"/>
        <color rgb="FFFFFF00"/>
        <color rgb="FF89C765"/>
      </colorScale>
    </cfRule>
  </conditionalFormatting>
  <conditionalFormatting sqref="G22">
    <cfRule type="colorScale" priority="13">
      <colorScale>
        <cfvo type="min" val="0"/>
        <cfvo type="num" val="0.6"/>
        <cfvo type="max" val="0"/>
        <color rgb="FFBA131A"/>
        <color rgb="FFFFFF00"/>
        <color rgb="FF89C765"/>
      </colorScale>
    </cfRule>
  </conditionalFormatting>
  <conditionalFormatting sqref="G26">
    <cfRule type="colorScale" priority="14">
      <colorScale>
        <cfvo type="min" val="0"/>
        <cfvo type="num" val="0.6"/>
        <cfvo type="max" val="0"/>
        <color rgb="FFBA131A"/>
        <color rgb="FFFFFF00"/>
        <color rgb="FF89C765"/>
      </colorScale>
    </cfRule>
  </conditionalFormatting>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M23"/>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I14" activeCellId="0" sqref="I14"/>
    </sheetView>
  </sheetViews>
  <sheetFormatPr defaultColWidth="8.875" defaultRowHeight="12.75" zeroHeight="false" outlineLevelRow="0" outlineLevelCol="0"/>
  <cols>
    <col collapsed="false" customWidth="true" hidden="false" outlineLevel="0" max="1" min="1" style="0" width="52.85"/>
    <col collapsed="false" customWidth="true" hidden="false" outlineLevel="0" max="2" min="2" style="0" width="11.99"/>
    <col collapsed="false" customWidth="true" hidden="false" outlineLevel="0" max="3" min="3" style="0" width="17.59"/>
    <col collapsed="false" customWidth="true" hidden="false" outlineLevel="0" max="4" min="4" style="0" width="13.7"/>
    <col collapsed="false" customWidth="true" hidden="false" outlineLevel="0" max="5" min="5" style="0" width="13.57"/>
    <col collapsed="false" customWidth="true" hidden="false" outlineLevel="0" max="6" min="6" style="0" width="15.15"/>
    <col collapsed="false" customWidth="true" hidden="false" outlineLevel="0" max="7" min="7" style="0" width="18.29"/>
    <col collapsed="false" customWidth="true" hidden="false" outlineLevel="0" max="8" min="8" style="0" width="16.71"/>
    <col collapsed="false" customWidth="true" hidden="false" outlineLevel="0" max="9" min="9" style="0" width="11.52"/>
    <col collapsed="false" customWidth="true" hidden="false" outlineLevel="0" max="10" min="10" style="0" width="11.99"/>
    <col collapsed="false" customWidth="true" hidden="false" outlineLevel="0" max="11" min="11" style="0" width="42.57"/>
  </cols>
  <sheetData>
    <row r="1" customFormat="false" ht="26.25" hidden="false" customHeight="true" outlineLevel="0" collapsed="false">
      <c r="A1" s="46" t="s">
        <v>87</v>
      </c>
      <c r="B1" s="46" t="s">
        <v>140</v>
      </c>
      <c r="C1" s="2" t="s">
        <v>274</v>
      </c>
      <c r="D1" s="2" t="s">
        <v>128</v>
      </c>
      <c r="E1" s="2" t="s">
        <v>141</v>
      </c>
      <c r="F1" s="0" t="s">
        <v>90</v>
      </c>
      <c r="G1" s="0" t="s">
        <v>124</v>
      </c>
      <c r="H1" s="0" t="s">
        <v>275</v>
      </c>
      <c r="I1" s="2" t="s">
        <v>276</v>
      </c>
      <c r="J1" s="46" t="s">
        <v>94</v>
      </c>
      <c r="K1" s="0" t="s">
        <v>212</v>
      </c>
      <c r="L1" s="46"/>
      <c r="M1" s="46"/>
    </row>
    <row r="2" customFormat="false" ht="12.75" hidden="false" customHeight="false" outlineLevel="0" collapsed="false">
      <c r="A2" s="46" t="s">
        <v>277</v>
      </c>
      <c r="B2" s="46" t="n">
        <v>0</v>
      </c>
      <c r="C2" s="2" t="n">
        <v>0</v>
      </c>
      <c r="D2" s="46" t="s">
        <v>213</v>
      </c>
      <c r="E2" s="2" t="s">
        <v>278</v>
      </c>
      <c r="F2" s="46" t="s">
        <v>213</v>
      </c>
      <c r="G2" s="46" t="n">
        <v>0</v>
      </c>
      <c r="H2" s="46" t="s">
        <v>213</v>
      </c>
      <c r="I2" s="46" t="n">
        <v>0</v>
      </c>
      <c r="J2" s="46" t="s">
        <v>98</v>
      </c>
      <c r="K2" s="46" t="s">
        <v>214</v>
      </c>
      <c r="L2" s="46"/>
      <c r="M2" s="46"/>
    </row>
    <row r="3" s="46" customFormat="true" ht="12.75" hidden="false" customHeight="false" outlineLevel="0" collapsed="false">
      <c r="A3" s="46" t="s">
        <v>95</v>
      </c>
      <c r="B3" s="46" t="n">
        <v>1</v>
      </c>
      <c r="C3" s="46" t="n">
        <v>1</v>
      </c>
      <c r="D3" s="46" t="s">
        <v>213</v>
      </c>
      <c r="E3" s="46" t="s">
        <v>97</v>
      </c>
      <c r="F3" s="46" t="s">
        <v>213</v>
      </c>
      <c r="G3" s="46" t="n">
        <v>0</v>
      </c>
      <c r="H3" s="46" t="s">
        <v>213</v>
      </c>
      <c r="I3" s="46" t="n">
        <v>12</v>
      </c>
      <c r="J3" s="46" t="s">
        <v>98</v>
      </c>
      <c r="K3" s="46" t="s">
        <v>214</v>
      </c>
    </row>
    <row r="4" customFormat="false" ht="12.75" hidden="false" customHeight="false" outlineLevel="0" collapsed="false">
      <c r="A4" s="0" t="s">
        <v>279</v>
      </c>
      <c r="B4" s="0" t="n">
        <v>2</v>
      </c>
      <c r="C4" s="0" t="n">
        <v>3</v>
      </c>
      <c r="D4" s="46" t="s">
        <v>213</v>
      </c>
      <c r="E4" s="0" t="s">
        <v>97</v>
      </c>
      <c r="F4" s="0" t="s">
        <v>213</v>
      </c>
      <c r="G4" s="0" t="n">
        <v>0</v>
      </c>
      <c r="H4" s="46" t="s">
        <v>213</v>
      </c>
      <c r="I4" s="46" t="n">
        <v>12</v>
      </c>
      <c r="J4" s="0" t="s">
        <v>98</v>
      </c>
    </row>
    <row r="5" customFormat="false" ht="12.75" hidden="false" customHeight="false" outlineLevel="0" collapsed="false">
      <c r="A5" s="0" t="s">
        <v>132</v>
      </c>
      <c r="B5" s="0" t="n">
        <v>3</v>
      </c>
      <c r="C5" s="0" t="n">
        <v>1</v>
      </c>
      <c r="D5" s="46" t="s">
        <v>213</v>
      </c>
      <c r="E5" s="0" t="s">
        <v>97</v>
      </c>
      <c r="F5" s="0" t="s">
        <v>213</v>
      </c>
      <c r="G5" s="0" t="n">
        <v>0</v>
      </c>
      <c r="H5" s="46" t="s">
        <v>213</v>
      </c>
      <c r="I5" s="46" t="n">
        <v>12</v>
      </c>
      <c r="J5" s="0" t="s">
        <v>101</v>
      </c>
      <c r="K5" s="0" t="s">
        <v>214</v>
      </c>
    </row>
    <row r="6" customFormat="false" ht="12.75" hidden="false" customHeight="false" outlineLevel="0" collapsed="false">
      <c r="A6" s="0" t="s">
        <v>145</v>
      </c>
      <c r="B6" s="0" t="n">
        <v>3</v>
      </c>
      <c r="C6" s="0" t="n">
        <v>3</v>
      </c>
      <c r="D6" s="0" t="s">
        <v>103</v>
      </c>
      <c r="E6" s="0" t="s">
        <v>49</v>
      </c>
      <c r="F6" s="0" t="n">
        <v>18</v>
      </c>
      <c r="G6" s="0" t="n">
        <v>-2</v>
      </c>
      <c r="H6" s="46" t="s">
        <v>213</v>
      </c>
      <c r="I6" s="46" t="n">
        <v>6</v>
      </c>
      <c r="J6" s="0" t="s">
        <v>98</v>
      </c>
    </row>
    <row r="7" customFormat="false" ht="12.75" hidden="false" customHeight="false" outlineLevel="0" collapsed="false">
      <c r="A7" s="0" t="s">
        <v>280</v>
      </c>
      <c r="B7" s="0" t="n">
        <v>4</v>
      </c>
      <c r="C7" s="0" t="n">
        <v>2</v>
      </c>
      <c r="D7" s="46" t="s">
        <v>213</v>
      </c>
      <c r="E7" s="0" t="s">
        <v>49</v>
      </c>
      <c r="F7" s="0" t="n">
        <v>18</v>
      </c>
      <c r="G7" s="0" t="n">
        <v>-2</v>
      </c>
      <c r="H7" s="46" t="s">
        <v>213</v>
      </c>
      <c r="I7" s="46" t="n">
        <v>6</v>
      </c>
      <c r="J7" s="0" t="s">
        <v>98</v>
      </c>
    </row>
    <row r="8" customFormat="false" ht="12.75" hidden="false" customHeight="false" outlineLevel="0" collapsed="false">
      <c r="A8" s="0" t="s">
        <v>104</v>
      </c>
      <c r="B8" s="0" t="n">
        <v>3</v>
      </c>
      <c r="C8" s="0" t="n">
        <v>4</v>
      </c>
      <c r="D8" s="46" t="s">
        <v>213</v>
      </c>
      <c r="E8" s="0" t="s">
        <v>49</v>
      </c>
      <c r="F8" s="0" t="n">
        <v>18</v>
      </c>
      <c r="G8" s="0" t="n">
        <v>-2</v>
      </c>
      <c r="H8" s="46" t="s">
        <v>213</v>
      </c>
      <c r="I8" s="46" t="n">
        <v>6</v>
      </c>
      <c r="J8" s="0" t="s">
        <v>98</v>
      </c>
    </row>
    <row r="9" customFormat="false" ht="12.75" hidden="false" customHeight="false" outlineLevel="0" collapsed="false">
      <c r="A9" s="0" t="s">
        <v>107</v>
      </c>
      <c r="B9" s="0" t="n">
        <v>5</v>
      </c>
      <c r="C9" s="0" t="n">
        <v>2</v>
      </c>
      <c r="D9" s="46" t="s">
        <v>213</v>
      </c>
      <c r="E9" s="0" t="s">
        <v>49</v>
      </c>
      <c r="F9" s="0" t="n">
        <v>18</v>
      </c>
      <c r="G9" s="0" t="n">
        <v>-2</v>
      </c>
      <c r="H9" s="46" t="s">
        <v>213</v>
      </c>
      <c r="I9" s="46" t="n">
        <v>6</v>
      </c>
      <c r="J9" s="0" t="s">
        <v>101</v>
      </c>
    </row>
    <row r="10" customFormat="false" ht="12.75" hidden="false" customHeight="false" outlineLevel="0" collapsed="false">
      <c r="A10" s="0" t="s">
        <v>135</v>
      </c>
      <c r="B10" s="0" t="n">
        <v>4</v>
      </c>
      <c r="C10" s="0" t="n">
        <v>3</v>
      </c>
      <c r="D10" s="0" t="s">
        <v>103</v>
      </c>
      <c r="E10" s="0" t="s">
        <v>49</v>
      </c>
      <c r="F10" s="0" t="n">
        <v>18</v>
      </c>
      <c r="G10" s="0" t="n">
        <v>-2</v>
      </c>
      <c r="H10" s="46" t="s">
        <v>213</v>
      </c>
      <c r="I10" s="46" t="n">
        <v>6</v>
      </c>
      <c r="J10" s="0" t="s">
        <v>217</v>
      </c>
      <c r="K10" s="0" t="s">
        <v>218</v>
      </c>
    </row>
    <row r="11" customFormat="false" ht="12.75" hidden="false" customHeight="false" outlineLevel="0" collapsed="false">
      <c r="A11" s="0" t="s">
        <v>148</v>
      </c>
      <c r="B11" s="0" t="n">
        <v>4</v>
      </c>
      <c r="C11" s="0" t="n">
        <v>4</v>
      </c>
      <c r="D11" s="0" t="s">
        <v>103</v>
      </c>
      <c r="E11" s="0" t="s">
        <v>109</v>
      </c>
      <c r="F11" s="0" t="n">
        <v>16</v>
      </c>
      <c r="G11" s="0" t="n">
        <v>-4</v>
      </c>
      <c r="H11" s="0" t="n">
        <v>2</v>
      </c>
      <c r="I11" s="46" t="n">
        <v>3</v>
      </c>
      <c r="J11" s="0" t="s">
        <v>101</v>
      </c>
    </row>
    <row r="12" customFormat="false" ht="12.75" hidden="false" customHeight="false" outlineLevel="0" collapsed="false">
      <c r="A12" s="0" t="s">
        <v>149</v>
      </c>
      <c r="B12" s="0" t="n">
        <v>5</v>
      </c>
      <c r="C12" s="0" t="n">
        <v>4</v>
      </c>
      <c r="D12" s="0" t="s">
        <v>103</v>
      </c>
      <c r="E12" s="0" t="s">
        <v>109</v>
      </c>
      <c r="F12" s="0" t="n">
        <v>16</v>
      </c>
      <c r="G12" s="0" t="n">
        <v>-4</v>
      </c>
      <c r="H12" s="0" t="n">
        <v>2</v>
      </c>
      <c r="I12" s="46" t="n">
        <v>3</v>
      </c>
      <c r="J12" s="0" t="s">
        <v>101</v>
      </c>
    </row>
    <row r="13" customFormat="false" ht="12.75" hidden="false" customHeight="false" outlineLevel="0" collapsed="false">
      <c r="A13" s="0" t="s">
        <v>150</v>
      </c>
      <c r="B13" s="0" t="n">
        <v>5</v>
      </c>
      <c r="C13" s="0" t="n">
        <v>4</v>
      </c>
      <c r="D13" s="0" t="s">
        <v>103</v>
      </c>
      <c r="E13" s="0" t="s">
        <v>109</v>
      </c>
      <c r="F13" s="0" t="n">
        <v>16</v>
      </c>
      <c r="G13" s="0" t="n">
        <v>-4</v>
      </c>
      <c r="H13" s="0" t="n">
        <v>2</v>
      </c>
      <c r="I13" s="46" t="n">
        <v>3</v>
      </c>
      <c r="J13" s="0" t="s">
        <v>101</v>
      </c>
    </row>
    <row r="14" customFormat="false" ht="12.75" hidden="false" customHeight="false" outlineLevel="0" collapsed="false">
      <c r="A14" s="0" t="s">
        <v>151</v>
      </c>
      <c r="B14" s="0" t="n">
        <v>6</v>
      </c>
      <c r="C14" s="0" t="n">
        <v>4</v>
      </c>
      <c r="D14" s="0" t="s">
        <v>103</v>
      </c>
      <c r="E14" s="0" t="s">
        <v>109</v>
      </c>
      <c r="F14" s="0" t="n">
        <v>16</v>
      </c>
      <c r="G14" s="0" t="n">
        <v>-4</v>
      </c>
      <c r="H14" s="0" t="n">
        <v>2</v>
      </c>
      <c r="I14" s="46" t="n">
        <v>3</v>
      </c>
      <c r="J14" s="0" t="s">
        <v>101</v>
      </c>
    </row>
    <row r="17" customFormat="false" ht="12.75" hidden="false" customHeight="false" outlineLevel="0" collapsed="false">
      <c r="A17" s="4" t="s">
        <v>281</v>
      </c>
    </row>
    <row r="18" customFormat="false" ht="46.6" hidden="false" customHeight="false" outlineLevel="0" collapsed="false">
      <c r="A18" s="46" t="s">
        <v>87</v>
      </c>
      <c r="B18" s="46" t="s">
        <v>140</v>
      </c>
      <c r="C18" s="2" t="s">
        <v>274</v>
      </c>
      <c r="D18" s="2" t="s">
        <v>128</v>
      </c>
      <c r="E18" s="2" t="s">
        <v>141</v>
      </c>
      <c r="F18" s="2" t="s">
        <v>282</v>
      </c>
      <c r="G18" s="46" t="s">
        <v>94</v>
      </c>
      <c r="H18" s="0" t="s">
        <v>212</v>
      </c>
    </row>
    <row r="19" customFormat="false" ht="12.75" hidden="false" customHeight="false" outlineLevel="0" collapsed="false">
      <c r="A19" s="0" t="s">
        <v>283</v>
      </c>
      <c r="B19" s="0" t="n">
        <v>1</v>
      </c>
      <c r="C19" s="0" t="n">
        <v>1</v>
      </c>
      <c r="D19" s="0" t="s">
        <v>213</v>
      </c>
      <c r="E19" s="0" t="s">
        <v>213</v>
      </c>
      <c r="F19" s="0" t="n">
        <v>-1</v>
      </c>
      <c r="G19" s="0" t="s">
        <v>284</v>
      </c>
    </row>
    <row r="20" customFormat="false" ht="12.75" hidden="false" customHeight="false" outlineLevel="0" collapsed="false">
      <c r="A20" s="0" t="s">
        <v>285</v>
      </c>
      <c r="B20" s="0" t="n">
        <v>2</v>
      </c>
      <c r="C20" s="0" t="n">
        <v>1</v>
      </c>
      <c r="D20" s="0" t="s">
        <v>103</v>
      </c>
      <c r="E20" s="0" t="s">
        <v>286</v>
      </c>
      <c r="F20" s="0" t="n">
        <v>-1</v>
      </c>
      <c r="G20" s="0" t="s">
        <v>287</v>
      </c>
    </row>
    <row r="21" customFormat="false" ht="12.75" hidden="false" customHeight="false" outlineLevel="0" collapsed="false">
      <c r="A21" s="0" t="s">
        <v>288</v>
      </c>
      <c r="B21" s="0" t="n">
        <v>3</v>
      </c>
      <c r="C21" s="0" t="n">
        <v>2</v>
      </c>
      <c r="D21" s="0" t="s">
        <v>213</v>
      </c>
      <c r="E21" s="0" t="s">
        <v>213</v>
      </c>
      <c r="F21" s="0" t="n">
        <v>-2</v>
      </c>
      <c r="G21" s="0" t="s">
        <v>284</v>
      </c>
    </row>
    <row r="22" customFormat="false" ht="12.75" hidden="false" customHeight="false" outlineLevel="0" collapsed="false">
      <c r="A22" s="0" t="s">
        <v>289</v>
      </c>
      <c r="B22" s="0" t="n">
        <v>4</v>
      </c>
      <c r="C22" s="0" t="n">
        <v>3</v>
      </c>
      <c r="D22" s="0" t="s">
        <v>213</v>
      </c>
      <c r="E22" s="0" t="s">
        <v>213</v>
      </c>
      <c r="F22" s="0" t="n">
        <v>-3</v>
      </c>
      <c r="G22" s="0" t="s">
        <v>287</v>
      </c>
    </row>
    <row r="23" customFormat="false" ht="12.75" hidden="false" customHeight="false" outlineLevel="0" collapsed="false">
      <c r="A23" s="0" t="s">
        <v>290</v>
      </c>
      <c r="B23" s="0" t="n">
        <v>5</v>
      </c>
      <c r="C23" s="0" t="n">
        <v>4</v>
      </c>
      <c r="D23" s="0" t="s">
        <v>103</v>
      </c>
      <c r="E23" s="0" t="s">
        <v>213</v>
      </c>
      <c r="F23" s="0" t="n">
        <v>-4</v>
      </c>
      <c r="G23" s="0" t="s">
        <v>287</v>
      </c>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1:Y27"/>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L16" activeCellId="0" sqref="L16"/>
    </sheetView>
  </sheetViews>
  <sheetFormatPr defaultColWidth="4.109375" defaultRowHeight="12.75" zeroHeight="false" outlineLevelRow="0" outlineLevelCol="0"/>
  <cols>
    <col collapsed="false" customWidth="true" hidden="false" outlineLevel="0" max="1" min="1" style="4" width="4.57"/>
    <col collapsed="false" customWidth="false" hidden="false" outlineLevel="0" max="2" min="2" style="4" width="4.14"/>
    <col collapsed="false" customWidth="true" hidden="false" outlineLevel="0" max="16" min="3" style="0" width="5.01"/>
    <col collapsed="false" customWidth="true" hidden="false" outlineLevel="0" max="23" min="17" style="0" width="6.01"/>
    <col collapsed="false" customWidth="true" hidden="false" outlineLevel="0" max="25" min="24" style="0" width="5.7"/>
  </cols>
  <sheetData>
    <row r="1" s="4" customFormat="true" ht="12.75" hidden="false" customHeight="false" outlineLevel="0" collapsed="false"/>
    <row r="2" s="4" customFormat="true" ht="12.75" hidden="false" customHeight="false" outlineLevel="0" collapsed="false">
      <c r="C2" s="4" t="n">
        <v>-7</v>
      </c>
      <c r="D2" s="4" t="n">
        <v>-6</v>
      </c>
      <c r="E2" s="4" t="n">
        <v>-5</v>
      </c>
      <c r="F2" s="4" t="n">
        <v>-4</v>
      </c>
      <c r="G2" s="4" t="n">
        <v>-3</v>
      </c>
      <c r="H2" s="4" t="n">
        <v>-2</v>
      </c>
      <c r="I2" s="4" t="n">
        <v>-1</v>
      </c>
      <c r="J2" s="4" t="n">
        <v>0</v>
      </c>
      <c r="K2" s="4" t="n">
        <v>1</v>
      </c>
      <c r="L2" s="4" t="n">
        <v>2</v>
      </c>
      <c r="M2" s="4" t="n">
        <v>3</v>
      </c>
      <c r="N2" s="4" t="n">
        <v>4</v>
      </c>
      <c r="O2" s="4" t="n">
        <v>5</v>
      </c>
      <c r="P2" s="4" t="n">
        <v>6</v>
      </c>
      <c r="Q2" s="4" t="n">
        <v>7</v>
      </c>
      <c r="R2" s="4" t="n">
        <v>8</v>
      </c>
      <c r="S2" s="4" t="n">
        <v>9</v>
      </c>
      <c r="T2" s="4" t="n">
        <v>10</v>
      </c>
      <c r="U2" s="4" t="n">
        <v>11</v>
      </c>
      <c r="V2" s="4" t="n">
        <v>12</v>
      </c>
      <c r="W2" s="4" t="n">
        <v>13</v>
      </c>
      <c r="X2" s="4" t="n">
        <v>14</v>
      </c>
      <c r="Y2" s="4" t="n">
        <v>15</v>
      </c>
    </row>
    <row r="3" s="4" customFormat="true" ht="12.75" hidden="false" customHeight="false" outlineLevel="0" collapsed="false">
      <c r="B3" s="4" t="n">
        <v>6</v>
      </c>
      <c r="C3" s="5" t="n">
        <f aca="false">(COUNTIF(2d12s!$B$2:$M$13, "&gt;="&amp;($B3-C$2))/144)</f>
        <v>0.541666666666667</v>
      </c>
      <c r="D3" s="5" t="n">
        <f aca="false">(COUNTIF(2d12s!$B$2:$M$13, "&gt;="&amp;($B3-D$2))/144)</f>
        <v>0.618055555555556</v>
      </c>
      <c r="E3" s="5" t="n">
        <f aca="false">(COUNTIF(2d12s!$B$2:$M$13, "&gt;="&amp;($B3-E$2))/144)</f>
        <v>0.6875</v>
      </c>
      <c r="F3" s="5" t="n">
        <f aca="false">(COUNTIF(2d12s!$B$2:$M$13, "&gt;="&amp;($B3-F$2))/144)</f>
        <v>0.75</v>
      </c>
      <c r="G3" s="5" t="n">
        <f aca="false">(COUNTIF(2d12s!$B$2:$M$13, "&gt;="&amp;($B3-G$2))/144)</f>
        <v>0.805555555555556</v>
      </c>
      <c r="H3" s="5" t="n">
        <f aca="false">(COUNTIF(2d12s!$B$2:$M$13, "&gt;="&amp;($B3-H$2))/144)</f>
        <v>0.854166666666667</v>
      </c>
      <c r="I3" s="5" t="n">
        <f aca="false">(COUNTIF(2d12s!$B$2:$M$13, "&gt;="&amp;($B3-I$2))/144)</f>
        <v>0.895833333333333</v>
      </c>
      <c r="J3" s="5" t="n">
        <f aca="false">(COUNTIF(2d12s!$B$2:$M$13, "&gt;="&amp;($B3-J$2))/144)</f>
        <v>0.930555555555556</v>
      </c>
      <c r="K3" s="5" t="n">
        <f aca="false">(COUNTIF(2d12s!$B$2:$M$13, "&gt;="&amp;($B3-K$2))/144)</f>
        <v>0.958333333333333</v>
      </c>
      <c r="L3" s="5" t="n">
        <f aca="false">(COUNTIF(2d12s!$B$2:$M$13, "&gt;="&amp;($B3-L$2))/144)</f>
        <v>0.979166666666667</v>
      </c>
      <c r="M3" s="5" t="n">
        <f aca="false">(COUNTIF(2d12s!$B$2:$M$13, "&gt;="&amp;($B3-M$2))/144)</f>
        <v>0.993055555555556</v>
      </c>
      <c r="N3" s="5" t="n">
        <f aca="false">(COUNTIF(2d12s!$B$2:$M$13, "&gt;="&amp;($B3-N$2))/144)</f>
        <v>1</v>
      </c>
      <c r="O3" s="5" t="n">
        <f aca="false">(COUNTIF(2d12s!$B$2:$M$13, "&gt;="&amp;($B3-O$2))/144)</f>
        <v>1</v>
      </c>
      <c r="P3" s="5" t="n">
        <f aca="false">(COUNTIF(2d12s!$B$2:$M$13, "&gt;="&amp;($B3-P$2))/144)</f>
        <v>1</v>
      </c>
      <c r="Q3" s="5" t="n">
        <f aca="false">(COUNTIF(2d12s!$B$2:$M$13, "&gt;="&amp;($B3-Q$2))/144)</f>
        <v>1</v>
      </c>
      <c r="R3" s="5" t="n">
        <f aca="false">(COUNTIF(2d12s!$B$2:$M$13, "&gt;="&amp;($B3-R$2))/144)</f>
        <v>1</v>
      </c>
      <c r="S3" s="5" t="n">
        <f aca="false">(COUNTIF(2d12s!$B$2:$M$13, "&gt;="&amp;($B3-S$2))/144)</f>
        <v>1</v>
      </c>
      <c r="T3" s="5" t="n">
        <f aca="false">(COUNTIF(2d12s!$B$2:$M$13, "&gt;="&amp;($B3-T$2))/144)</f>
        <v>1</v>
      </c>
      <c r="U3" s="5" t="n">
        <f aca="false">(COUNTIF(2d12s!$B$2:$M$13, "&gt;="&amp;($B3-U$2))/144)</f>
        <v>1</v>
      </c>
      <c r="V3" s="5" t="n">
        <f aca="false">(COUNTIF(2d12s!$B$2:$M$13, "&gt;="&amp;($B3-V$2))/144)</f>
        <v>1</v>
      </c>
      <c r="W3" s="5" t="n">
        <f aca="false">(COUNTIF(2d12s!$B$2:$M$13, "&gt;="&amp;($B3-W$2))/144)</f>
        <v>1</v>
      </c>
      <c r="X3" s="5" t="n">
        <f aca="false">(COUNTIF(2d12s!$B$2:$M$13, "&gt;="&amp;($B3-X$2))/144)</f>
        <v>1</v>
      </c>
      <c r="Y3" s="5" t="n">
        <f aca="false">(COUNTIF(2d12s!$B$2:$M$13, "&gt;="&amp;($B3-Y$2))/144)</f>
        <v>1</v>
      </c>
    </row>
    <row r="4" s="4" customFormat="true" ht="12.75" hidden="false" customHeight="false" outlineLevel="0" collapsed="false">
      <c r="B4" s="4" t="n">
        <v>7</v>
      </c>
      <c r="C4" s="5" t="n">
        <f aca="false">(COUNTIF(2d12s!$B$2:$M$13, "&gt;="&amp;($B4-C$2))/144)</f>
        <v>0.458333333333333</v>
      </c>
      <c r="D4" s="5" t="n">
        <f aca="false">(COUNTIF(2d12s!$B$2:$M$13, "&gt;="&amp;($B4-D$2))/144)</f>
        <v>0.541666666666667</v>
      </c>
      <c r="E4" s="5" t="n">
        <f aca="false">(COUNTIF(2d12s!$B$2:$M$13, "&gt;="&amp;($B4-E$2))/144)</f>
        <v>0.618055555555556</v>
      </c>
      <c r="F4" s="5" t="n">
        <f aca="false">(COUNTIF(2d12s!$B$2:$M$13, "&gt;="&amp;($B4-F$2))/144)</f>
        <v>0.6875</v>
      </c>
      <c r="G4" s="5" t="n">
        <f aca="false">(COUNTIF(2d12s!$B$2:$M$13, "&gt;="&amp;($B4-G$2))/144)</f>
        <v>0.75</v>
      </c>
      <c r="H4" s="5" t="n">
        <f aca="false">(COUNTIF(2d12s!$B$2:$M$13, "&gt;="&amp;($B4-H$2))/144)</f>
        <v>0.805555555555556</v>
      </c>
      <c r="I4" s="5" t="n">
        <f aca="false">(COUNTIF(2d12s!$B$2:$M$13, "&gt;="&amp;($B4-I$2))/144)</f>
        <v>0.854166666666667</v>
      </c>
      <c r="J4" s="5" t="n">
        <f aca="false">(COUNTIF(2d12s!$B$2:$M$13, "&gt;="&amp;($B4-J$2))/144)</f>
        <v>0.895833333333333</v>
      </c>
      <c r="K4" s="5" t="n">
        <f aca="false">(COUNTIF(2d12s!$B$2:$M$13, "&gt;="&amp;($B4-K$2))/144)</f>
        <v>0.930555555555556</v>
      </c>
      <c r="L4" s="5" t="n">
        <f aca="false">(COUNTIF(2d12s!$B$2:$M$13, "&gt;="&amp;($B4-L$2))/144)</f>
        <v>0.958333333333333</v>
      </c>
      <c r="M4" s="5" t="n">
        <f aca="false">(COUNTIF(2d12s!$B$2:$M$13, "&gt;="&amp;($B4-M$2))/144)</f>
        <v>0.979166666666667</v>
      </c>
      <c r="N4" s="5" t="n">
        <f aca="false">(COUNTIF(2d12s!$B$2:$M$13, "&gt;="&amp;($B4-N$2))/144)</f>
        <v>0.993055555555556</v>
      </c>
      <c r="O4" s="5" t="n">
        <f aca="false">(COUNTIF(2d12s!$B$2:$M$13, "&gt;="&amp;($B4-O$2))/144)</f>
        <v>1</v>
      </c>
      <c r="P4" s="5" t="n">
        <f aca="false">(COUNTIF(2d12s!$B$2:$M$13, "&gt;="&amp;($B4-P$2))/144)</f>
        <v>1</v>
      </c>
      <c r="Q4" s="5" t="n">
        <f aca="false">(COUNTIF(2d12s!$B$2:$M$13, "&gt;="&amp;($B4-Q$2))/144)</f>
        <v>1</v>
      </c>
      <c r="R4" s="5" t="n">
        <f aca="false">(COUNTIF(2d12s!$B$2:$M$13, "&gt;="&amp;($B4-R$2))/144)</f>
        <v>1</v>
      </c>
      <c r="S4" s="5" t="n">
        <f aca="false">(COUNTIF(2d12s!$B$2:$M$13, "&gt;="&amp;($B4-S$2))/144)</f>
        <v>1</v>
      </c>
      <c r="T4" s="5" t="n">
        <f aca="false">(COUNTIF(2d12s!$B$2:$M$13, "&gt;="&amp;($B4-T$2))/144)</f>
        <v>1</v>
      </c>
      <c r="U4" s="5" t="n">
        <f aca="false">(COUNTIF(2d12s!$B$2:$M$13, "&gt;="&amp;($B4-U$2))/144)</f>
        <v>1</v>
      </c>
      <c r="V4" s="5" t="n">
        <f aca="false">(COUNTIF(2d12s!$B$2:$M$13, "&gt;="&amp;($B4-V$2))/144)</f>
        <v>1</v>
      </c>
      <c r="W4" s="5" t="n">
        <f aca="false">(COUNTIF(2d12s!$B$2:$M$13, "&gt;="&amp;($B4-W$2))/144)</f>
        <v>1</v>
      </c>
      <c r="X4" s="5" t="n">
        <f aca="false">(COUNTIF(2d12s!$B$2:$M$13, "&gt;="&amp;($B4-X$2))/144)</f>
        <v>1</v>
      </c>
      <c r="Y4" s="5" t="n">
        <f aca="false">(COUNTIF(2d12s!$B$2:$M$13, "&gt;="&amp;($B4-Y$2))/144)</f>
        <v>1</v>
      </c>
    </row>
    <row r="5" s="4" customFormat="true" ht="12.75" hidden="false" customHeight="false" outlineLevel="0" collapsed="false">
      <c r="B5" s="4" t="n">
        <v>8</v>
      </c>
      <c r="C5" s="5" t="n">
        <f aca="false">(COUNTIF(2d12s!$B$2:$M$13, "&gt;="&amp;($B5-C$2))/144)</f>
        <v>0.381944444444444</v>
      </c>
      <c r="D5" s="5" t="n">
        <f aca="false">(COUNTIF(2d12s!$B$2:$M$13, "&gt;="&amp;($B5-D$2))/144)</f>
        <v>0.458333333333333</v>
      </c>
      <c r="E5" s="5" t="n">
        <f aca="false">(COUNTIF(2d12s!$B$2:$M$13, "&gt;="&amp;($B5-E$2))/144)</f>
        <v>0.541666666666667</v>
      </c>
      <c r="F5" s="5" t="n">
        <f aca="false">(COUNTIF(2d12s!$B$2:$M$13, "&gt;="&amp;($B5-F$2))/144)</f>
        <v>0.618055555555556</v>
      </c>
      <c r="G5" s="5" t="n">
        <f aca="false">(COUNTIF(2d12s!$B$2:$M$13, "&gt;="&amp;($B5-G$2))/144)</f>
        <v>0.6875</v>
      </c>
      <c r="H5" s="5" t="n">
        <f aca="false">(COUNTIF(2d12s!$B$2:$M$13, "&gt;="&amp;($B5-H$2))/144)</f>
        <v>0.75</v>
      </c>
      <c r="I5" s="5" t="n">
        <f aca="false">(COUNTIF(2d12s!$B$2:$M$13, "&gt;="&amp;($B5-I$2))/144)</f>
        <v>0.805555555555556</v>
      </c>
      <c r="J5" s="5" t="n">
        <f aca="false">(COUNTIF(2d12s!$B$2:$M$13, "&gt;="&amp;($B5-J$2))/144)</f>
        <v>0.854166666666667</v>
      </c>
      <c r="K5" s="5" t="n">
        <f aca="false">(COUNTIF(2d12s!$B$2:$M$13, "&gt;="&amp;($B5-K$2))/144)</f>
        <v>0.895833333333333</v>
      </c>
      <c r="L5" s="5" t="n">
        <f aca="false">(COUNTIF(2d12s!$B$2:$M$13, "&gt;="&amp;($B5-L$2))/144)</f>
        <v>0.930555555555556</v>
      </c>
      <c r="M5" s="5" t="n">
        <f aca="false">(COUNTIF(2d12s!$B$2:$M$13, "&gt;="&amp;($B5-M$2))/144)</f>
        <v>0.958333333333333</v>
      </c>
      <c r="N5" s="5" t="n">
        <f aca="false">(COUNTIF(2d12s!$B$2:$M$13, "&gt;="&amp;($B5-N$2))/144)</f>
        <v>0.979166666666667</v>
      </c>
      <c r="O5" s="5" t="n">
        <f aca="false">(COUNTIF(2d12s!$B$2:$M$13, "&gt;="&amp;($B5-O$2))/144)</f>
        <v>0.993055555555556</v>
      </c>
      <c r="P5" s="5" t="n">
        <f aca="false">(COUNTIF(2d12s!$B$2:$M$13, "&gt;="&amp;($B5-P$2))/144)</f>
        <v>1</v>
      </c>
      <c r="Q5" s="5" t="n">
        <f aca="false">(COUNTIF(2d12s!$B$2:$M$13, "&gt;="&amp;($B5-Q$2))/144)</f>
        <v>1</v>
      </c>
      <c r="R5" s="5" t="n">
        <f aca="false">(COUNTIF(2d12s!$B$2:$M$13, "&gt;="&amp;($B5-R$2))/144)</f>
        <v>1</v>
      </c>
      <c r="S5" s="5" t="n">
        <f aca="false">(COUNTIF(2d12s!$B$2:$M$13, "&gt;="&amp;($B5-S$2))/144)</f>
        <v>1</v>
      </c>
      <c r="T5" s="5" t="n">
        <f aca="false">(COUNTIF(2d12s!$B$2:$M$13, "&gt;="&amp;($B5-T$2))/144)</f>
        <v>1</v>
      </c>
      <c r="U5" s="5" t="n">
        <f aca="false">(COUNTIF(2d12s!$B$2:$M$13, "&gt;="&amp;($B5-U$2))/144)</f>
        <v>1</v>
      </c>
      <c r="V5" s="5" t="n">
        <f aca="false">(COUNTIF(2d12s!$B$2:$M$13, "&gt;="&amp;($B5-V$2))/144)</f>
        <v>1</v>
      </c>
      <c r="W5" s="5" t="n">
        <f aca="false">(COUNTIF(2d12s!$B$2:$M$13, "&gt;="&amp;($B5-W$2))/144)</f>
        <v>1</v>
      </c>
      <c r="X5" s="5" t="n">
        <f aca="false">(COUNTIF(2d12s!$B$2:$M$13, "&gt;="&amp;($B5-X$2))/144)</f>
        <v>1</v>
      </c>
      <c r="Y5" s="5" t="n">
        <f aca="false">(COUNTIF(2d12s!$B$2:$M$13, "&gt;="&amp;($B5-Y$2))/144)</f>
        <v>1</v>
      </c>
    </row>
    <row r="6" s="4" customFormat="true" ht="12.75" hidden="false" customHeight="false" outlineLevel="0" collapsed="false">
      <c r="B6" s="4" t="n">
        <v>9</v>
      </c>
      <c r="C6" s="5" t="n">
        <f aca="false">(COUNTIF(2d12s!$B$2:$M$13, "&gt;="&amp;($B6-C$2))/144)</f>
        <v>0.3125</v>
      </c>
      <c r="D6" s="5" t="n">
        <f aca="false">(COUNTIF(2d12s!$B$2:$M$13, "&gt;="&amp;($B6-D$2))/144)</f>
        <v>0.381944444444444</v>
      </c>
      <c r="E6" s="5" t="n">
        <f aca="false">(COUNTIF(2d12s!$B$2:$M$13, "&gt;="&amp;($B6-E$2))/144)</f>
        <v>0.458333333333333</v>
      </c>
      <c r="F6" s="5" t="n">
        <f aca="false">(COUNTIF(2d12s!$B$2:$M$13, "&gt;="&amp;($B6-F$2))/144)</f>
        <v>0.541666666666667</v>
      </c>
      <c r="G6" s="5" t="n">
        <f aca="false">(COUNTIF(2d12s!$B$2:$M$13, "&gt;="&amp;($B6-G$2))/144)</f>
        <v>0.618055555555556</v>
      </c>
      <c r="H6" s="5" t="n">
        <f aca="false">(COUNTIF(2d12s!$B$2:$M$13, "&gt;="&amp;($B6-H$2))/144)</f>
        <v>0.6875</v>
      </c>
      <c r="I6" s="5" t="n">
        <f aca="false">(COUNTIF(2d12s!$B$2:$M$13, "&gt;="&amp;($B6-I$2))/144)</f>
        <v>0.75</v>
      </c>
      <c r="J6" s="5" t="n">
        <f aca="false">(COUNTIF(2d12s!$B$2:$M$13, "&gt;="&amp;($B6-J$2))/144)</f>
        <v>0.805555555555556</v>
      </c>
      <c r="K6" s="5" t="n">
        <f aca="false">(COUNTIF(2d12s!$B$2:$M$13, "&gt;="&amp;($B6-K$2))/144)</f>
        <v>0.854166666666667</v>
      </c>
      <c r="L6" s="5" t="n">
        <f aca="false">(COUNTIF(2d12s!$B$2:$M$13, "&gt;="&amp;($B6-L$2))/144)</f>
        <v>0.895833333333333</v>
      </c>
      <c r="M6" s="5" t="n">
        <f aca="false">(COUNTIF(2d12s!$B$2:$M$13, "&gt;="&amp;($B6-M$2))/144)</f>
        <v>0.930555555555556</v>
      </c>
      <c r="N6" s="5" t="n">
        <f aca="false">(COUNTIF(2d12s!$B$2:$M$13, "&gt;="&amp;($B6-N$2))/144)</f>
        <v>0.958333333333333</v>
      </c>
      <c r="O6" s="5" t="n">
        <f aca="false">(COUNTIF(2d12s!$B$2:$M$13, "&gt;="&amp;($B6-O$2))/144)</f>
        <v>0.979166666666667</v>
      </c>
      <c r="P6" s="5" t="n">
        <f aca="false">(COUNTIF(2d12s!$B$2:$M$13, "&gt;="&amp;($B6-P$2))/144)</f>
        <v>0.993055555555556</v>
      </c>
      <c r="Q6" s="5" t="n">
        <f aca="false">(COUNTIF(2d12s!$B$2:$M$13, "&gt;="&amp;($B6-Q$2))/144)</f>
        <v>1</v>
      </c>
      <c r="R6" s="5" t="n">
        <f aca="false">(COUNTIF(2d12s!$B$2:$M$13, "&gt;="&amp;($B6-R$2))/144)</f>
        <v>1</v>
      </c>
      <c r="S6" s="5" t="n">
        <f aca="false">(COUNTIF(2d12s!$B$2:$M$13, "&gt;="&amp;($B6-S$2))/144)</f>
        <v>1</v>
      </c>
      <c r="T6" s="5" t="n">
        <f aca="false">(COUNTIF(2d12s!$B$2:$M$13, "&gt;="&amp;($B6-T$2))/144)</f>
        <v>1</v>
      </c>
      <c r="U6" s="5" t="n">
        <f aca="false">(COUNTIF(2d12s!$B$2:$M$13, "&gt;="&amp;($B6-U$2))/144)</f>
        <v>1</v>
      </c>
      <c r="V6" s="5" t="n">
        <f aca="false">(COUNTIF(2d12s!$B$2:$M$13, "&gt;="&amp;($B6-V$2))/144)</f>
        <v>1</v>
      </c>
      <c r="W6" s="5" t="n">
        <f aca="false">(COUNTIF(2d12s!$B$2:$M$13, "&gt;="&amp;($B6-W$2))/144)</f>
        <v>1</v>
      </c>
      <c r="X6" s="5" t="n">
        <f aca="false">(COUNTIF(2d12s!$B$2:$M$13, "&gt;="&amp;($B6-X$2))/144)</f>
        <v>1</v>
      </c>
      <c r="Y6" s="5" t="n">
        <f aca="false">(COUNTIF(2d12s!$B$2:$M$13, "&gt;="&amp;($B6-Y$2))/144)</f>
        <v>1</v>
      </c>
    </row>
    <row r="7" s="4" customFormat="true" ht="12.75" hidden="false" customHeight="false" outlineLevel="0" collapsed="false">
      <c r="B7" s="4" t="n">
        <v>10</v>
      </c>
      <c r="C7" s="5" t="n">
        <f aca="false">(COUNTIF(2d12s!$B$2:$M$13, "&gt;="&amp;($B7-C$2))/144)</f>
        <v>0.25</v>
      </c>
      <c r="D7" s="5" t="n">
        <f aca="false">(COUNTIF(2d12s!$B$2:$M$13, "&gt;="&amp;($B7-D$2))/144)</f>
        <v>0.3125</v>
      </c>
      <c r="E7" s="5" t="n">
        <f aca="false">(COUNTIF(2d12s!$B$2:$M$13, "&gt;="&amp;($B7-E$2))/144)</f>
        <v>0.381944444444444</v>
      </c>
      <c r="F7" s="5" t="n">
        <f aca="false">(COUNTIF(2d12s!$B$2:$M$13, "&gt;="&amp;($B7-F$2))/144)</f>
        <v>0.458333333333333</v>
      </c>
      <c r="G7" s="5" t="n">
        <f aca="false">(COUNTIF(2d12s!$B$2:$M$13, "&gt;="&amp;($B7-G$2))/144)</f>
        <v>0.541666666666667</v>
      </c>
      <c r="H7" s="5" t="n">
        <f aca="false">(COUNTIF(2d12s!$B$2:$M$13, "&gt;="&amp;($B7-H$2))/144)</f>
        <v>0.618055555555556</v>
      </c>
      <c r="I7" s="5" t="n">
        <f aca="false">(COUNTIF(2d12s!$B$2:$M$13, "&gt;="&amp;($B7-I$2))/144)</f>
        <v>0.6875</v>
      </c>
      <c r="J7" s="5" t="n">
        <f aca="false">(COUNTIF(2d12s!$B$2:$M$13, "&gt;="&amp;($B7-J$2))/144)</f>
        <v>0.75</v>
      </c>
      <c r="K7" s="5" t="n">
        <f aca="false">(COUNTIF(2d12s!$B$2:$M$13, "&gt;="&amp;($B7-K$2))/144)</f>
        <v>0.805555555555556</v>
      </c>
      <c r="L7" s="5" t="n">
        <f aca="false">(COUNTIF(2d12s!$B$2:$M$13, "&gt;="&amp;($B7-L$2))/144)</f>
        <v>0.854166666666667</v>
      </c>
      <c r="M7" s="5" t="n">
        <f aca="false">(COUNTIF(2d12s!$B$2:$M$13, "&gt;="&amp;($B7-M$2))/144)</f>
        <v>0.895833333333333</v>
      </c>
      <c r="N7" s="5" t="n">
        <f aca="false">(COUNTIF(2d12s!$B$2:$M$13, "&gt;="&amp;($B7-N$2))/144)</f>
        <v>0.930555555555556</v>
      </c>
      <c r="O7" s="5" t="n">
        <f aca="false">(COUNTIF(2d12s!$B$2:$M$13, "&gt;="&amp;($B7-O$2))/144)</f>
        <v>0.958333333333333</v>
      </c>
      <c r="P7" s="5" t="n">
        <f aca="false">(COUNTIF(2d12s!$B$2:$M$13, "&gt;="&amp;($B7-P$2))/144)</f>
        <v>0.979166666666667</v>
      </c>
      <c r="Q7" s="5" t="n">
        <f aca="false">(COUNTIF(2d12s!$B$2:$M$13, "&gt;="&amp;($B7-Q$2))/144)</f>
        <v>0.993055555555556</v>
      </c>
      <c r="R7" s="5" t="n">
        <f aca="false">(COUNTIF(2d12s!$B$2:$M$13, "&gt;="&amp;($B7-R$2))/144)</f>
        <v>1</v>
      </c>
      <c r="S7" s="5" t="n">
        <f aca="false">(COUNTIF(2d12s!$B$2:$M$13, "&gt;="&amp;($B7-S$2))/144)</f>
        <v>1</v>
      </c>
      <c r="T7" s="5" t="n">
        <f aca="false">(COUNTIF(2d12s!$B$2:$M$13, "&gt;="&amp;($B7-T$2))/144)</f>
        <v>1</v>
      </c>
      <c r="U7" s="5" t="n">
        <f aca="false">(COUNTIF(2d12s!$B$2:$M$13, "&gt;="&amp;($B7-U$2))/144)</f>
        <v>1</v>
      </c>
      <c r="V7" s="5" t="n">
        <f aca="false">(COUNTIF(2d12s!$B$2:$M$13, "&gt;="&amp;($B7-V$2))/144)</f>
        <v>1</v>
      </c>
      <c r="W7" s="5" t="n">
        <f aca="false">(COUNTIF(2d12s!$B$2:$M$13, "&gt;="&amp;($B7-W$2))/144)</f>
        <v>1</v>
      </c>
      <c r="X7" s="5" t="n">
        <f aca="false">(COUNTIF(2d12s!$B$2:$M$13, "&gt;="&amp;($B7-X$2))/144)</f>
        <v>1</v>
      </c>
      <c r="Y7" s="5" t="n">
        <f aca="false">(COUNTIF(2d12s!$B$2:$M$13, "&gt;="&amp;($B7-Y$2))/144)</f>
        <v>1</v>
      </c>
    </row>
    <row r="8" customFormat="false" ht="12.75" hidden="false" customHeight="false" outlineLevel="0" collapsed="false">
      <c r="B8" s="4" t="n">
        <v>11</v>
      </c>
      <c r="C8" s="5" t="n">
        <f aca="false">(COUNTIF(2d12s!$B$2:$M$13, "&gt;="&amp;($B8-C$2))/144)</f>
        <v>0.194444444444444</v>
      </c>
      <c r="D8" s="5" t="n">
        <f aca="false">(COUNTIF(2d12s!$B$2:$M$13, "&gt;="&amp;($B8-D$2))/144)</f>
        <v>0.25</v>
      </c>
      <c r="E8" s="5" t="n">
        <f aca="false">(COUNTIF(2d12s!$B$2:$M$13, "&gt;="&amp;($B8-E$2))/144)</f>
        <v>0.3125</v>
      </c>
      <c r="F8" s="5" t="n">
        <f aca="false">(COUNTIF(2d12s!$B$2:$M$13, "&gt;="&amp;($B8-F$2))/144)</f>
        <v>0.381944444444444</v>
      </c>
      <c r="G8" s="5" t="n">
        <f aca="false">(COUNTIF(2d12s!$B$2:$M$13, "&gt;="&amp;($B8-G$2))/144)</f>
        <v>0.458333333333333</v>
      </c>
      <c r="H8" s="6" t="n">
        <f aca="false">(COUNTIF(2d12s!$B$2:$M$13, "&gt;="&amp;($B8-H$2))/144)</f>
        <v>0.541666666666667</v>
      </c>
      <c r="I8" s="5" t="n">
        <f aca="false">(COUNTIF(2d12s!$B$2:$M$13, "&gt;="&amp;($B8-I$2))/144)</f>
        <v>0.618055555555556</v>
      </c>
      <c r="J8" s="5" t="n">
        <f aca="false">(COUNTIF(2d12s!$B$2:$M$13, "&gt;="&amp;($B8-J$2))/144)</f>
        <v>0.6875</v>
      </c>
      <c r="K8" s="5" t="n">
        <f aca="false">(COUNTIF(2d12s!$B$2:$M$13, "&gt;="&amp;($B8-K$2))/144)</f>
        <v>0.75</v>
      </c>
      <c r="L8" s="5" t="n">
        <f aca="false">(COUNTIF(2d12s!$B$2:$M$13, "&gt;="&amp;($B8-L$2))/144)</f>
        <v>0.805555555555556</v>
      </c>
      <c r="M8" s="5" t="n">
        <f aca="false">(COUNTIF(2d12s!$B$2:$M$13, "&gt;="&amp;($B8-M$2))/144)</f>
        <v>0.854166666666667</v>
      </c>
      <c r="N8" s="5" t="n">
        <f aca="false">(COUNTIF(2d12s!$B$2:$M$13, "&gt;="&amp;($B8-N$2))/144)</f>
        <v>0.895833333333333</v>
      </c>
      <c r="O8" s="5" t="n">
        <f aca="false">(COUNTIF(2d12s!$B$2:$M$13, "&gt;="&amp;($B8-O$2))/144)</f>
        <v>0.930555555555556</v>
      </c>
      <c r="P8" s="5" t="n">
        <f aca="false">(COUNTIF(2d12s!$B$2:$M$13, "&gt;="&amp;($B8-P$2))/144)</f>
        <v>0.958333333333333</v>
      </c>
      <c r="Q8" s="5" t="n">
        <f aca="false">(COUNTIF(2d12s!$B$2:$M$13, "&gt;="&amp;($B8-Q$2))/144)</f>
        <v>0.979166666666667</v>
      </c>
      <c r="R8" s="5" t="n">
        <f aca="false">(COUNTIF(2d12s!$B$2:$M$13, "&gt;="&amp;($B8-R$2))/144)</f>
        <v>0.993055555555556</v>
      </c>
      <c r="S8" s="5" t="n">
        <f aca="false">(COUNTIF(2d12s!$B$2:$M$13, "&gt;="&amp;($B8-S$2))/144)</f>
        <v>1</v>
      </c>
      <c r="T8" s="5" t="n">
        <f aca="false">(COUNTIF(2d12s!$B$2:$M$13, "&gt;="&amp;($B8-T$2))/144)</f>
        <v>1</v>
      </c>
      <c r="U8" s="5" t="n">
        <f aca="false">(COUNTIF(2d12s!$B$2:$M$13, "&gt;="&amp;($B8-U$2))/144)</f>
        <v>1</v>
      </c>
      <c r="V8" s="5" t="n">
        <f aca="false">(COUNTIF(2d12s!$B$2:$M$13, "&gt;="&amp;($B8-V$2))/144)</f>
        <v>1</v>
      </c>
      <c r="W8" s="5" t="n">
        <f aca="false">(COUNTIF(2d12s!$B$2:$M$13, "&gt;="&amp;($B8-W$2))/144)</f>
        <v>1</v>
      </c>
      <c r="X8" s="5" t="n">
        <f aca="false">(COUNTIF(2d12s!$B$2:$M$13, "&gt;="&amp;($B8-X$2))/144)</f>
        <v>1</v>
      </c>
      <c r="Y8" s="5" t="n">
        <f aca="false">(COUNTIF(2d12s!$B$2:$M$13, "&gt;="&amp;($B8-Y$2))/144)</f>
        <v>1</v>
      </c>
    </row>
    <row r="9" customFormat="false" ht="12.75" hidden="false" customHeight="false" outlineLevel="0" collapsed="false">
      <c r="B9" s="4" t="n">
        <v>12</v>
      </c>
      <c r="C9" s="5" t="n">
        <f aca="false">(COUNTIF(2d12s!$B$2:$M$13, "&gt;="&amp;($B9-C$2))/144)</f>
        <v>0.145833333333333</v>
      </c>
      <c r="D9" s="5" t="n">
        <f aca="false">(COUNTIF(2d12s!$B$2:$M$13, "&gt;="&amp;($B9-D$2))/144)</f>
        <v>0.194444444444444</v>
      </c>
      <c r="E9" s="5" t="n">
        <f aca="false">(COUNTIF(2d12s!$B$2:$M$13, "&gt;="&amp;($B9-E$2))/144)</f>
        <v>0.25</v>
      </c>
      <c r="F9" s="5" t="n">
        <f aca="false">(COUNTIF(2d12s!$B$2:$M$13, "&gt;="&amp;($B9-F$2))/144)</f>
        <v>0.3125</v>
      </c>
      <c r="G9" s="5" t="n">
        <f aca="false">(COUNTIF(2d12s!$B$2:$M$13, "&gt;="&amp;($B9-G$2))/144)</f>
        <v>0.381944444444444</v>
      </c>
      <c r="H9" s="5" t="n">
        <f aca="false">(COUNTIF(2d12s!$B$2:$M$13, "&gt;="&amp;($B9-H$2))/144)</f>
        <v>0.458333333333333</v>
      </c>
      <c r="I9" s="5" t="n">
        <f aca="false">(COUNTIF(2d12s!$B$2:$M$13, "&gt;="&amp;($B9-I$2))/144)</f>
        <v>0.541666666666667</v>
      </c>
      <c r="J9" s="5" t="n">
        <f aca="false">(COUNTIF(2d12s!$B$2:$M$13, "&gt;="&amp;($B9-J$2))/144)</f>
        <v>0.618055555555556</v>
      </c>
      <c r="K9" s="5" t="n">
        <f aca="false">(COUNTIF(2d12s!$B$2:$M$13, "&gt;="&amp;($B9-K$2))/144)</f>
        <v>0.6875</v>
      </c>
      <c r="L9" s="5" t="n">
        <f aca="false">(COUNTIF(2d12s!$B$2:$M$13, "&gt;="&amp;($B9-L$2))/144)</f>
        <v>0.75</v>
      </c>
      <c r="M9" s="5" t="n">
        <f aca="false">(COUNTIF(2d12s!$B$2:$M$13, "&gt;="&amp;($B9-M$2))/144)</f>
        <v>0.805555555555556</v>
      </c>
      <c r="N9" s="5" t="n">
        <f aca="false">(COUNTIF(2d12s!$B$2:$M$13, "&gt;="&amp;($B9-N$2))/144)</f>
        <v>0.854166666666667</v>
      </c>
      <c r="O9" s="5" t="n">
        <f aca="false">(COUNTIF(2d12s!$B$2:$M$13, "&gt;="&amp;($B9-O$2))/144)</f>
        <v>0.895833333333333</v>
      </c>
      <c r="P9" s="5" t="n">
        <f aca="false">(COUNTIF(2d12s!$B$2:$M$13, "&gt;="&amp;($B9-P$2))/144)</f>
        <v>0.930555555555556</v>
      </c>
      <c r="Q9" s="5" t="n">
        <f aca="false">(COUNTIF(2d12s!$B$2:$M$13, "&gt;="&amp;($B9-Q$2))/144)</f>
        <v>0.958333333333333</v>
      </c>
      <c r="R9" s="5" t="n">
        <f aca="false">(COUNTIF(2d12s!$B$2:$M$13, "&gt;="&amp;($B9-R$2))/144)</f>
        <v>0.979166666666667</v>
      </c>
      <c r="S9" s="5" t="n">
        <f aca="false">(COUNTIF(2d12s!$B$2:$M$13, "&gt;="&amp;($B9-S$2))/144)</f>
        <v>0.993055555555556</v>
      </c>
      <c r="T9" s="5" t="n">
        <f aca="false">(COUNTIF(2d12s!$B$2:$M$13, "&gt;="&amp;($B9-T$2))/144)</f>
        <v>1</v>
      </c>
      <c r="U9" s="5" t="n">
        <f aca="false">(COUNTIF(2d12s!$B$2:$M$13, "&gt;="&amp;($B9-U$2))/144)</f>
        <v>1</v>
      </c>
      <c r="V9" s="5" t="n">
        <f aca="false">(COUNTIF(2d12s!$B$2:$M$13, "&gt;="&amp;($B9-V$2))/144)</f>
        <v>1</v>
      </c>
      <c r="W9" s="5" t="n">
        <f aca="false">(COUNTIF(2d12s!$B$2:$M$13, "&gt;="&amp;($B9-W$2))/144)</f>
        <v>1</v>
      </c>
      <c r="X9" s="5" t="n">
        <f aca="false">(COUNTIF(2d12s!$B$2:$M$13, "&gt;="&amp;($B9-X$2))/144)</f>
        <v>1</v>
      </c>
      <c r="Y9" s="5" t="n">
        <f aca="false">(COUNTIF(2d12s!$B$2:$M$13, "&gt;="&amp;($B9-Y$2))/144)</f>
        <v>1</v>
      </c>
    </row>
    <row r="10" customFormat="false" ht="12.75" hidden="false" customHeight="false" outlineLevel="0" collapsed="false">
      <c r="B10" s="4" t="n">
        <v>13</v>
      </c>
      <c r="C10" s="5" t="n">
        <f aca="false">(COUNTIF(2d12s!$B$2:$M$13, "&gt;="&amp;($B10-C$2))/144)</f>
        <v>0.104166666666667</v>
      </c>
      <c r="D10" s="5" t="n">
        <f aca="false">(COUNTIF(2d12s!$B$2:$M$13, "&gt;="&amp;($B10-D$2))/144)</f>
        <v>0.145833333333333</v>
      </c>
      <c r="E10" s="5" t="n">
        <f aca="false">(COUNTIF(2d12s!$B$2:$M$13, "&gt;="&amp;($B10-E$2))/144)</f>
        <v>0.194444444444444</v>
      </c>
      <c r="F10" s="5" t="n">
        <f aca="false">(COUNTIF(2d12s!$B$2:$M$13, "&gt;="&amp;($B10-F$2))/144)</f>
        <v>0.25</v>
      </c>
      <c r="G10" s="5" t="n">
        <f aca="false">(COUNTIF(2d12s!$B$2:$M$13, "&gt;="&amp;($B10-G$2))/144)</f>
        <v>0.3125</v>
      </c>
      <c r="H10" s="5" t="n">
        <f aca="false">(COUNTIF(2d12s!$B$2:$M$13, "&gt;="&amp;($B10-H$2))/144)</f>
        <v>0.381944444444444</v>
      </c>
      <c r="I10" s="5" t="n">
        <f aca="false">(COUNTIF(2d12s!$B$2:$M$13, "&gt;="&amp;($B10-I$2))/144)</f>
        <v>0.458333333333333</v>
      </c>
      <c r="J10" s="7" t="n">
        <f aca="false">(COUNTIF(2d12s!$B$2:$M$13, "&gt;="&amp;($B10-J$2))/144)</f>
        <v>0.541666666666667</v>
      </c>
      <c r="K10" s="5" t="n">
        <f aca="false">(COUNTIF(2d12s!$B$2:$M$13, "&gt;="&amp;($B10-K$2))/144)</f>
        <v>0.618055555555556</v>
      </c>
      <c r="L10" s="5" t="n">
        <f aca="false">(COUNTIF(2d12s!$B$2:$M$13, "&gt;="&amp;($B10-L$2))/144)</f>
        <v>0.6875</v>
      </c>
      <c r="M10" s="5" t="n">
        <f aca="false">(COUNTIF(2d12s!$B$2:$M$13, "&gt;="&amp;($B10-M$2))/144)</f>
        <v>0.75</v>
      </c>
      <c r="N10" s="5" t="n">
        <f aca="false">(COUNTIF(2d12s!$B$2:$M$13, "&gt;="&amp;($B10-N$2))/144)</f>
        <v>0.805555555555556</v>
      </c>
      <c r="O10" s="5" t="n">
        <f aca="false">(COUNTIF(2d12s!$B$2:$M$13, "&gt;="&amp;($B10-O$2))/144)</f>
        <v>0.854166666666667</v>
      </c>
      <c r="P10" s="5" t="n">
        <f aca="false">(COUNTIF(2d12s!$B$2:$M$13, "&gt;="&amp;($B10-P$2))/144)</f>
        <v>0.895833333333333</v>
      </c>
      <c r="Q10" s="5" t="n">
        <f aca="false">(COUNTIF(2d12s!$B$2:$M$13, "&gt;="&amp;($B10-Q$2))/144)</f>
        <v>0.930555555555556</v>
      </c>
      <c r="R10" s="5" t="n">
        <f aca="false">(COUNTIF(2d12s!$B$2:$M$13, "&gt;="&amp;($B10-R$2))/144)</f>
        <v>0.958333333333333</v>
      </c>
      <c r="S10" s="5" t="n">
        <f aca="false">(COUNTIF(2d12s!$B$2:$M$13, "&gt;="&amp;($B10-S$2))/144)</f>
        <v>0.979166666666667</v>
      </c>
      <c r="T10" s="5" t="n">
        <f aca="false">(COUNTIF(2d12s!$B$2:$M$13, "&gt;="&amp;($B10-T$2))/144)</f>
        <v>0.993055555555556</v>
      </c>
      <c r="U10" s="5" t="n">
        <f aca="false">(COUNTIF(2d12s!$B$2:$M$13, "&gt;="&amp;($B10-U$2))/144)</f>
        <v>1</v>
      </c>
      <c r="V10" s="5" t="n">
        <f aca="false">(COUNTIF(2d12s!$B$2:$M$13, "&gt;="&amp;($B10-V$2))/144)</f>
        <v>1</v>
      </c>
      <c r="W10" s="5" t="n">
        <f aca="false">(COUNTIF(2d12s!$B$2:$M$13, "&gt;="&amp;($B10-W$2))/144)</f>
        <v>1</v>
      </c>
      <c r="X10" s="5" t="n">
        <f aca="false">(COUNTIF(2d12s!$B$2:$M$13, "&gt;="&amp;($B10-X$2))/144)</f>
        <v>1</v>
      </c>
      <c r="Y10" s="5" t="n">
        <f aca="false">(COUNTIF(2d12s!$B$2:$M$13, "&gt;="&amp;($B10-Y$2))/144)</f>
        <v>1</v>
      </c>
    </row>
    <row r="11" customFormat="false" ht="12.75" hidden="false" customHeight="false" outlineLevel="0" collapsed="false">
      <c r="B11" s="4" t="n">
        <v>14</v>
      </c>
      <c r="C11" s="5" t="n">
        <f aca="false">(COUNTIF(2d12s!$B$2:$M$13, "&gt;="&amp;($B11-C$2))/144)</f>
        <v>0.0694444444444444</v>
      </c>
      <c r="D11" s="5" t="n">
        <f aca="false">(COUNTIF(2d12s!$B$2:$M$13, "&gt;="&amp;($B11-D$2))/144)</f>
        <v>0.104166666666667</v>
      </c>
      <c r="E11" s="5" t="n">
        <f aca="false">(COUNTIF(2d12s!$B$2:$M$13, "&gt;="&amp;($B11-E$2))/144)</f>
        <v>0.145833333333333</v>
      </c>
      <c r="F11" s="5" t="n">
        <f aca="false">(COUNTIF(2d12s!$B$2:$M$13, "&gt;="&amp;($B11-F$2))/144)</f>
        <v>0.194444444444444</v>
      </c>
      <c r="G11" s="5" t="n">
        <f aca="false">(COUNTIF(2d12s!$B$2:$M$13, "&gt;="&amp;($B11-G$2))/144)</f>
        <v>0.25</v>
      </c>
      <c r="H11" s="5" t="n">
        <f aca="false">(COUNTIF(2d12s!$B$2:$M$13, "&gt;="&amp;($B11-H$2))/144)</f>
        <v>0.3125</v>
      </c>
      <c r="I11" s="5" t="n">
        <f aca="false">(COUNTIF(2d12s!$B$2:$M$13, "&gt;="&amp;($B11-I$2))/144)</f>
        <v>0.381944444444444</v>
      </c>
      <c r="J11" s="5" t="n">
        <f aca="false">(COUNTIF(2d12s!$B$2:$M$13, "&gt;="&amp;($B11-J$2))/144)</f>
        <v>0.458333333333333</v>
      </c>
      <c r="K11" s="5" t="n">
        <f aca="false">(COUNTIF(2d12s!$B$2:$M$13, "&gt;="&amp;($B11-K$2))/144)</f>
        <v>0.541666666666667</v>
      </c>
      <c r="L11" s="5" t="n">
        <f aca="false">(COUNTIF(2d12s!$B$2:$M$13, "&gt;="&amp;($B11-L$2))/144)</f>
        <v>0.618055555555556</v>
      </c>
      <c r="M11" s="5" t="n">
        <f aca="false">(COUNTIF(2d12s!$B$2:$M$13, "&gt;="&amp;($B11-M$2))/144)</f>
        <v>0.6875</v>
      </c>
      <c r="N11" s="5" t="n">
        <f aca="false">(COUNTIF(2d12s!$B$2:$M$13, "&gt;="&amp;($B11-N$2))/144)</f>
        <v>0.75</v>
      </c>
      <c r="O11" s="5" t="n">
        <f aca="false">(COUNTIF(2d12s!$B$2:$M$13, "&gt;="&amp;($B11-O$2))/144)</f>
        <v>0.805555555555556</v>
      </c>
      <c r="P11" s="5" t="n">
        <f aca="false">(COUNTIF(2d12s!$B$2:$M$13, "&gt;="&amp;($B11-P$2))/144)</f>
        <v>0.854166666666667</v>
      </c>
      <c r="Q11" s="5" t="n">
        <f aca="false">(COUNTIF(2d12s!$B$2:$M$13, "&gt;="&amp;($B11-Q$2))/144)</f>
        <v>0.895833333333333</v>
      </c>
      <c r="R11" s="5" t="n">
        <f aca="false">(COUNTIF(2d12s!$B$2:$M$13, "&gt;="&amp;($B11-R$2))/144)</f>
        <v>0.930555555555556</v>
      </c>
      <c r="S11" s="5" t="n">
        <f aca="false">(COUNTIF(2d12s!$B$2:$M$13, "&gt;="&amp;($B11-S$2))/144)</f>
        <v>0.958333333333333</v>
      </c>
      <c r="T11" s="5" t="n">
        <f aca="false">(COUNTIF(2d12s!$B$2:$M$13, "&gt;="&amp;($B11-T$2))/144)</f>
        <v>0.979166666666667</v>
      </c>
      <c r="U11" s="5" t="n">
        <f aca="false">(COUNTIF(2d12s!$B$2:$M$13, "&gt;="&amp;($B11-U$2))/144)</f>
        <v>0.993055555555556</v>
      </c>
      <c r="V11" s="5" t="n">
        <f aca="false">(COUNTIF(2d12s!$B$2:$M$13, "&gt;="&amp;($B11-V$2))/144)</f>
        <v>1</v>
      </c>
      <c r="W11" s="5" t="n">
        <f aca="false">(COUNTIF(2d12s!$B$2:$M$13, "&gt;="&amp;($B11-W$2))/144)</f>
        <v>1</v>
      </c>
      <c r="X11" s="5" t="n">
        <f aca="false">(COUNTIF(2d12s!$B$2:$M$13, "&gt;="&amp;($B11-X$2))/144)</f>
        <v>1</v>
      </c>
      <c r="Y11" s="5" t="n">
        <f aca="false">(COUNTIF(2d12s!$B$2:$M$13, "&gt;="&amp;($B11-Y$2))/144)</f>
        <v>1</v>
      </c>
    </row>
    <row r="12" customFormat="false" ht="12.75" hidden="false" customHeight="false" outlineLevel="0" collapsed="false">
      <c r="B12" s="4" t="n">
        <v>15</v>
      </c>
      <c r="C12" s="5" t="n">
        <f aca="false">(COUNTIF(2d12s!$B$2:$M$13, "&gt;="&amp;($B12-C$2))/144)</f>
        <v>0.0416666666666667</v>
      </c>
      <c r="D12" s="5" t="n">
        <f aca="false">(COUNTIF(2d12s!$B$2:$M$13, "&gt;="&amp;($B12-D$2))/144)</f>
        <v>0.0694444444444444</v>
      </c>
      <c r="E12" s="5" t="n">
        <f aca="false">(COUNTIF(2d12s!$B$2:$M$13, "&gt;="&amp;($B12-E$2))/144)</f>
        <v>0.104166666666667</v>
      </c>
      <c r="F12" s="5" t="n">
        <f aca="false">(COUNTIF(2d12s!$B$2:$M$13, "&gt;="&amp;($B12-F$2))/144)</f>
        <v>0.145833333333333</v>
      </c>
      <c r="G12" s="5" t="n">
        <f aca="false">(COUNTIF(2d12s!$B$2:$M$13, "&gt;="&amp;($B12-G$2))/144)</f>
        <v>0.194444444444444</v>
      </c>
      <c r="H12" s="5" t="n">
        <f aca="false">(COUNTIF(2d12s!$B$2:$M$13, "&gt;="&amp;($B12-H$2))/144)</f>
        <v>0.25</v>
      </c>
      <c r="I12" s="5" t="n">
        <f aca="false">(COUNTIF(2d12s!$B$2:$M$13, "&gt;="&amp;($B12-I$2))/144)</f>
        <v>0.3125</v>
      </c>
      <c r="J12" s="5" t="n">
        <f aca="false">(COUNTIF(2d12s!$B$2:$M$13, "&gt;="&amp;($B12-J$2))/144)</f>
        <v>0.381944444444444</v>
      </c>
      <c r="K12" s="5" t="n">
        <f aca="false">(COUNTIF(2d12s!$B$2:$M$13, "&gt;="&amp;($B12-K$2))/144)</f>
        <v>0.458333333333333</v>
      </c>
      <c r="L12" s="5" t="n">
        <f aca="false">(COUNTIF(2d12s!$B$2:$M$13, "&gt;="&amp;($B12-L$2))/144)</f>
        <v>0.541666666666667</v>
      </c>
      <c r="M12" s="5" t="n">
        <f aca="false">(COUNTIF(2d12s!$B$2:$M$13, "&gt;="&amp;($B12-M$2))/144)</f>
        <v>0.618055555555556</v>
      </c>
      <c r="N12" s="5" t="n">
        <f aca="false">(COUNTIF(2d12s!$B$2:$M$13, "&gt;="&amp;($B12-N$2))/144)</f>
        <v>0.6875</v>
      </c>
      <c r="O12" s="5" t="n">
        <f aca="false">(COUNTIF(2d12s!$B$2:$M$13, "&gt;="&amp;($B12-O$2))/144)</f>
        <v>0.75</v>
      </c>
      <c r="P12" s="5" t="n">
        <f aca="false">(COUNTIF(2d12s!$B$2:$M$13, "&gt;="&amp;($B12-P$2))/144)</f>
        <v>0.805555555555556</v>
      </c>
      <c r="Q12" s="5" t="n">
        <f aca="false">(COUNTIF(2d12s!$B$2:$M$13, "&gt;="&amp;($B12-Q$2))/144)</f>
        <v>0.854166666666667</v>
      </c>
      <c r="R12" s="5" t="n">
        <f aca="false">(COUNTIF(2d12s!$B$2:$M$13, "&gt;="&amp;($B12-R$2))/144)</f>
        <v>0.895833333333333</v>
      </c>
      <c r="S12" s="5" t="n">
        <f aca="false">(COUNTIF(2d12s!$B$2:$M$13, "&gt;="&amp;($B12-S$2))/144)</f>
        <v>0.930555555555556</v>
      </c>
      <c r="T12" s="5" t="n">
        <f aca="false">(COUNTIF(2d12s!$B$2:$M$13, "&gt;="&amp;($B12-T$2))/144)</f>
        <v>0.958333333333333</v>
      </c>
      <c r="U12" s="5" t="n">
        <f aca="false">(COUNTIF(2d12s!$B$2:$M$13, "&gt;="&amp;($B12-U$2))/144)</f>
        <v>0.979166666666667</v>
      </c>
      <c r="V12" s="5" t="n">
        <f aca="false">(COUNTIF(2d12s!$B$2:$M$13, "&gt;="&amp;($B12-V$2))/144)</f>
        <v>0.993055555555556</v>
      </c>
      <c r="W12" s="5" t="n">
        <f aca="false">(COUNTIF(2d12s!$B$2:$M$13, "&gt;="&amp;($B12-W$2))/144)</f>
        <v>1</v>
      </c>
      <c r="X12" s="5" t="n">
        <f aca="false">(COUNTIF(2d12s!$B$2:$M$13, "&gt;="&amp;($B12-X$2))/144)</f>
        <v>1</v>
      </c>
      <c r="Y12" s="5" t="n">
        <f aca="false">(COUNTIF(2d12s!$B$2:$M$13, "&gt;="&amp;($B12-Y$2))/144)</f>
        <v>1</v>
      </c>
    </row>
    <row r="13" customFormat="false" ht="12.75" hidden="false" customHeight="false" outlineLevel="0" collapsed="false">
      <c r="B13" s="4" t="n">
        <v>16</v>
      </c>
      <c r="C13" s="5" t="n">
        <f aca="false">(COUNTIF(2d12s!$B$2:$M$13, "&gt;="&amp;($B13-C$2))/144)</f>
        <v>0.0208333333333333</v>
      </c>
      <c r="D13" s="5" t="n">
        <f aca="false">(COUNTIF(2d12s!$B$2:$M$13, "&gt;="&amp;($B13-D$2))/144)</f>
        <v>0.0416666666666667</v>
      </c>
      <c r="E13" s="5" t="n">
        <f aca="false">(COUNTIF(2d12s!$B$2:$M$13, "&gt;="&amp;($B13-E$2))/144)</f>
        <v>0.0694444444444444</v>
      </c>
      <c r="F13" s="5" t="n">
        <f aca="false">(COUNTIF(2d12s!$B$2:$M$13, "&gt;="&amp;($B13-F$2))/144)</f>
        <v>0.104166666666667</v>
      </c>
      <c r="G13" s="5" t="n">
        <f aca="false">(COUNTIF(2d12s!$B$2:$M$13, "&gt;="&amp;($B13-G$2))/144)</f>
        <v>0.145833333333333</v>
      </c>
      <c r="H13" s="5" t="n">
        <f aca="false">(COUNTIF(2d12s!$B$2:$M$13, "&gt;="&amp;($B13-H$2))/144)</f>
        <v>0.194444444444444</v>
      </c>
      <c r="I13" s="5" t="n">
        <f aca="false">(COUNTIF(2d12s!$B$2:$M$13, "&gt;="&amp;($B13-I$2))/144)</f>
        <v>0.25</v>
      </c>
      <c r="J13" s="5" t="n">
        <f aca="false">(COUNTIF(2d12s!$B$2:$M$13, "&gt;="&amp;($B13-J$2))/144)</f>
        <v>0.3125</v>
      </c>
      <c r="K13" s="5" t="n">
        <f aca="false">(COUNTIF(2d12s!$B$2:$M$13, "&gt;="&amp;($B13-K$2))/144)</f>
        <v>0.381944444444444</v>
      </c>
      <c r="L13" s="5" t="n">
        <f aca="false">(COUNTIF(2d12s!$B$2:$M$13, "&gt;="&amp;($B13-L$2))/144)</f>
        <v>0.458333333333333</v>
      </c>
      <c r="M13" s="5" t="n">
        <f aca="false">(COUNTIF(2d12s!$B$2:$M$13, "&gt;="&amp;($B13-M$2))/144)</f>
        <v>0.541666666666667</v>
      </c>
      <c r="N13" s="5" t="n">
        <f aca="false">(COUNTIF(2d12s!$B$2:$M$13, "&gt;="&amp;($B13-N$2))/144)</f>
        <v>0.618055555555556</v>
      </c>
      <c r="O13" s="5" t="n">
        <f aca="false">(COUNTIF(2d12s!$B$2:$M$13, "&gt;="&amp;($B13-O$2))/144)</f>
        <v>0.6875</v>
      </c>
      <c r="P13" s="5" t="n">
        <f aca="false">(COUNTIF(2d12s!$B$2:$M$13, "&gt;="&amp;($B13-P$2))/144)</f>
        <v>0.75</v>
      </c>
      <c r="Q13" s="5" t="n">
        <f aca="false">(COUNTIF(2d12s!$B$2:$M$13, "&gt;="&amp;($B13-Q$2))/144)</f>
        <v>0.805555555555556</v>
      </c>
      <c r="R13" s="5" t="n">
        <f aca="false">(COUNTIF(2d12s!$B$2:$M$13, "&gt;="&amp;($B13-R$2))/144)</f>
        <v>0.854166666666667</v>
      </c>
      <c r="S13" s="5" t="n">
        <f aca="false">(COUNTIF(2d12s!$B$2:$M$13, "&gt;="&amp;($B13-S$2))/144)</f>
        <v>0.895833333333333</v>
      </c>
      <c r="T13" s="5" t="n">
        <f aca="false">(COUNTIF(2d12s!$B$2:$M$13, "&gt;="&amp;($B13-T$2))/144)</f>
        <v>0.930555555555556</v>
      </c>
      <c r="U13" s="5" t="n">
        <f aca="false">(COUNTIF(2d12s!$B$2:$M$13, "&gt;="&amp;($B13-U$2))/144)</f>
        <v>0.958333333333333</v>
      </c>
      <c r="V13" s="5" t="n">
        <f aca="false">(COUNTIF(2d12s!$B$2:$M$13, "&gt;="&amp;($B13-V$2))/144)</f>
        <v>0.979166666666667</v>
      </c>
      <c r="W13" s="5" t="n">
        <f aca="false">(COUNTIF(2d12s!$B$2:$M$13, "&gt;="&amp;($B13-W$2))/144)</f>
        <v>0.993055555555556</v>
      </c>
      <c r="X13" s="5" t="n">
        <f aca="false">(COUNTIF(2d12s!$B$2:$M$13, "&gt;="&amp;($B13-X$2))/144)</f>
        <v>1</v>
      </c>
      <c r="Y13" s="5" t="n">
        <f aca="false">(COUNTIF(2d12s!$B$2:$M$13, "&gt;="&amp;($B13-Y$2))/144)</f>
        <v>1</v>
      </c>
    </row>
    <row r="14" customFormat="false" ht="12.75" hidden="false" customHeight="false" outlineLevel="0" collapsed="false">
      <c r="B14" s="4" t="n">
        <v>17</v>
      </c>
      <c r="C14" s="5" t="n">
        <f aca="false">(COUNTIF(2d12s!$B$2:$M$13, "&gt;="&amp;($B14-C$2))/144)</f>
        <v>0.00694444444444444</v>
      </c>
      <c r="D14" s="5" t="n">
        <f aca="false">(COUNTIF(2d12s!$B$2:$M$13, "&gt;="&amp;($B14-D$2))/144)</f>
        <v>0.0208333333333333</v>
      </c>
      <c r="E14" s="5" t="n">
        <f aca="false">(COUNTIF(2d12s!$B$2:$M$13, "&gt;="&amp;($B14-E$2))/144)</f>
        <v>0.0416666666666667</v>
      </c>
      <c r="F14" s="5" t="n">
        <f aca="false">(COUNTIF(2d12s!$B$2:$M$13, "&gt;="&amp;($B14-F$2))/144)</f>
        <v>0.0694444444444444</v>
      </c>
      <c r="G14" s="5" t="n">
        <f aca="false">(COUNTIF(2d12s!$B$2:$M$13, "&gt;="&amp;($B14-G$2))/144)</f>
        <v>0.104166666666667</v>
      </c>
      <c r="H14" s="5" t="n">
        <f aca="false">(COUNTIF(2d12s!$B$2:$M$13, "&gt;="&amp;($B14-H$2))/144)</f>
        <v>0.145833333333333</v>
      </c>
      <c r="I14" s="5" t="n">
        <f aca="false">(COUNTIF(2d12s!$B$2:$M$13, "&gt;="&amp;($B14-I$2))/144)</f>
        <v>0.194444444444444</v>
      </c>
      <c r="J14" s="5" t="n">
        <f aca="false">(COUNTIF(2d12s!$B$2:$M$13, "&gt;="&amp;($B14-J$2))/144)</f>
        <v>0.25</v>
      </c>
      <c r="K14" s="5" t="n">
        <f aca="false">(COUNTIF(2d12s!$B$2:$M$13, "&gt;="&amp;($B14-K$2))/144)</f>
        <v>0.3125</v>
      </c>
      <c r="L14" s="5" t="n">
        <f aca="false">(COUNTIF(2d12s!$B$2:$M$13, "&gt;="&amp;($B14-L$2))/144)</f>
        <v>0.381944444444444</v>
      </c>
      <c r="M14" s="5" t="n">
        <f aca="false">(COUNTIF(2d12s!$B$2:$M$13, "&gt;="&amp;($B14-M$2))/144)</f>
        <v>0.458333333333333</v>
      </c>
      <c r="N14" s="5" t="n">
        <f aca="false">(COUNTIF(2d12s!$B$2:$M$13, "&gt;="&amp;($B14-N$2))/144)</f>
        <v>0.541666666666667</v>
      </c>
      <c r="O14" s="5" t="n">
        <f aca="false">(COUNTIF(2d12s!$B$2:$M$13, "&gt;="&amp;($B14-O$2))/144)</f>
        <v>0.618055555555556</v>
      </c>
      <c r="P14" s="5" t="n">
        <f aca="false">(COUNTIF(2d12s!$B$2:$M$13, "&gt;="&amp;($B14-P$2))/144)</f>
        <v>0.6875</v>
      </c>
      <c r="Q14" s="5" t="n">
        <f aca="false">(COUNTIF(2d12s!$B$2:$M$13, "&gt;="&amp;($B14-Q$2))/144)</f>
        <v>0.75</v>
      </c>
      <c r="R14" s="5" t="n">
        <f aca="false">(COUNTIF(2d12s!$B$2:$M$13, "&gt;="&amp;($B14-R$2))/144)</f>
        <v>0.805555555555556</v>
      </c>
      <c r="S14" s="5" t="n">
        <f aca="false">(COUNTIF(2d12s!$B$2:$M$13, "&gt;="&amp;($B14-S$2))/144)</f>
        <v>0.854166666666667</v>
      </c>
      <c r="T14" s="5" t="n">
        <f aca="false">(COUNTIF(2d12s!$B$2:$M$13, "&gt;="&amp;($B14-T$2))/144)</f>
        <v>0.895833333333333</v>
      </c>
      <c r="U14" s="5" t="n">
        <f aca="false">(COUNTIF(2d12s!$B$2:$M$13, "&gt;="&amp;($B14-U$2))/144)</f>
        <v>0.930555555555556</v>
      </c>
      <c r="V14" s="5" t="n">
        <f aca="false">(COUNTIF(2d12s!$B$2:$M$13, "&gt;="&amp;($B14-V$2))/144)</f>
        <v>0.958333333333333</v>
      </c>
      <c r="W14" s="5" t="n">
        <f aca="false">(COUNTIF(2d12s!$B$2:$M$13, "&gt;="&amp;($B14-W$2))/144)</f>
        <v>0.979166666666667</v>
      </c>
      <c r="X14" s="5" t="n">
        <f aca="false">(COUNTIF(2d12s!$B$2:$M$13, "&gt;="&amp;($B14-X$2))/144)</f>
        <v>0.993055555555556</v>
      </c>
      <c r="Y14" s="5" t="n">
        <f aca="false">(COUNTIF(2d12s!$B$2:$M$13, "&gt;="&amp;($B14-Y$2))/144)</f>
        <v>1</v>
      </c>
    </row>
    <row r="15" customFormat="false" ht="12.75" hidden="false" customHeight="false" outlineLevel="0" collapsed="false">
      <c r="B15" s="4" t="n">
        <v>18</v>
      </c>
      <c r="C15" s="5" t="n">
        <f aca="false">(COUNTIF(2d12s!$B$2:$M$13, "&gt;="&amp;($B15-C$2))/144)</f>
        <v>0</v>
      </c>
      <c r="D15" s="5" t="n">
        <f aca="false">(COUNTIF(2d12s!$B$2:$M$13, "&gt;="&amp;($B15-D$2))/144)</f>
        <v>0.00694444444444444</v>
      </c>
      <c r="E15" s="5" t="n">
        <f aca="false">(COUNTIF(2d12s!$B$2:$M$13, "&gt;="&amp;($B15-E$2))/144)</f>
        <v>0.0208333333333333</v>
      </c>
      <c r="F15" s="5" t="n">
        <f aca="false">(COUNTIF(2d12s!$B$2:$M$13, "&gt;="&amp;($B15-F$2))/144)</f>
        <v>0.0416666666666667</v>
      </c>
      <c r="G15" s="5" t="n">
        <f aca="false">(COUNTIF(2d12s!$B$2:$M$13, "&gt;="&amp;($B15-G$2))/144)</f>
        <v>0.0694444444444444</v>
      </c>
      <c r="H15" s="5" t="n">
        <f aca="false">(COUNTIF(2d12s!$B$2:$M$13, "&gt;="&amp;($B15-H$2))/144)</f>
        <v>0.104166666666667</v>
      </c>
      <c r="I15" s="5" t="n">
        <f aca="false">(COUNTIF(2d12s!$B$2:$M$13, "&gt;="&amp;($B15-I$2))/144)</f>
        <v>0.145833333333333</v>
      </c>
      <c r="J15" s="5" t="n">
        <f aca="false">(COUNTIF(2d12s!$B$2:$M$13, "&gt;="&amp;($B15-J$2))/144)</f>
        <v>0.194444444444444</v>
      </c>
      <c r="K15" s="5" t="n">
        <f aca="false">(COUNTIF(2d12s!$B$2:$M$13, "&gt;="&amp;($B15-K$2))/144)</f>
        <v>0.25</v>
      </c>
      <c r="L15" s="5" t="n">
        <f aca="false">(COUNTIF(2d12s!$B$2:$M$13, "&gt;="&amp;($B15-L$2))/144)</f>
        <v>0.3125</v>
      </c>
      <c r="M15" s="5" t="n">
        <f aca="false">(COUNTIF(2d12s!$B$2:$M$13, "&gt;="&amp;($B15-M$2))/144)</f>
        <v>0.381944444444444</v>
      </c>
      <c r="N15" s="5" t="n">
        <f aca="false">(COUNTIF(2d12s!$B$2:$M$13, "&gt;="&amp;($B15-N$2))/144)</f>
        <v>0.458333333333333</v>
      </c>
      <c r="O15" s="5" t="n">
        <f aca="false">(COUNTIF(2d12s!$B$2:$M$13, "&gt;="&amp;($B15-O$2))/144)</f>
        <v>0.541666666666667</v>
      </c>
      <c r="P15" s="5" t="n">
        <f aca="false">(COUNTIF(2d12s!$B$2:$M$13, "&gt;="&amp;($B15-P$2))/144)</f>
        <v>0.618055555555556</v>
      </c>
      <c r="Q15" s="5" t="n">
        <f aca="false">(COUNTIF(2d12s!$B$2:$M$13, "&gt;="&amp;($B15-Q$2))/144)</f>
        <v>0.6875</v>
      </c>
      <c r="R15" s="5" t="n">
        <f aca="false">(COUNTIF(2d12s!$B$2:$M$13, "&gt;="&amp;($B15-R$2))/144)</f>
        <v>0.75</v>
      </c>
      <c r="S15" s="5" t="n">
        <f aca="false">(COUNTIF(2d12s!$B$2:$M$13, "&gt;="&amp;($B15-S$2))/144)</f>
        <v>0.805555555555556</v>
      </c>
      <c r="T15" s="5" t="n">
        <f aca="false">(COUNTIF(2d12s!$B$2:$M$13, "&gt;="&amp;($B15-T$2))/144)</f>
        <v>0.854166666666667</v>
      </c>
      <c r="U15" s="5" t="n">
        <f aca="false">(COUNTIF(2d12s!$B$2:$M$13, "&gt;="&amp;($B15-U$2))/144)</f>
        <v>0.895833333333333</v>
      </c>
      <c r="V15" s="5" t="n">
        <f aca="false">(COUNTIF(2d12s!$B$2:$M$13, "&gt;="&amp;($B15-V$2))/144)</f>
        <v>0.930555555555556</v>
      </c>
      <c r="W15" s="5" t="n">
        <f aca="false">(COUNTIF(2d12s!$B$2:$M$13, "&gt;="&amp;($B15-W$2))/144)</f>
        <v>0.958333333333333</v>
      </c>
      <c r="X15" s="5" t="n">
        <f aca="false">(COUNTIF(2d12s!$B$2:$M$13, "&gt;="&amp;($B15-X$2))/144)</f>
        <v>0.979166666666667</v>
      </c>
      <c r="Y15" s="5" t="n">
        <f aca="false">(COUNTIF(2d12s!$B$2:$M$13, "&gt;="&amp;($B15-Y$2))/144)</f>
        <v>0.993055555555556</v>
      </c>
    </row>
    <row r="16" customFormat="false" ht="12.75" hidden="false" customHeight="false" outlineLevel="0" collapsed="false">
      <c r="B16" s="4" t="n">
        <v>19</v>
      </c>
      <c r="C16" s="5" t="n">
        <f aca="false">(COUNTIF(2d12s!$B$2:$M$13, "&gt;="&amp;($B16-C$2))/144)</f>
        <v>0</v>
      </c>
      <c r="D16" s="5" t="n">
        <f aca="false">(COUNTIF(2d12s!$B$2:$M$13, "&gt;="&amp;($B16-D$2))/144)</f>
        <v>0</v>
      </c>
      <c r="E16" s="5" t="n">
        <f aca="false">(COUNTIF(2d12s!$B$2:$M$13, "&gt;="&amp;($B16-E$2))/144)</f>
        <v>0.00694444444444444</v>
      </c>
      <c r="F16" s="5" t="n">
        <f aca="false">(COUNTIF(2d12s!$B$2:$M$13, "&gt;="&amp;($B16-F$2))/144)</f>
        <v>0.0208333333333333</v>
      </c>
      <c r="G16" s="5" t="n">
        <f aca="false">(COUNTIF(2d12s!$B$2:$M$13, "&gt;="&amp;($B16-G$2))/144)</f>
        <v>0.0416666666666667</v>
      </c>
      <c r="H16" s="5" t="n">
        <f aca="false">(COUNTIF(2d12s!$B$2:$M$13, "&gt;="&amp;($B16-H$2))/144)</f>
        <v>0.0694444444444444</v>
      </c>
      <c r="I16" s="5" t="n">
        <f aca="false">(COUNTIF(2d12s!$B$2:$M$13, "&gt;="&amp;($B16-I$2))/144)</f>
        <v>0.104166666666667</v>
      </c>
      <c r="J16" s="5" t="n">
        <f aca="false">(COUNTIF(2d12s!$B$2:$M$13, "&gt;="&amp;($B16-J$2))/144)</f>
        <v>0.145833333333333</v>
      </c>
      <c r="K16" s="5" t="n">
        <f aca="false">(COUNTIF(2d12s!$B$2:$M$13, "&gt;="&amp;($B16-K$2))/144)</f>
        <v>0.194444444444444</v>
      </c>
      <c r="L16" s="5" t="n">
        <f aca="false">(COUNTIF(2d12s!$B$2:$M$13, "&gt;="&amp;($B16-L$2))/144)</f>
        <v>0.25</v>
      </c>
      <c r="M16" s="5" t="n">
        <f aca="false">(COUNTIF(2d12s!$B$2:$M$13, "&gt;="&amp;($B16-M$2))/144)</f>
        <v>0.3125</v>
      </c>
      <c r="N16" s="5" t="n">
        <f aca="false">(COUNTIF(2d12s!$B$2:$M$13, "&gt;="&amp;($B16-N$2))/144)</f>
        <v>0.381944444444444</v>
      </c>
      <c r="O16" s="5" t="n">
        <f aca="false">(COUNTIF(2d12s!$B$2:$M$13, "&gt;="&amp;($B16-O$2))/144)</f>
        <v>0.458333333333333</v>
      </c>
      <c r="P16" s="5" t="n">
        <f aca="false">(COUNTIF(2d12s!$B$2:$M$13, "&gt;="&amp;($B16-P$2))/144)</f>
        <v>0.541666666666667</v>
      </c>
      <c r="Q16" s="5" t="n">
        <f aca="false">(COUNTIF(2d12s!$B$2:$M$13, "&gt;="&amp;($B16-Q$2))/144)</f>
        <v>0.618055555555556</v>
      </c>
      <c r="R16" s="5" t="n">
        <f aca="false">(COUNTIF(2d12s!$B$2:$M$13, "&gt;="&amp;($B16-R$2))/144)</f>
        <v>0.6875</v>
      </c>
      <c r="S16" s="5" t="n">
        <f aca="false">(COUNTIF(2d12s!$B$2:$M$13, "&gt;="&amp;($B16-S$2))/144)</f>
        <v>0.75</v>
      </c>
      <c r="T16" s="5" t="n">
        <f aca="false">(COUNTIF(2d12s!$B$2:$M$13, "&gt;="&amp;($B16-T$2))/144)</f>
        <v>0.805555555555556</v>
      </c>
      <c r="U16" s="5" t="n">
        <f aca="false">(COUNTIF(2d12s!$B$2:$M$13, "&gt;="&amp;($B16-U$2))/144)</f>
        <v>0.854166666666667</v>
      </c>
      <c r="V16" s="5" t="n">
        <f aca="false">(COUNTIF(2d12s!$B$2:$M$13, "&gt;="&amp;($B16-V$2))/144)</f>
        <v>0.895833333333333</v>
      </c>
      <c r="W16" s="5" t="n">
        <f aca="false">(COUNTIF(2d12s!$B$2:$M$13, "&gt;="&amp;($B16-W$2))/144)</f>
        <v>0.930555555555556</v>
      </c>
      <c r="X16" s="5" t="n">
        <f aca="false">(COUNTIF(2d12s!$B$2:$M$13, "&gt;="&amp;($B16-X$2))/144)</f>
        <v>0.958333333333333</v>
      </c>
      <c r="Y16" s="5" t="n">
        <f aca="false">(COUNTIF(2d12s!$B$2:$M$13, "&gt;="&amp;($B16-Y$2))/144)</f>
        <v>0.979166666666667</v>
      </c>
    </row>
    <row r="17" customFormat="false" ht="12.75" hidden="false" customHeight="false" outlineLevel="0" collapsed="false">
      <c r="B17" s="4" t="n">
        <v>20</v>
      </c>
      <c r="C17" s="5" t="n">
        <f aca="false">(COUNTIF(2d12s!$B$2:$M$13, "&gt;="&amp;($B17-C$2))/144)</f>
        <v>0</v>
      </c>
      <c r="D17" s="5" t="n">
        <f aca="false">(COUNTIF(2d12s!$B$2:$M$13, "&gt;="&amp;($B17-D$2))/144)</f>
        <v>0</v>
      </c>
      <c r="E17" s="5" t="n">
        <f aca="false">(COUNTIF(2d12s!$B$2:$M$13, "&gt;="&amp;($B17-E$2))/144)</f>
        <v>0</v>
      </c>
      <c r="F17" s="5" t="n">
        <f aca="false">(COUNTIF(2d12s!$B$2:$M$13, "&gt;="&amp;($B17-F$2))/144)</f>
        <v>0.00694444444444444</v>
      </c>
      <c r="G17" s="5" t="n">
        <f aca="false">(COUNTIF(2d12s!$B$2:$M$13, "&gt;="&amp;($B17-G$2))/144)</f>
        <v>0.0208333333333333</v>
      </c>
      <c r="H17" s="5" t="n">
        <f aca="false">(COUNTIF(2d12s!$B$2:$M$13, "&gt;="&amp;($B17-H$2))/144)</f>
        <v>0.0416666666666667</v>
      </c>
      <c r="I17" s="5" t="n">
        <f aca="false">(COUNTIF(2d12s!$B$2:$M$13, "&gt;="&amp;($B17-I$2))/144)</f>
        <v>0.0694444444444444</v>
      </c>
      <c r="J17" s="5" t="n">
        <f aca="false">(COUNTIF(2d12s!$B$2:$M$13, "&gt;="&amp;($B17-J$2))/144)</f>
        <v>0.104166666666667</v>
      </c>
      <c r="K17" s="5" t="n">
        <f aca="false">(COUNTIF(2d12s!$B$2:$M$13, "&gt;="&amp;($B17-K$2))/144)</f>
        <v>0.145833333333333</v>
      </c>
      <c r="L17" s="5" t="n">
        <f aca="false">(COUNTIF(2d12s!$B$2:$M$13, "&gt;="&amp;($B17-L$2))/144)</f>
        <v>0.194444444444444</v>
      </c>
      <c r="M17" s="5" t="n">
        <f aca="false">(COUNTIF(2d12s!$B$2:$M$13, "&gt;="&amp;($B17-M$2))/144)</f>
        <v>0.25</v>
      </c>
      <c r="N17" s="5" t="n">
        <f aca="false">(COUNTIF(2d12s!$B$2:$M$13, "&gt;="&amp;($B17-N$2))/144)</f>
        <v>0.3125</v>
      </c>
      <c r="O17" s="5" t="n">
        <f aca="false">(COUNTIF(2d12s!$B$2:$M$13, "&gt;="&amp;($B17-O$2))/144)</f>
        <v>0.381944444444444</v>
      </c>
      <c r="P17" s="5" t="n">
        <f aca="false">(COUNTIF(2d12s!$B$2:$M$13, "&gt;="&amp;($B17-P$2))/144)</f>
        <v>0.458333333333333</v>
      </c>
      <c r="Q17" s="5" t="n">
        <f aca="false">(COUNTIF(2d12s!$B$2:$M$13, "&gt;="&amp;($B17-Q$2))/144)</f>
        <v>0.541666666666667</v>
      </c>
      <c r="R17" s="5" t="n">
        <f aca="false">(COUNTIF(2d12s!$B$2:$M$13, "&gt;="&amp;($B17-R$2))/144)</f>
        <v>0.618055555555556</v>
      </c>
      <c r="S17" s="5" t="n">
        <f aca="false">(COUNTIF(2d12s!$B$2:$M$13, "&gt;="&amp;($B17-S$2))/144)</f>
        <v>0.6875</v>
      </c>
      <c r="T17" s="5" t="n">
        <f aca="false">(COUNTIF(2d12s!$B$2:$M$13, "&gt;="&amp;($B17-T$2))/144)</f>
        <v>0.75</v>
      </c>
      <c r="U17" s="5" t="n">
        <f aca="false">(COUNTIF(2d12s!$B$2:$M$13, "&gt;="&amp;($B17-U$2))/144)</f>
        <v>0.805555555555556</v>
      </c>
      <c r="V17" s="5" t="n">
        <f aca="false">(COUNTIF(2d12s!$B$2:$M$13, "&gt;="&amp;($B17-V$2))/144)</f>
        <v>0.854166666666667</v>
      </c>
      <c r="W17" s="5" t="n">
        <f aca="false">(COUNTIF(2d12s!$B$2:$M$13, "&gt;="&amp;($B17-W$2))/144)</f>
        <v>0.895833333333333</v>
      </c>
      <c r="X17" s="5" t="n">
        <f aca="false">(COUNTIF(2d12s!$B$2:$M$13, "&gt;="&amp;($B17-X$2))/144)</f>
        <v>0.930555555555556</v>
      </c>
      <c r="Y17" s="5" t="n">
        <f aca="false">(COUNTIF(2d12s!$B$2:$M$13, "&gt;="&amp;($B17-Y$2))/144)</f>
        <v>0.958333333333333</v>
      </c>
    </row>
    <row r="18" customFormat="false" ht="12.75" hidden="false" customHeight="false" outlineLevel="0" collapsed="false">
      <c r="B18" s="4" t="n">
        <v>21</v>
      </c>
      <c r="C18" s="5" t="n">
        <f aca="false">(COUNTIF(2d12s!$B$2:$M$13, "&gt;="&amp;($B18-C$2))/144)</f>
        <v>0</v>
      </c>
      <c r="D18" s="5" t="n">
        <f aca="false">(COUNTIF(2d12s!$B$2:$M$13, "&gt;="&amp;($B18-D$2))/144)</f>
        <v>0</v>
      </c>
      <c r="E18" s="5" t="n">
        <f aca="false">(COUNTIF(2d12s!$B$2:$M$13, "&gt;="&amp;($B18-E$2))/144)</f>
        <v>0</v>
      </c>
      <c r="F18" s="5" t="n">
        <f aca="false">(COUNTIF(2d12s!$B$2:$M$13, "&gt;="&amp;($B18-F$2))/144)</f>
        <v>0</v>
      </c>
      <c r="G18" s="5" t="n">
        <f aca="false">(COUNTIF(2d12s!$B$2:$M$13, "&gt;="&amp;($B18-G$2))/144)</f>
        <v>0.00694444444444444</v>
      </c>
      <c r="H18" s="5" t="n">
        <f aca="false">(COUNTIF(2d12s!$B$2:$M$13, "&gt;="&amp;($B18-H$2))/144)</f>
        <v>0.0208333333333333</v>
      </c>
      <c r="I18" s="5" t="n">
        <f aca="false">(COUNTIF(2d12s!$B$2:$M$13, "&gt;="&amp;($B18-I$2))/144)</f>
        <v>0.0416666666666667</v>
      </c>
      <c r="J18" s="5" t="n">
        <f aca="false">(COUNTIF(2d12s!$B$2:$M$13, "&gt;="&amp;($B18-J$2))/144)</f>
        <v>0.0694444444444444</v>
      </c>
      <c r="K18" s="5" t="n">
        <f aca="false">(COUNTIF(2d12s!$B$2:$M$13, "&gt;="&amp;($B18-K$2))/144)</f>
        <v>0.104166666666667</v>
      </c>
      <c r="L18" s="5" t="n">
        <f aca="false">(COUNTIF(2d12s!$B$2:$M$13, "&gt;="&amp;($B18-L$2))/144)</f>
        <v>0.145833333333333</v>
      </c>
      <c r="M18" s="5" t="n">
        <f aca="false">(COUNTIF(2d12s!$B$2:$M$13, "&gt;="&amp;($B18-M$2))/144)</f>
        <v>0.194444444444444</v>
      </c>
      <c r="N18" s="5" t="n">
        <f aca="false">(COUNTIF(2d12s!$B$2:$M$13, "&gt;="&amp;($B18-N$2))/144)</f>
        <v>0.25</v>
      </c>
      <c r="O18" s="5" t="n">
        <f aca="false">(COUNTIF(2d12s!$B$2:$M$13, "&gt;="&amp;($B18-O$2))/144)</f>
        <v>0.3125</v>
      </c>
      <c r="P18" s="5" t="n">
        <f aca="false">(COUNTIF(2d12s!$B$2:$M$13, "&gt;="&amp;($B18-P$2))/144)</f>
        <v>0.381944444444444</v>
      </c>
      <c r="Q18" s="5" t="n">
        <f aca="false">(COUNTIF(2d12s!$B$2:$M$13, "&gt;="&amp;($B18-Q$2))/144)</f>
        <v>0.458333333333333</v>
      </c>
      <c r="R18" s="5" t="n">
        <f aca="false">(COUNTIF(2d12s!$B$2:$M$13, "&gt;="&amp;($B18-R$2))/144)</f>
        <v>0.541666666666667</v>
      </c>
      <c r="S18" s="5" t="n">
        <f aca="false">(COUNTIF(2d12s!$B$2:$M$13, "&gt;="&amp;($B18-S$2))/144)</f>
        <v>0.618055555555556</v>
      </c>
      <c r="T18" s="5" t="n">
        <f aca="false">(COUNTIF(2d12s!$B$2:$M$13, "&gt;="&amp;($B18-T$2))/144)</f>
        <v>0.6875</v>
      </c>
      <c r="U18" s="5" t="n">
        <f aca="false">(COUNTIF(2d12s!$B$2:$M$13, "&gt;="&amp;($B18-U$2))/144)</f>
        <v>0.75</v>
      </c>
      <c r="V18" s="5" t="n">
        <f aca="false">(COUNTIF(2d12s!$B$2:$M$13, "&gt;="&amp;($B18-V$2))/144)</f>
        <v>0.805555555555556</v>
      </c>
      <c r="W18" s="5" t="n">
        <f aca="false">(COUNTIF(2d12s!$B$2:$M$13, "&gt;="&amp;($B18-W$2))/144)</f>
        <v>0.854166666666667</v>
      </c>
      <c r="X18" s="5" t="n">
        <f aca="false">(COUNTIF(2d12s!$B$2:$M$13, "&gt;="&amp;($B18-X$2))/144)</f>
        <v>0.895833333333333</v>
      </c>
      <c r="Y18" s="5" t="n">
        <f aca="false">(COUNTIF(2d12s!$B$2:$M$13, "&gt;="&amp;($B18-Y$2))/144)</f>
        <v>0.930555555555556</v>
      </c>
    </row>
    <row r="19" customFormat="false" ht="12.75" hidden="false" customHeight="false" outlineLevel="0" collapsed="false">
      <c r="B19" s="4" t="n">
        <v>22</v>
      </c>
      <c r="C19" s="5" t="n">
        <f aca="false">(COUNTIF(2d12s!$B$2:$M$13, "&gt;="&amp;($B19-C$2))/144)</f>
        <v>0</v>
      </c>
      <c r="D19" s="5" t="n">
        <f aca="false">(COUNTIF(2d12s!$B$2:$M$13, "&gt;="&amp;($B19-D$2))/144)</f>
        <v>0</v>
      </c>
      <c r="E19" s="5" t="n">
        <f aca="false">(COUNTIF(2d12s!$B$2:$M$13, "&gt;="&amp;($B19-E$2))/144)</f>
        <v>0</v>
      </c>
      <c r="F19" s="5" t="n">
        <f aca="false">(COUNTIF(2d12s!$B$2:$M$13, "&gt;="&amp;($B19-F$2))/144)</f>
        <v>0</v>
      </c>
      <c r="G19" s="5" t="n">
        <f aca="false">(COUNTIF(2d12s!$B$2:$M$13, "&gt;="&amp;($B19-G$2))/144)</f>
        <v>0</v>
      </c>
      <c r="H19" s="5" t="n">
        <f aca="false">(COUNTIF(2d12s!$B$2:$M$13, "&gt;="&amp;($B19-H$2))/144)</f>
        <v>0.00694444444444444</v>
      </c>
      <c r="I19" s="5" t="n">
        <f aca="false">(COUNTIF(2d12s!$B$2:$M$13, "&gt;="&amp;($B19-I$2))/144)</f>
        <v>0.0208333333333333</v>
      </c>
      <c r="J19" s="5" t="n">
        <f aca="false">(COUNTIF(2d12s!$B$2:$M$13, "&gt;="&amp;($B19-J$2))/144)</f>
        <v>0.0416666666666667</v>
      </c>
      <c r="K19" s="5" t="n">
        <f aca="false">(COUNTIF(2d12s!$B$2:$M$13, "&gt;="&amp;($B19-K$2))/144)</f>
        <v>0.0694444444444444</v>
      </c>
      <c r="L19" s="5" t="n">
        <f aca="false">(COUNTIF(2d12s!$B$2:$M$13, "&gt;="&amp;($B19-L$2))/144)</f>
        <v>0.104166666666667</v>
      </c>
      <c r="M19" s="5" t="n">
        <f aca="false">(COUNTIF(2d12s!$B$2:$M$13, "&gt;="&amp;($B19-M$2))/144)</f>
        <v>0.145833333333333</v>
      </c>
      <c r="N19" s="5" t="n">
        <f aca="false">(COUNTIF(2d12s!$B$2:$M$13, "&gt;="&amp;($B19-N$2))/144)</f>
        <v>0.194444444444444</v>
      </c>
      <c r="O19" s="5" t="n">
        <f aca="false">(COUNTIF(2d12s!$B$2:$M$13, "&gt;="&amp;($B19-O$2))/144)</f>
        <v>0.25</v>
      </c>
      <c r="P19" s="5" t="n">
        <f aca="false">(COUNTIF(2d12s!$B$2:$M$13, "&gt;="&amp;($B19-P$2))/144)</f>
        <v>0.3125</v>
      </c>
      <c r="Q19" s="5" t="n">
        <f aca="false">(COUNTIF(2d12s!$B$2:$M$13, "&gt;="&amp;($B19-Q$2))/144)</f>
        <v>0.381944444444444</v>
      </c>
      <c r="R19" s="5" t="n">
        <f aca="false">(COUNTIF(2d12s!$B$2:$M$13, "&gt;="&amp;($B19-R$2))/144)</f>
        <v>0.458333333333333</v>
      </c>
      <c r="S19" s="5" t="n">
        <f aca="false">(COUNTIF(2d12s!$B$2:$M$13, "&gt;="&amp;($B19-S$2))/144)</f>
        <v>0.541666666666667</v>
      </c>
      <c r="T19" s="5" t="n">
        <f aca="false">(COUNTIF(2d12s!$B$2:$M$13, "&gt;="&amp;($B19-T$2))/144)</f>
        <v>0.618055555555556</v>
      </c>
      <c r="U19" s="5" t="n">
        <f aca="false">(COUNTIF(2d12s!$B$2:$M$13, "&gt;="&amp;($B19-U$2))/144)</f>
        <v>0.6875</v>
      </c>
      <c r="V19" s="5" t="n">
        <f aca="false">(COUNTIF(2d12s!$B$2:$M$13, "&gt;="&amp;($B19-V$2))/144)</f>
        <v>0.75</v>
      </c>
      <c r="W19" s="5" t="n">
        <f aca="false">(COUNTIF(2d12s!$B$2:$M$13, "&gt;="&amp;($B19-W$2))/144)</f>
        <v>0.805555555555556</v>
      </c>
      <c r="X19" s="5" t="n">
        <f aca="false">(COUNTIF(2d12s!$B$2:$M$13, "&gt;="&amp;($B19-X$2))/144)</f>
        <v>0.854166666666667</v>
      </c>
      <c r="Y19" s="5" t="n">
        <f aca="false">(COUNTIF(2d12s!$B$2:$M$13, "&gt;="&amp;($B19-Y$2))/144)</f>
        <v>0.895833333333333</v>
      </c>
    </row>
    <row r="20" customFormat="false" ht="12.75" hidden="false" customHeight="false" outlineLevel="0" collapsed="false">
      <c r="B20" s="4" t="n">
        <v>23</v>
      </c>
      <c r="C20" s="5" t="n">
        <f aca="false">(COUNTIF(2d12s!$B$2:$M$13, "&gt;="&amp;($B20-C$2))/144)</f>
        <v>0</v>
      </c>
      <c r="D20" s="5" t="n">
        <f aca="false">(COUNTIF(2d12s!$B$2:$M$13, "&gt;="&amp;($B20-D$2))/144)</f>
        <v>0</v>
      </c>
      <c r="E20" s="5" t="n">
        <f aca="false">(COUNTIF(2d12s!$B$2:$M$13, "&gt;="&amp;($B20-E$2))/144)</f>
        <v>0</v>
      </c>
      <c r="F20" s="5" t="n">
        <f aca="false">(COUNTIF(2d12s!$B$2:$M$13, "&gt;="&amp;($B20-F$2))/144)</f>
        <v>0</v>
      </c>
      <c r="G20" s="5" t="n">
        <f aca="false">(COUNTIF(2d12s!$B$2:$M$13, "&gt;="&amp;($B20-G$2))/144)</f>
        <v>0</v>
      </c>
      <c r="H20" s="5" t="n">
        <f aca="false">(COUNTIF(2d12s!$B$2:$M$13, "&gt;="&amp;($B20-H$2))/144)</f>
        <v>0</v>
      </c>
      <c r="I20" s="5" t="n">
        <f aca="false">(COUNTIF(2d12s!$B$2:$M$13, "&gt;="&amp;($B20-I$2))/144)</f>
        <v>0.00694444444444444</v>
      </c>
      <c r="J20" s="5" t="n">
        <f aca="false">(COUNTIF(2d12s!$B$2:$M$13, "&gt;="&amp;($B20-J$2))/144)</f>
        <v>0.0208333333333333</v>
      </c>
      <c r="K20" s="5" t="n">
        <f aca="false">(COUNTIF(2d12s!$B$2:$M$13, "&gt;="&amp;($B20-K$2))/144)</f>
        <v>0.0416666666666667</v>
      </c>
      <c r="L20" s="5" t="n">
        <f aca="false">(COUNTIF(2d12s!$B$2:$M$13, "&gt;="&amp;($B20-L$2))/144)</f>
        <v>0.0694444444444444</v>
      </c>
      <c r="M20" s="5" t="n">
        <f aca="false">(COUNTIF(2d12s!$B$2:$M$13, "&gt;="&amp;($B20-M$2))/144)</f>
        <v>0.104166666666667</v>
      </c>
      <c r="N20" s="5" t="n">
        <f aca="false">(COUNTIF(2d12s!$B$2:$M$13, "&gt;="&amp;($B20-N$2))/144)</f>
        <v>0.145833333333333</v>
      </c>
      <c r="O20" s="5" t="n">
        <f aca="false">(COUNTIF(2d12s!$B$2:$M$13, "&gt;="&amp;($B20-O$2))/144)</f>
        <v>0.194444444444444</v>
      </c>
      <c r="P20" s="5" t="n">
        <f aca="false">(COUNTIF(2d12s!$B$2:$M$13, "&gt;="&amp;($B20-P$2))/144)</f>
        <v>0.25</v>
      </c>
      <c r="Q20" s="5" t="n">
        <f aca="false">(COUNTIF(2d12s!$B$2:$M$13, "&gt;="&amp;($B20-Q$2))/144)</f>
        <v>0.3125</v>
      </c>
      <c r="R20" s="5" t="n">
        <f aca="false">(COUNTIF(2d12s!$B$2:$M$13, "&gt;="&amp;($B20-R$2))/144)</f>
        <v>0.381944444444444</v>
      </c>
      <c r="S20" s="5" t="n">
        <f aca="false">(COUNTIF(2d12s!$B$2:$M$13, "&gt;="&amp;($B20-S$2))/144)</f>
        <v>0.458333333333333</v>
      </c>
      <c r="T20" s="5" t="n">
        <f aca="false">(COUNTIF(2d12s!$B$2:$M$13, "&gt;="&amp;($B20-T$2))/144)</f>
        <v>0.541666666666667</v>
      </c>
      <c r="U20" s="5" t="n">
        <f aca="false">(COUNTIF(2d12s!$B$2:$M$13, "&gt;="&amp;($B20-U$2))/144)</f>
        <v>0.618055555555556</v>
      </c>
      <c r="V20" s="5" t="n">
        <f aca="false">(COUNTIF(2d12s!$B$2:$M$13, "&gt;="&amp;($B20-V$2))/144)</f>
        <v>0.6875</v>
      </c>
      <c r="W20" s="5" t="n">
        <f aca="false">(COUNTIF(2d12s!$B$2:$M$13, "&gt;="&amp;($B20-W$2))/144)</f>
        <v>0.75</v>
      </c>
      <c r="X20" s="5" t="n">
        <f aca="false">(COUNTIF(2d12s!$B$2:$M$13, "&gt;="&amp;($B20-X$2))/144)</f>
        <v>0.805555555555556</v>
      </c>
      <c r="Y20" s="5" t="n">
        <f aca="false">(COUNTIF(2d12s!$B$2:$M$13, "&gt;="&amp;($B20-Y$2))/144)</f>
        <v>0.854166666666667</v>
      </c>
    </row>
    <row r="21" customFormat="false" ht="12.75" hidden="false" customHeight="false" outlineLevel="0" collapsed="false">
      <c r="B21" s="4" t="n">
        <v>24</v>
      </c>
      <c r="C21" s="5" t="n">
        <f aca="false">(COUNTIF(2d12s!$B$2:$M$13, "&gt;="&amp;($B21-C$2))/144)</f>
        <v>0</v>
      </c>
      <c r="D21" s="5" t="n">
        <f aca="false">(COUNTIF(2d12s!$B$2:$M$13, "&gt;="&amp;($B21-D$2))/144)</f>
        <v>0</v>
      </c>
      <c r="E21" s="5" t="n">
        <f aca="false">(COUNTIF(2d12s!$B$2:$M$13, "&gt;="&amp;($B21-E$2))/144)</f>
        <v>0</v>
      </c>
      <c r="F21" s="5" t="n">
        <f aca="false">(COUNTIF(2d12s!$B$2:$M$13, "&gt;="&amp;($B21-F$2))/144)</f>
        <v>0</v>
      </c>
      <c r="G21" s="5" t="n">
        <f aca="false">(COUNTIF(2d12s!$B$2:$M$13, "&gt;="&amp;($B21-G$2))/144)</f>
        <v>0</v>
      </c>
      <c r="H21" s="5" t="n">
        <f aca="false">(COUNTIF(2d12s!$B$2:$M$13, "&gt;="&amp;($B21-H$2))/144)</f>
        <v>0</v>
      </c>
      <c r="I21" s="5" t="n">
        <f aca="false">(COUNTIF(2d12s!$B$2:$M$13, "&gt;="&amp;($B21-I$2))/144)</f>
        <v>0</v>
      </c>
      <c r="J21" s="5" t="n">
        <f aca="false">(COUNTIF(2d12s!$B$2:$M$13, "&gt;="&amp;($B21-J$2))/144)</f>
        <v>0.00694444444444444</v>
      </c>
      <c r="K21" s="5" t="n">
        <f aca="false">(COUNTIF(2d12s!$B$2:$M$13, "&gt;="&amp;($B21-K$2))/144)</f>
        <v>0.0208333333333333</v>
      </c>
      <c r="L21" s="5" t="n">
        <f aca="false">(COUNTIF(2d12s!$B$2:$M$13, "&gt;="&amp;($B21-L$2))/144)</f>
        <v>0.0416666666666667</v>
      </c>
      <c r="M21" s="5" t="n">
        <f aca="false">(COUNTIF(2d12s!$B$2:$M$13, "&gt;="&amp;($B21-M$2))/144)</f>
        <v>0.0694444444444444</v>
      </c>
      <c r="N21" s="5" t="n">
        <f aca="false">(COUNTIF(2d12s!$B$2:$M$13, "&gt;="&amp;($B21-N$2))/144)</f>
        <v>0.104166666666667</v>
      </c>
      <c r="O21" s="5" t="n">
        <f aca="false">(COUNTIF(2d12s!$B$2:$M$13, "&gt;="&amp;($B21-O$2))/144)</f>
        <v>0.145833333333333</v>
      </c>
      <c r="P21" s="5" t="n">
        <f aca="false">(COUNTIF(2d12s!$B$2:$M$13, "&gt;="&amp;($B21-P$2))/144)</f>
        <v>0.194444444444444</v>
      </c>
      <c r="Q21" s="5" t="n">
        <f aca="false">(COUNTIF(2d12s!$B$2:$M$13, "&gt;="&amp;($B21-Q$2))/144)</f>
        <v>0.25</v>
      </c>
      <c r="R21" s="5" t="n">
        <f aca="false">(COUNTIF(2d12s!$B$2:$M$13, "&gt;="&amp;($B21-R$2))/144)</f>
        <v>0.3125</v>
      </c>
      <c r="S21" s="5" t="n">
        <f aca="false">(COUNTIF(2d12s!$B$2:$M$13, "&gt;="&amp;($B21-S$2))/144)</f>
        <v>0.381944444444444</v>
      </c>
      <c r="T21" s="5" t="n">
        <f aca="false">(COUNTIF(2d12s!$B$2:$M$13, "&gt;="&amp;($B21-T$2))/144)</f>
        <v>0.458333333333333</v>
      </c>
      <c r="U21" s="5" t="n">
        <f aca="false">(COUNTIF(2d12s!$B$2:$M$13, "&gt;="&amp;($B21-U$2))/144)</f>
        <v>0.541666666666667</v>
      </c>
      <c r="V21" s="5" t="n">
        <f aca="false">(COUNTIF(2d12s!$B$2:$M$13, "&gt;="&amp;($B21-V$2))/144)</f>
        <v>0.618055555555556</v>
      </c>
      <c r="W21" s="5" t="n">
        <f aca="false">(COUNTIF(2d12s!$B$2:$M$13, "&gt;="&amp;($B21-W$2))/144)</f>
        <v>0.6875</v>
      </c>
      <c r="X21" s="5" t="n">
        <f aca="false">(COUNTIF(2d12s!$B$2:$M$13, "&gt;="&amp;($B21-X$2))/144)</f>
        <v>0.75</v>
      </c>
      <c r="Y21" s="5" t="n">
        <f aca="false">(COUNTIF(2d12s!$B$2:$M$13, "&gt;="&amp;($B21-Y$2))/144)</f>
        <v>0.805555555555556</v>
      </c>
    </row>
    <row r="22" customFormat="false" ht="12.75" hidden="false" customHeight="false" outlineLevel="0" collapsed="false">
      <c r="B22" s="4" t="n">
        <v>25</v>
      </c>
      <c r="C22" s="5" t="n">
        <f aca="false">(COUNTIF(2d12s!$B$2:$M$13, "&gt;="&amp;($B22-C$2))/144)</f>
        <v>0</v>
      </c>
      <c r="D22" s="5" t="n">
        <f aca="false">(COUNTIF(2d12s!$B$2:$M$13, "&gt;="&amp;($B22-D$2))/144)</f>
        <v>0</v>
      </c>
      <c r="E22" s="5" t="n">
        <f aca="false">(COUNTIF(2d12s!$B$2:$M$13, "&gt;="&amp;($B22-E$2))/144)</f>
        <v>0</v>
      </c>
      <c r="F22" s="5" t="n">
        <f aca="false">(COUNTIF(2d12s!$B$2:$M$13, "&gt;="&amp;($B22-F$2))/144)</f>
        <v>0</v>
      </c>
      <c r="G22" s="5" t="n">
        <f aca="false">(COUNTIF(2d12s!$B$2:$M$13, "&gt;="&amp;($B22-G$2))/144)</f>
        <v>0</v>
      </c>
      <c r="H22" s="5" t="n">
        <f aca="false">(COUNTIF(2d12s!$B$2:$M$13, "&gt;="&amp;($B22-H$2))/144)</f>
        <v>0</v>
      </c>
      <c r="I22" s="5" t="n">
        <f aca="false">(COUNTIF(2d12s!$B$2:$M$13, "&gt;="&amp;($B22-I$2))/144)</f>
        <v>0</v>
      </c>
      <c r="J22" s="5" t="n">
        <f aca="false">(COUNTIF(2d12s!$B$2:$M$13, "&gt;="&amp;($B22-J$2))/144)</f>
        <v>0</v>
      </c>
      <c r="K22" s="5" t="n">
        <f aca="false">(COUNTIF(2d12s!$B$2:$M$13, "&gt;="&amp;($B22-K$2))/144)</f>
        <v>0.00694444444444444</v>
      </c>
      <c r="L22" s="5" t="n">
        <f aca="false">(COUNTIF(2d12s!$B$2:$M$13, "&gt;="&amp;($B22-L$2))/144)</f>
        <v>0.0208333333333333</v>
      </c>
      <c r="M22" s="5" t="n">
        <f aca="false">(COUNTIF(2d12s!$B$2:$M$13, "&gt;="&amp;($B22-M$2))/144)</f>
        <v>0.0416666666666667</v>
      </c>
      <c r="N22" s="5" t="n">
        <f aca="false">(COUNTIF(2d12s!$B$2:$M$13, "&gt;="&amp;($B22-N$2))/144)</f>
        <v>0.0694444444444444</v>
      </c>
      <c r="O22" s="5" t="n">
        <f aca="false">(COUNTIF(2d12s!$B$2:$M$13, "&gt;="&amp;($B22-O$2))/144)</f>
        <v>0.104166666666667</v>
      </c>
      <c r="P22" s="5" t="n">
        <f aca="false">(COUNTIF(2d12s!$B$2:$M$13, "&gt;="&amp;($B22-P$2))/144)</f>
        <v>0.145833333333333</v>
      </c>
      <c r="Q22" s="5" t="n">
        <f aca="false">(COUNTIF(2d12s!$B$2:$M$13, "&gt;="&amp;($B22-Q$2))/144)</f>
        <v>0.194444444444444</v>
      </c>
      <c r="R22" s="5" t="n">
        <f aca="false">(COUNTIF(2d12s!$B$2:$M$13, "&gt;="&amp;($B22-R$2))/144)</f>
        <v>0.25</v>
      </c>
      <c r="S22" s="5" t="n">
        <f aca="false">(COUNTIF(2d12s!$B$2:$M$13, "&gt;="&amp;($B22-S$2))/144)</f>
        <v>0.3125</v>
      </c>
      <c r="T22" s="5" t="n">
        <f aca="false">(COUNTIF(2d12s!$B$2:$M$13, "&gt;="&amp;($B22-T$2))/144)</f>
        <v>0.381944444444444</v>
      </c>
      <c r="U22" s="5" t="n">
        <f aca="false">(COUNTIF(2d12s!$B$2:$M$13, "&gt;="&amp;($B22-U$2))/144)</f>
        <v>0.458333333333333</v>
      </c>
      <c r="V22" s="5" t="n">
        <f aca="false">(COUNTIF(2d12s!$B$2:$M$13, "&gt;="&amp;($B22-V$2))/144)</f>
        <v>0.541666666666667</v>
      </c>
      <c r="W22" s="5" t="n">
        <f aca="false">(COUNTIF(2d12s!$B$2:$M$13, "&gt;="&amp;($B22-W$2))/144)</f>
        <v>0.618055555555556</v>
      </c>
      <c r="X22" s="5" t="n">
        <f aca="false">(COUNTIF(2d12s!$B$2:$M$13, "&gt;="&amp;($B22-X$2))/144)</f>
        <v>0.6875</v>
      </c>
      <c r="Y22" s="5" t="n">
        <f aca="false">(COUNTIF(2d12s!$B$2:$M$13, "&gt;="&amp;($B22-Y$2))/144)</f>
        <v>0.75</v>
      </c>
    </row>
    <row r="23" customFormat="false" ht="12.75" hidden="false" customHeight="false" outlineLevel="0" collapsed="false">
      <c r="B23" s="4" t="n">
        <v>26</v>
      </c>
      <c r="C23" s="5" t="n">
        <f aca="false">(COUNTIF(2d12s!$B$2:$M$13, "&gt;="&amp;($B23-C$2))/144)</f>
        <v>0</v>
      </c>
      <c r="D23" s="5" t="n">
        <f aca="false">(COUNTIF(2d12s!$B$2:$M$13, "&gt;="&amp;($B23-D$2))/144)</f>
        <v>0</v>
      </c>
      <c r="E23" s="5" t="n">
        <f aca="false">(COUNTIF(2d12s!$B$2:$M$13, "&gt;="&amp;($B23-E$2))/144)</f>
        <v>0</v>
      </c>
      <c r="F23" s="5" t="n">
        <f aca="false">(COUNTIF(2d12s!$B$2:$M$13, "&gt;="&amp;($B23-F$2))/144)</f>
        <v>0</v>
      </c>
      <c r="G23" s="5" t="n">
        <f aca="false">(COUNTIF(2d12s!$B$2:$M$13, "&gt;="&amp;($B23-G$2))/144)</f>
        <v>0</v>
      </c>
      <c r="H23" s="5" t="n">
        <f aca="false">(COUNTIF(2d12s!$B$2:$M$13, "&gt;="&amp;($B23-H$2))/144)</f>
        <v>0</v>
      </c>
      <c r="I23" s="5" t="n">
        <f aca="false">(COUNTIF(2d12s!$B$2:$M$13, "&gt;="&amp;($B23-I$2))/144)</f>
        <v>0</v>
      </c>
      <c r="J23" s="5" t="n">
        <f aca="false">(COUNTIF(2d12s!$B$2:$M$13, "&gt;="&amp;($B23-J$2))/144)</f>
        <v>0</v>
      </c>
      <c r="K23" s="5" t="n">
        <f aca="false">(COUNTIF(2d12s!$B$2:$M$13, "&gt;="&amp;($B23-K$2))/144)</f>
        <v>0</v>
      </c>
      <c r="L23" s="5" t="n">
        <f aca="false">(COUNTIF(2d12s!$B$2:$M$13, "&gt;="&amp;($B23-L$2))/144)</f>
        <v>0.00694444444444444</v>
      </c>
      <c r="M23" s="5" t="n">
        <f aca="false">(COUNTIF(2d12s!$B$2:$M$13, "&gt;="&amp;($B23-M$2))/144)</f>
        <v>0.0208333333333333</v>
      </c>
      <c r="N23" s="5" t="n">
        <f aca="false">(COUNTIF(2d12s!$B$2:$M$13, "&gt;="&amp;($B23-N$2))/144)</f>
        <v>0.0416666666666667</v>
      </c>
      <c r="O23" s="5" t="n">
        <f aca="false">(COUNTIF(2d12s!$B$2:$M$13, "&gt;="&amp;($B23-O$2))/144)</f>
        <v>0.0694444444444444</v>
      </c>
      <c r="P23" s="5" t="n">
        <f aca="false">(COUNTIF(2d12s!$B$2:$M$13, "&gt;="&amp;($B23-P$2))/144)</f>
        <v>0.104166666666667</v>
      </c>
      <c r="Q23" s="5" t="n">
        <f aca="false">(COUNTIF(2d12s!$B$2:$M$13, "&gt;="&amp;($B23-Q$2))/144)</f>
        <v>0.145833333333333</v>
      </c>
      <c r="R23" s="5" t="n">
        <f aca="false">(COUNTIF(2d12s!$B$2:$M$13, "&gt;="&amp;($B23-R$2))/144)</f>
        <v>0.194444444444444</v>
      </c>
      <c r="S23" s="5" t="n">
        <f aca="false">(COUNTIF(2d12s!$B$2:$M$13, "&gt;="&amp;($B23-S$2))/144)</f>
        <v>0.25</v>
      </c>
      <c r="T23" s="5" t="n">
        <f aca="false">(COUNTIF(2d12s!$B$2:$M$13, "&gt;="&amp;($B23-T$2))/144)</f>
        <v>0.3125</v>
      </c>
      <c r="U23" s="5" t="n">
        <f aca="false">(COUNTIF(2d12s!$B$2:$M$13, "&gt;="&amp;($B23-U$2))/144)</f>
        <v>0.381944444444444</v>
      </c>
      <c r="V23" s="5" t="n">
        <f aca="false">(COUNTIF(2d12s!$B$2:$M$13, "&gt;="&amp;($B23-V$2))/144)</f>
        <v>0.458333333333333</v>
      </c>
      <c r="W23" s="5" t="n">
        <f aca="false">(COUNTIF(2d12s!$B$2:$M$13, "&gt;="&amp;($B23-W$2))/144)</f>
        <v>0.541666666666667</v>
      </c>
      <c r="X23" s="5" t="n">
        <f aca="false">(COUNTIF(2d12s!$B$2:$M$13, "&gt;="&amp;($B23-X$2))/144)</f>
        <v>0.618055555555556</v>
      </c>
      <c r="Y23" s="5" t="n">
        <f aca="false">(COUNTIF(2d12s!$B$2:$M$13, "&gt;="&amp;($B23-Y$2))/144)</f>
        <v>0.6875</v>
      </c>
    </row>
    <row r="24" customFormat="false" ht="12.75" hidden="false" customHeight="false" outlineLevel="0" collapsed="false">
      <c r="B24" s="4" t="n">
        <v>27</v>
      </c>
      <c r="C24" s="5" t="n">
        <f aca="false">(COUNTIF(2d12s!$B$2:$M$13, "&gt;="&amp;($B24-C$2))/144)</f>
        <v>0</v>
      </c>
      <c r="D24" s="5" t="n">
        <f aca="false">(COUNTIF(2d12s!$B$2:$M$13, "&gt;="&amp;($B24-D$2))/144)</f>
        <v>0</v>
      </c>
      <c r="E24" s="5" t="n">
        <f aca="false">(COUNTIF(2d12s!$B$2:$M$13, "&gt;="&amp;($B24-E$2))/144)</f>
        <v>0</v>
      </c>
      <c r="F24" s="5" t="n">
        <f aca="false">(COUNTIF(2d12s!$B$2:$M$13, "&gt;="&amp;($B24-F$2))/144)</f>
        <v>0</v>
      </c>
      <c r="G24" s="5" t="n">
        <f aca="false">(COUNTIF(2d12s!$B$2:$M$13, "&gt;="&amp;($B24-G$2))/144)</f>
        <v>0</v>
      </c>
      <c r="H24" s="5" t="n">
        <f aca="false">(COUNTIF(2d12s!$B$2:$M$13, "&gt;="&amp;($B24-H$2))/144)</f>
        <v>0</v>
      </c>
      <c r="I24" s="5" t="n">
        <f aca="false">(COUNTIF(2d12s!$B$2:$M$13, "&gt;="&amp;($B24-I$2))/144)</f>
        <v>0</v>
      </c>
      <c r="J24" s="5" t="n">
        <f aca="false">(COUNTIF(2d12s!$B$2:$M$13, "&gt;="&amp;($B24-J$2))/144)</f>
        <v>0</v>
      </c>
      <c r="K24" s="5" t="n">
        <f aca="false">(COUNTIF(2d12s!$B$2:$M$13, "&gt;="&amp;($B24-K$2))/144)</f>
        <v>0</v>
      </c>
      <c r="L24" s="5" t="n">
        <f aca="false">(COUNTIF(2d12s!$B$2:$M$13, "&gt;="&amp;($B24-L$2))/144)</f>
        <v>0</v>
      </c>
      <c r="M24" s="5" t="n">
        <f aca="false">(COUNTIF(2d12s!$B$2:$M$13, "&gt;="&amp;($B24-M$2))/144)</f>
        <v>0.00694444444444444</v>
      </c>
      <c r="N24" s="5" t="n">
        <f aca="false">(COUNTIF(2d12s!$B$2:$M$13, "&gt;="&amp;($B24-N$2))/144)</f>
        <v>0.0208333333333333</v>
      </c>
      <c r="O24" s="5" t="n">
        <f aca="false">(COUNTIF(2d12s!$B$2:$M$13, "&gt;="&amp;($B24-O$2))/144)</f>
        <v>0.0416666666666667</v>
      </c>
      <c r="P24" s="5" t="n">
        <f aca="false">(COUNTIF(2d12s!$B$2:$M$13, "&gt;="&amp;($B24-P$2))/144)</f>
        <v>0.0694444444444444</v>
      </c>
      <c r="Q24" s="5" t="n">
        <f aca="false">(COUNTIF(2d12s!$B$2:$M$13, "&gt;="&amp;($B24-Q$2))/144)</f>
        <v>0.104166666666667</v>
      </c>
      <c r="R24" s="5" t="n">
        <f aca="false">(COUNTIF(2d12s!$B$2:$M$13, "&gt;="&amp;($B24-R$2))/144)</f>
        <v>0.145833333333333</v>
      </c>
      <c r="S24" s="5" t="n">
        <f aca="false">(COUNTIF(2d12s!$B$2:$M$13, "&gt;="&amp;($B24-S$2))/144)</f>
        <v>0.194444444444444</v>
      </c>
      <c r="T24" s="5" t="n">
        <f aca="false">(COUNTIF(2d12s!$B$2:$M$13, "&gt;="&amp;($B24-T$2))/144)</f>
        <v>0.25</v>
      </c>
      <c r="U24" s="5" t="n">
        <f aca="false">(COUNTIF(2d12s!$B$2:$M$13, "&gt;="&amp;($B24-U$2))/144)</f>
        <v>0.3125</v>
      </c>
      <c r="V24" s="5" t="n">
        <f aca="false">(COUNTIF(2d12s!$B$2:$M$13, "&gt;="&amp;($B24-V$2))/144)</f>
        <v>0.381944444444444</v>
      </c>
      <c r="W24" s="5" t="n">
        <f aca="false">(COUNTIF(2d12s!$B$2:$M$13, "&gt;="&amp;($B24-W$2))/144)</f>
        <v>0.458333333333333</v>
      </c>
      <c r="X24" s="5" t="n">
        <f aca="false">(COUNTIF(2d12s!$B$2:$M$13, "&gt;="&amp;($B24-X$2))/144)</f>
        <v>0.541666666666667</v>
      </c>
      <c r="Y24" s="5" t="n">
        <f aca="false">(COUNTIF(2d12s!$B$2:$M$13, "&gt;="&amp;($B24-Y$2))/144)</f>
        <v>0.618055555555556</v>
      </c>
    </row>
    <row r="25" customFormat="false" ht="12.75" hidden="false" customHeight="false" outlineLevel="0" collapsed="false">
      <c r="B25" s="4" t="n">
        <v>28</v>
      </c>
      <c r="C25" s="5" t="n">
        <f aca="false">(COUNTIF(2d12s!$B$2:$M$13, "&gt;="&amp;($B25-C$2))/144)</f>
        <v>0</v>
      </c>
      <c r="D25" s="5" t="n">
        <f aca="false">(COUNTIF(2d12s!$B$2:$M$13, "&gt;="&amp;($B25-D$2))/144)</f>
        <v>0</v>
      </c>
      <c r="E25" s="5" t="n">
        <f aca="false">(COUNTIF(2d12s!$B$2:$M$13, "&gt;="&amp;($B25-E$2))/144)</f>
        <v>0</v>
      </c>
      <c r="F25" s="5" t="n">
        <f aca="false">(COUNTIF(2d12s!$B$2:$M$13, "&gt;="&amp;($B25-F$2))/144)</f>
        <v>0</v>
      </c>
      <c r="G25" s="5" t="n">
        <f aca="false">(COUNTIF(2d12s!$B$2:$M$13, "&gt;="&amp;($B25-G$2))/144)</f>
        <v>0</v>
      </c>
      <c r="H25" s="5" t="n">
        <f aca="false">(COUNTIF(2d12s!$B$2:$M$13, "&gt;="&amp;($B25-H$2))/144)</f>
        <v>0</v>
      </c>
      <c r="I25" s="5" t="n">
        <f aca="false">(COUNTIF(2d12s!$B$2:$M$13, "&gt;="&amp;($B25-I$2))/144)</f>
        <v>0</v>
      </c>
      <c r="J25" s="5" t="n">
        <f aca="false">(COUNTIF(2d12s!$B$2:$M$13, "&gt;="&amp;($B25-J$2))/144)</f>
        <v>0</v>
      </c>
      <c r="K25" s="5" t="n">
        <f aca="false">(COUNTIF(2d12s!$B$2:$M$13, "&gt;="&amp;($B25-K$2))/144)</f>
        <v>0</v>
      </c>
      <c r="L25" s="5" t="n">
        <f aca="false">(COUNTIF(2d12s!$B$2:$M$13, "&gt;="&amp;($B25-L$2))/144)</f>
        <v>0</v>
      </c>
      <c r="M25" s="5" t="n">
        <f aca="false">(COUNTIF(2d12s!$B$2:$M$13, "&gt;="&amp;($B25-M$2))/144)</f>
        <v>0</v>
      </c>
      <c r="N25" s="5" t="n">
        <f aca="false">(COUNTIF(2d12s!$B$2:$M$13, "&gt;="&amp;($B25-N$2))/144)</f>
        <v>0.00694444444444444</v>
      </c>
      <c r="O25" s="5" t="n">
        <f aca="false">(COUNTIF(2d12s!$B$2:$M$13, "&gt;="&amp;($B25-O$2))/144)</f>
        <v>0.0208333333333333</v>
      </c>
      <c r="P25" s="5" t="n">
        <f aca="false">(COUNTIF(2d12s!$B$2:$M$13, "&gt;="&amp;($B25-P$2))/144)</f>
        <v>0.0416666666666667</v>
      </c>
      <c r="Q25" s="5" t="n">
        <f aca="false">(COUNTIF(2d12s!$B$2:$M$13, "&gt;="&amp;($B25-Q$2))/144)</f>
        <v>0.0694444444444444</v>
      </c>
      <c r="R25" s="5" t="n">
        <f aca="false">(COUNTIF(2d12s!$B$2:$M$13, "&gt;="&amp;($B25-R$2))/144)</f>
        <v>0.104166666666667</v>
      </c>
      <c r="S25" s="5" t="n">
        <f aca="false">(COUNTIF(2d12s!$B$2:$M$13, "&gt;="&amp;($B25-S$2))/144)</f>
        <v>0.145833333333333</v>
      </c>
      <c r="T25" s="5" t="n">
        <f aca="false">(COUNTIF(2d12s!$B$2:$M$13, "&gt;="&amp;($B25-T$2))/144)</f>
        <v>0.194444444444444</v>
      </c>
      <c r="U25" s="5" t="n">
        <f aca="false">(COUNTIF(2d12s!$B$2:$M$13, "&gt;="&amp;($B25-U$2))/144)</f>
        <v>0.25</v>
      </c>
      <c r="V25" s="5" t="n">
        <f aca="false">(COUNTIF(2d12s!$B$2:$M$13, "&gt;="&amp;($B25-V$2))/144)</f>
        <v>0.3125</v>
      </c>
      <c r="W25" s="5" t="n">
        <f aca="false">(COUNTIF(2d12s!$B$2:$M$13, "&gt;="&amp;($B25-W$2))/144)</f>
        <v>0.381944444444444</v>
      </c>
      <c r="X25" s="5" t="n">
        <f aca="false">(COUNTIF(2d12s!$B$2:$M$13, "&gt;="&amp;($B25-X$2))/144)</f>
        <v>0.458333333333333</v>
      </c>
      <c r="Y25" s="5" t="n">
        <f aca="false">(COUNTIF(2d12s!$B$2:$M$13, "&gt;="&amp;($B25-Y$2))/144)</f>
        <v>0.541666666666667</v>
      </c>
    </row>
    <row r="26" customFormat="false" ht="12.75" hidden="false" customHeight="false" outlineLevel="0" collapsed="false">
      <c r="B26" s="4" t="n">
        <v>29</v>
      </c>
      <c r="C26" s="5" t="n">
        <f aca="false">(COUNTIF(2d12s!$B$2:$M$13, "&gt;="&amp;($B26-C$2))/144)</f>
        <v>0</v>
      </c>
      <c r="D26" s="5" t="n">
        <f aca="false">(COUNTIF(2d12s!$B$2:$M$13, "&gt;="&amp;($B26-D$2))/144)</f>
        <v>0</v>
      </c>
      <c r="E26" s="5" t="n">
        <f aca="false">(COUNTIF(2d12s!$B$2:$M$13, "&gt;="&amp;($B26-E$2))/144)</f>
        <v>0</v>
      </c>
      <c r="F26" s="5" t="n">
        <f aca="false">(COUNTIF(2d12s!$B$2:$M$13, "&gt;="&amp;($B26-F$2))/144)</f>
        <v>0</v>
      </c>
      <c r="G26" s="5" t="n">
        <f aca="false">(COUNTIF(2d12s!$B$2:$M$13, "&gt;="&amp;($B26-G$2))/144)</f>
        <v>0</v>
      </c>
      <c r="H26" s="5" t="n">
        <f aca="false">(COUNTIF(2d12s!$B$2:$M$13, "&gt;="&amp;($B26-H$2))/144)</f>
        <v>0</v>
      </c>
      <c r="I26" s="5" t="n">
        <f aca="false">(COUNTIF(2d12s!$B$2:$M$13, "&gt;="&amp;($B26-I$2))/144)</f>
        <v>0</v>
      </c>
      <c r="J26" s="5" t="n">
        <f aca="false">(COUNTIF(2d12s!$B$2:$M$13, "&gt;="&amp;($B26-J$2))/144)</f>
        <v>0</v>
      </c>
      <c r="K26" s="5" t="n">
        <f aca="false">(COUNTIF(2d12s!$B$2:$M$13, "&gt;="&amp;($B26-K$2))/144)</f>
        <v>0</v>
      </c>
      <c r="L26" s="5" t="n">
        <f aca="false">(COUNTIF(2d12s!$B$2:$M$13, "&gt;="&amp;($B26-L$2))/144)</f>
        <v>0</v>
      </c>
      <c r="M26" s="5" t="n">
        <f aca="false">(COUNTIF(2d12s!$B$2:$M$13, "&gt;="&amp;($B26-M$2))/144)</f>
        <v>0</v>
      </c>
      <c r="N26" s="5" t="n">
        <f aca="false">(COUNTIF(2d12s!$B$2:$M$13, "&gt;="&amp;($B26-N$2))/144)</f>
        <v>0</v>
      </c>
      <c r="O26" s="5" t="n">
        <f aca="false">(COUNTIF(2d12s!$B$2:$M$13, "&gt;="&amp;($B26-O$2))/144)</f>
        <v>0.00694444444444444</v>
      </c>
      <c r="P26" s="5" t="n">
        <f aca="false">(COUNTIF(2d12s!$B$2:$M$13, "&gt;="&amp;($B26-P$2))/144)</f>
        <v>0.0208333333333333</v>
      </c>
      <c r="Q26" s="5" t="n">
        <f aca="false">(COUNTIF(2d12s!$B$2:$M$13, "&gt;="&amp;($B26-Q$2))/144)</f>
        <v>0.0416666666666667</v>
      </c>
      <c r="R26" s="5" t="n">
        <f aca="false">(COUNTIF(2d12s!$B$2:$M$13, "&gt;="&amp;($B26-R$2))/144)</f>
        <v>0.0694444444444444</v>
      </c>
      <c r="S26" s="5" t="n">
        <f aca="false">(COUNTIF(2d12s!$B$2:$M$13, "&gt;="&amp;($B26-S$2))/144)</f>
        <v>0.104166666666667</v>
      </c>
      <c r="T26" s="5" t="n">
        <f aca="false">(COUNTIF(2d12s!$B$2:$M$13, "&gt;="&amp;($B26-T$2))/144)</f>
        <v>0.145833333333333</v>
      </c>
      <c r="U26" s="5" t="n">
        <f aca="false">(COUNTIF(2d12s!$B$2:$M$13, "&gt;="&amp;($B26-U$2))/144)</f>
        <v>0.194444444444444</v>
      </c>
      <c r="V26" s="5" t="n">
        <f aca="false">(COUNTIF(2d12s!$B$2:$M$13, "&gt;="&amp;($B26-V$2))/144)</f>
        <v>0.25</v>
      </c>
      <c r="W26" s="5" t="n">
        <f aca="false">(COUNTIF(2d12s!$B$2:$M$13, "&gt;="&amp;($B26-W$2))/144)</f>
        <v>0.3125</v>
      </c>
      <c r="X26" s="5" t="n">
        <f aca="false">(COUNTIF(2d12s!$B$2:$M$13, "&gt;="&amp;($B26-X$2))/144)</f>
        <v>0.381944444444444</v>
      </c>
      <c r="Y26" s="5" t="n">
        <f aca="false">(COUNTIF(2d12s!$B$2:$M$13, "&gt;="&amp;($B26-Y$2))/144)</f>
        <v>0.458333333333333</v>
      </c>
    </row>
    <row r="27" customFormat="false" ht="12.75" hidden="false" customHeight="false" outlineLevel="0" collapsed="false">
      <c r="B27" s="4" t="n">
        <v>30</v>
      </c>
      <c r="C27" s="5" t="n">
        <f aca="false">(COUNTIF(2d12s!$B$2:$M$13, "&gt;="&amp;($B27-C$2))/144)</f>
        <v>0</v>
      </c>
      <c r="D27" s="5" t="n">
        <f aca="false">(COUNTIF(2d12s!$B$2:$M$13, "&gt;="&amp;($B27-D$2))/144)</f>
        <v>0</v>
      </c>
      <c r="E27" s="5" t="n">
        <f aca="false">(COUNTIF(2d12s!$B$2:$M$13, "&gt;="&amp;($B27-E$2))/144)</f>
        <v>0</v>
      </c>
      <c r="F27" s="5" t="n">
        <f aca="false">(COUNTIF(2d12s!$B$2:$M$13, "&gt;="&amp;($B27-F$2))/144)</f>
        <v>0</v>
      </c>
      <c r="G27" s="5" t="n">
        <f aca="false">(COUNTIF(2d12s!$B$2:$M$13, "&gt;="&amp;($B27-G$2))/144)</f>
        <v>0</v>
      </c>
      <c r="H27" s="5" t="n">
        <f aca="false">(COUNTIF(2d12s!$B$2:$M$13, "&gt;="&amp;($B27-H$2))/144)</f>
        <v>0</v>
      </c>
      <c r="I27" s="5" t="n">
        <f aca="false">(COUNTIF(2d12s!$B$2:$M$13, "&gt;="&amp;($B27-I$2))/144)</f>
        <v>0</v>
      </c>
      <c r="J27" s="5" t="n">
        <f aca="false">(COUNTIF(2d12s!$B$2:$M$13, "&gt;="&amp;($B27-J$2))/144)</f>
        <v>0</v>
      </c>
      <c r="K27" s="5" t="n">
        <f aca="false">(COUNTIF(2d12s!$B$2:$M$13, "&gt;="&amp;($B27-K$2))/144)</f>
        <v>0</v>
      </c>
      <c r="L27" s="5" t="n">
        <f aca="false">(COUNTIF(2d12s!$B$2:$M$13, "&gt;="&amp;($B27-L$2))/144)</f>
        <v>0</v>
      </c>
      <c r="M27" s="5" t="n">
        <f aca="false">(COUNTIF(2d12s!$B$2:$M$13, "&gt;="&amp;($B27-M$2))/144)</f>
        <v>0</v>
      </c>
      <c r="N27" s="5" t="n">
        <f aca="false">(COUNTIF(2d12s!$B$2:$M$13, "&gt;="&amp;($B27-N$2))/144)</f>
        <v>0</v>
      </c>
      <c r="O27" s="5" t="n">
        <f aca="false">(COUNTIF(2d12s!$B$2:$M$13, "&gt;="&amp;($B27-O$2))/144)</f>
        <v>0</v>
      </c>
      <c r="P27" s="5" t="n">
        <f aca="false">(COUNTIF(2d12s!$B$2:$M$13, "&gt;="&amp;($B27-P$2))/144)</f>
        <v>0.00694444444444444</v>
      </c>
      <c r="Q27" s="5" t="n">
        <f aca="false">(COUNTIF(2d12s!$B$2:$M$13, "&gt;="&amp;($B27-Q$2))/144)</f>
        <v>0.0208333333333333</v>
      </c>
      <c r="R27" s="5" t="n">
        <f aca="false">(COUNTIF(2d12s!$B$2:$M$13, "&gt;="&amp;($B27-R$2))/144)</f>
        <v>0.0416666666666667</v>
      </c>
      <c r="S27" s="5" t="n">
        <f aca="false">(COUNTIF(2d12s!$B$2:$M$13, "&gt;="&amp;($B27-S$2))/144)</f>
        <v>0.0694444444444444</v>
      </c>
      <c r="T27" s="5" t="n">
        <f aca="false">(COUNTIF(2d12s!$B$2:$M$13, "&gt;="&amp;($B27-T$2))/144)</f>
        <v>0.104166666666667</v>
      </c>
      <c r="U27" s="5" t="n">
        <f aca="false">(COUNTIF(2d12s!$B$2:$M$13, "&gt;="&amp;($B27-U$2))/144)</f>
        <v>0.145833333333333</v>
      </c>
      <c r="V27" s="5" t="n">
        <f aca="false">(COUNTIF(2d12s!$B$2:$M$13, "&gt;="&amp;($B27-V$2))/144)</f>
        <v>0.194444444444444</v>
      </c>
      <c r="W27" s="5" t="n">
        <f aca="false">(COUNTIF(2d12s!$B$2:$M$13, "&gt;="&amp;($B27-W$2))/144)</f>
        <v>0.25</v>
      </c>
      <c r="X27" s="5" t="n">
        <f aca="false">(COUNTIF(2d12s!$B$2:$M$13, "&gt;="&amp;($B27-X$2))/144)</f>
        <v>0.3125</v>
      </c>
      <c r="Y27" s="5" t="n">
        <f aca="false">(COUNTIF(2d12s!$B$2:$M$13, "&gt;="&amp;($B27-Y$2))/144)</f>
        <v>0.381944444444444</v>
      </c>
    </row>
  </sheetData>
  <conditionalFormatting sqref="C3:Y27">
    <cfRule type="colorScale" priority="2">
      <colorScale>
        <cfvo type="num" val="0"/>
        <cfvo type="num" val="0.5"/>
        <cfvo type="num" val="1"/>
        <color rgb="FFF7A19A"/>
        <color rgb="FFFFF9AE"/>
        <color rgb="FFC2E0AE"/>
      </colorScale>
    </cfRule>
  </conditionalFormatting>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71"/>
  <sheetViews>
    <sheetView showFormulas="false" showGridLines="true" showRowColHeaders="true" showZeros="true" rightToLeft="false" tabSelected="false" showOutlineSymbols="true" defaultGridColor="true" view="normal" topLeftCell="A34" colorId="64" zoomScale="80" zoomScaleNormal="80" zoomScalePageLayoutView="100" workbookViewId="0">
      <selection pane="topLeft" activeCell="G32" activeCellId="0" sqref="G32"/>
    </sheetView>
  </sheetViews>
  <sheetFormatPr defaultColWidth="11.53515625" defaultRowHeight="12.8" zeroHeight="false" outlineLevelRow="0" outlineLevelCol="0"/>
  <cols>
    <col collapsed="false" customWidth="true" hidden="false" outlineLevel="0" max="1" min="1" style="147" width="12.56"/>
    <col collapsed="false" customWidth="true" hidden="false" outlineLevel="0" max="2" min="2" style="147" width="20.33"/>
    <col collapsed="false" customWidth="true" hidden="false" outlineLevel="0" max="3" min="3" style="148" width="51.54"/>
    <col collapsed="false" customWidth="true" hidden="false" outlineLevel="0" max="4" min="4" style="147" width="21.02"/>
    <col collapsed="false" customWidth="true" hidden="false" outlineLevel="0" max="5" min="5" style="147" width="25.47"/>
    <col collapsed="false" customWidth="false" hidden="false" outlineLevel="0" max="1024" min="6" style="147" width="11.52"/>
  </cols>
  <sheetData>
    <row r="1" s="149" customFormat="true" ht="12.8" hidden="false" customHeight="false" outlineLevel="0" collapsed="false">
      <c r="A1" s="149" t="s">
        <v>113</v>
      </c>
      <c r="B1" s="149" t="s">
        <v>87</v>
      </c>
      <c r="C1" s="150" t="s">
        <v>2</v>
      </c>
      <c r="D1" s="149" t="s">
        <v>291</v>
      </c>
      <c r="E1" s="149" t="s">
        <v>292</v>
      </c>
    </row>
    <row r="2" s="149" customFormat="true" ht="12.8" hidden="false" customHeight="false" outlineLevel="0" collapsed="false">
      <c r="A2" s="151" t="s">
        <v>293</v>
      </c>
      <c r="B2" s="149" t="s">
        <v>294</v>
      </c>
      <c r="C2" s="150" t="s">
        <v>295</v>
      </c>
      <c r="D2" s="151" t="s">
        <v>296</v>
      </c>
      <c r="E2" s="149" t="s">
        <v>213</v>
      </c>
    </row>
    <row r="3" s="149" customFormat="true" ht="46.25" hidden="false" customHeight="false" outlineLevel="0" collapsed="false">
      <c r="A3" s="151"/>
      <c r="B3" s="149" t="s">
        <v>297</v>
      </c>
      <c r="C3" s="150" t="s">
        <v>298</v>
      </c>
      <c r="D3" s="151"/>
      <c r="E3" s="149" t="s">
        <v>213</v>
      </c>
    </row>
    <row r="4" s="149" customFormat="true" ht="23.85" hidden="false" customHeight="false" outlineLevel="0" collapsed="false">
      <c r="A4" s="151"/>
      <c r="B4" s="149" t="s">
        <v>299</v>
      </c>
      <c r="C4" s="150" t="s">
        <v>300</v>
      </c>
      <c r="D4" s="151"/>
      <c r="E4" s="149" t="s">
        <v>213</v>
      </c>
    </row>
    <row r="5" s="149" customFormat="true" ht="23.85" hidden="false" customHeight="false" outlineLevel="0" collapsed="false">
      <c r="A5" s="151"/>
      <c r="B5" s="149" t="s">
        <v>301</v>
      </c>
      <c r="C5" s="150" t="s">
        <v>302</v>
      </c>
      <c r="D5" s="151"/>
      <c r="E5" s="149" t="s">
        <v>213</v>
      </c>
    </row>
    <row r="6" s="149" customFormat="true" ht="12.8" hidden="false" customHeight="false" outlineLevel="0" collapsed="false">
      <c r="A6" s="151"/>
      <c r="B6" s="149" t="s">
        <v>303</v>
      </c>
      <c r="C6" s="150" t="s">
        <v>304</v>
      </c>
      <c r="D6" s="151" t="s">
        <v>305</v>
      </c>
      <c r="E6" s="149" t="s">
        <v>213</v>
      </c>
    </row>
    <row r="7" s="149" customFormat="true" ht="23.85" hidden="false" customHeight="false" outlineLevel="0" collapsed="false">
      <c r="A7" s="151"/>
      <c r="B7" s="149" t="s">
        <v>306</v>
      </c>
      <c r="C7" s="150" t="s">
        <v>307</v>
      </c>
      <c r="D7" s="151"/>
      <c r="E7" s="149" t="s">
        <v>213</v>
      </c>
    </row>
    <row r="8" s="149" customFormat="true" ht="23.85" hidden="false" customHeight="false" outlineLevel="0" collapsed="false">
      <c r="A8" s="151"/>
      <c r="B8" s="149" t="s">
        <v>308</v>
      </c>
      <c r="C8" s="150" t="s">
        <v>309</v>
      </c>
      <c r="D8" s="151"/>
      <c r="E8" s="149" t="s">
        <v>213</v>
      </c>
    </row>
    <row r="9" s="149" customFormat="true" ht="23.85" hidden="false" customHeight="false" outlineLevel="0" collapsed="false">
      <c r="A9" s="151"/>
      <c r="B9" s="149" t="s">
        <v>310</v>
      </c>
      <c r="C9" s="150" t="s">
        <v>311</v>
      </c>
      <c r="D9" s="151"/>
      <c r="E9" s="149" t="s">
        <v>213</v>
      </c>
    </row>
    <row r="10" customFormat="false" ht="23.85" hidden="false" customHeight="false" outlineLevel="0" collapsed="false">
      <c r="A10" s="151" t="s">
        <v>312</v>
      </c>
      <c r="B10" s="147" t="s">
        <v>313</v>
      </c>
      <c r="C10" s="148" t="s">
        <v>314</v>
      </c>
      <c r="D10" s="147" t="s">
        <v>315</v>
      </c>
      <c r="E10" s="147" t="s">
        <v>316</v>
      </c>
    </row>
    <row r="11" customFormat="false" ht="23.85" hidden="false" customHeight="false" outlineLevel="0" collapsed="false">
      <c r="A11" s="151"/>
      <c r="B11" s="147" t="s">
        <v>317</v>
      </c>
      <c r="C11" s="148" t="s">
        <v>318</v>
      </c>
      <c r="D11" s="147" t="s">
        <v>319</v>
      </c>
      <c r="E11" s="147" t="s">
        <v>320</v>
      </c>
    </row>
    <row r="12" customFormat="false" ht="12.8" hidden="false" customHeight="false" outlineLevel="0" collapsed="false">
      <c r="A12" s="151"/>
      <c r="B12" s="147" t="s">
        <v>321</v>
      </c>
      <c r="C12" s="148" t="s">
        <v>322</v>
      </c>
      <c r="D12" s="147" t="s">
        <v>323</v>
      </c>
      <c r="E12" s="147" t="s">
        <v>324</v>
      </c>
    </row>
    <row r="13" customFormat="false" ht="12.8" hidden="false" customHeight="false" outlineLevel="0" collapsed="false">
      <c r="A13" s="151"/>
      <c r="B13" s="147" t="s">
        <v>325</v>
      </c>
      <c r="C13" s="148" t="s">
        <v>326</v>
      </c>
      <c r="D13" s="147" t="s">
        <v>327</v>
      </c>
      <c r="E13" s="147" t="s">
        <v>328</v>
      </c>
    </row>
    <row r="14" customFormat="false" ht="12.8" hidden="false" customHeight="false" outlineLevel="0" collapsed="false">
      <c r="A14" s="151"/>
      <c r="B14" s="147" t="s">
        <v>329</v>
      </c>
      <c r="C14" s="148" t="s">
        <v>330</v>
      </c>
      <c r="D14" s="147" t="s">
        <v>331</v>
      </c>
      <c r="E14" s="147" t="s">
        <v>332</v>
      </c>
    </row>
    <row r="15" customFormat="false" ht="12.8" hidden="false" customHeight="false" outlineLevel="0" collapsed="false">
      <c r="A15" s="151" t="s">
        <v>333</v>
      </c>
      <c r="B15" s="147" t="s">
        <v>334</v>
      </c>
      <c r="C15" s="148" t="s">
        <v>335</v>
      </c>
      <c r="D15" s="147" t="s">
        <v>336</v>
      </c>
      <c r="E15" s="147" t="s">
        <v>337</v>
      </c>
    </row>
    <row r="16" customFormat="false" ht="12.8" hidden="false" customHeight="false" outlineLevel="0" collapsed="false">
      <c r="A16" s="151"/>
      <c r="B16" s="147" t="s">
        <v>338</v>
      </c>
      <c r="C16" s="148" t="s">
        <v>339</v>
      </c>
      <c r="D16" s="147" t="s">
        <v>340</v>
      </c>
      <c r="E16" s="147" t="s">
        <v>341</v>
      </c>
    </row>
    <row r="17" customFormat="false" ht="12.8" hidden="false" customHeight="false" outlineLevel="0" collapsed="false">
      <c r="A17" s="151"/>
      <c r="B17" s="147" t="s">
        <v>342</v>
      </c>
      <c r="C17" s="148" t="s">
        <v>343</v>
      </c>
      <c r="D17" s="147" t="s">
        <v>327</v>
      </c>
      <c r="E17" s="147" t="s">
        <v>344</v>
      </c>
    </row>
    <row r="18" customFormat="false" ht="12.8" hidden="false" customHeight="false" outlineLevel="0" collapsed="false">
      <c r="A18" s="151"/>
      <c r="B18" s="147" t="s">
        <v>345</v>
      </c>
      <c r="C18" s="148" t="s">
        <v>346</v>
      </c>
      <c r="D18" s="147" t="s">
        <v>347</v>
      </c>
      <c r="E18" s="147" t="s">
        <v>348</v>
      </c>
    </row>
    <row r="19" customFormat="false" ht="35.05" hidden="false" customHeight="false" outlineLevel="0" collapsed="false">
      <c r="A19" s="151"/>
      <c r="B19" s="147" t="s">
        <v>349</v>
      </c>
      <c r="C19" s="148" t="s">
        <v>350</v>
      </c>
      <c r="D19" s="147" t="s">
        <v>213</v>
      </c>
      <c r="E19" s="147" t="s">
        <v>351</v>
      </c>
    </row>
    <row r="20" customFormat="false" ht="35.05" hidden="false" customHeight="false" outlineLevel="0" collapsed="false">
      <c r="A20" s="151"/>
      <c r="B20" s="147" t="s">
        <v>274</v>
      </c>
      <c r="C20" s="148" t="s">
        <v>352</v>
      </c>
      <c r="D20" s="147" t="s">
        <v>286</v>
      </c>
      <c r="E20" s="147" t="s">
        <v>353</v>
      </c>
    </row>
    <row r="21" customFormat="false" ht="23.85" hidden="false" customHeight="false" outlineLevel="0" collapsed="false">
      <c r="A21" s="151"/>
      <c r="B21" s="147" t="s">
        <v>354</v>
      </c>
      <c r="C21" s="148" t="s">
        <v>355</v>
      </c>
      <c r="D21" s="147" t="s">
        <v>213</v>
      </c>
      <c r="E21" s="147" t="n">
        <v>14</v>
      </c>
    </row>
    <row r="22" customFormat="false" ht="12.8" hidden="false" customHeight="false" outlineLevel="0" collapsed="false">
      <c r="A22" s="151"/>
      <c r="B22" s="147" t="s">
        <v>9</v>
      </c>
      <c r="C22" s="148" t="s">
        <v>356</v>
      </c>
      <c r="D22" s="147" t="s">
        <v>286</v>
      </c>
      <c r="E22" s="147" t="s">
        <v>357</v>
      </c>
    </row>
    <row r="23" customFormat="false" ht="12.8" hidden="false" customHeight="false" outlineLevel="0" collapsed="false">
      <c r="A23" s="151"/>
      <c r="B23" s="147" t="s">
        <v>358</v>
      </c>
      <c r="C23" s="148" t="s">
        <v>359</v>
      </c>
      <c r="D23" s="147" t="s">
        <v>360</v>
      </c>
      <c r="E23" s="147" t="s">
        <v>361</v>
      </c>
    </row>
    <row r="24" customFormat="false" ht="12.8" hidden="false" customHeight="false" outlineLevel="0" collapsed="false">
      <c r="A24" s="151"/>
      <c r="B24" s="147" t="s">
        <v>362</v>
      </c>
      <c r="C24" s="148" t="s">
        <v>363</v>
      </c>
      <c r="D24" s="147" t="s">
        <v>360</v>
      </c>
      <c r="E24" s="147" t="s">
        <v>364</v>
      </c>
    </row>
    <row r="25" customFormat="false" ht="46.25" hidden="false" customHeight="false" outlineLevel="0" collapsed="false">
      <c r="A25" s="151"/>
      <c r="B25" s="147" t="s">
        <v>365</v>
      </c>
      <c r="C25" s="148" t="s">
        <v>366</v>
      </c>
      <c r="D25" s="147" t="s">
        <v>367</v>
      </c>
      <c r="E25" s="147" t="s">
        <v>368</v>
      </c>
    </row>
    <row r="26" customFormat="false" ht="46.25" hidden="false" customHeight="false" outlineLevel="0" collapsed="false">
      <c r="A26" s="151"/>
      <c r="B26" s="147" t="s">
        <v>369</v>
      </c>
      <c r="C26" s="150" t="s">
        <v>370</v>
      </c>
      <c r="D26" s="147" t="s">
        <v>340</v>
      </c>
      <c r="E26" s="147" t="s">
        <v>371</v>
      </c>
    </row>
    <row r="27" customFormat="false" ht="12.8" hidden="false" customHeight="true" outlineLevel="0" collapsed="false">
      <c r="A27" s="151" t="s">
        <v>372</v>
      </c>
      <c r="B27" s="147" t="s">
        <v>373</v>
      </c>
      <c r="C27" s="148" t="s">
        <v>374</v>
      </c>
      <c r="D27" s="151" t="s">
        <v>294</v>
      </c>
      <c r="E27" s="152" t="s">
        <v>375</v>
      </c>
      <c r="F27" s="0"/>
    </row>
    <row r="28" customFormat="false" ht="23.85" hidden="false" customHeight="false" outlineLevel="0" collapsed="false">
      <c r="A28" s="151"/>
      <c r="B28" s="147" t="s">
        <v>376</v>
      </c>
      <c r="C28" s="148" t="s">
        <v>377</v>
      </c>
      <c r="D28" s="151"/>
      <c r="E28" s="152"/>
      <c r="F28" s="0"/>
    </row>
    <row r="29" customFormat="false" ht="23.85" hidden="false" customHeight="false" outlineLevel="0" collapsed="false">
      <c r="A29" s="151"/>
      <c r="B29" s="147" t="s">
        <v>378</v>
      </c>
      <c r="C29" s="148" t="s">
        <v>379</v>
      </c>
      <c r="D29" s="151"/>
      <c r="E29" s="152"/>
      <c r="F29" s="0"/>
    </row>
    <row r="30" customFormat="false" ht="12.8" hidden="false" customHeight="false" outlineLevel="0" collapsed="false">
      <c r="A30" s="151"/>
      <c r="B30" s="147" t="s">
        <v>380</v>
      </c>
      <c r="C30" s="148" t="s">
        <v>381</v>
      </c>
      <c r="D30" s="151"/>
      <c r="E30" s="152"/>
      <c r="F30" s="0"/>
    </row>
    <row r="31" customFormat="false" ht="23.85" hidden="false" customHeight="false" outlineLevel="0" collapsed="false">
      <c r="A31" s="151"/>
      <c r="B31" s="147" t="s">
        <v>382</v>
      </c>
      <c r="C31" s="148" t="s">
        <v>383</v>
      </c>
      <c r="D31" s="151"/>
      <c r="E31" s="152"/>
      <c r="F31" s="0"/>
    </row>
    <row r="32" customFormat="false" ht="12.8" hidden="false" customHeight="false" outlineLevel="0" collapsed="false">
      <c r="A32" s="151"/>
      <c r="B32" s="147" t="s">
        <v>384</v>
      </c>
      <c r="C32" s="148" t="s">
        <v>385</v>
      </c>
      <c r="D32" s="151"/>
      <c r="E32" s="152"/>
      <c r="F32" s="0"/>
    </row>
    <row r="33" customFormat="false" ht="12.8" hidden="false" customHeight="false" outlineLevel="0" collapsed="false">
      <c r="A33" s="151"/>
      <c r="B33" s="147" t="s">
        <v>386</v>
      </c>
      <c r="C33" s="148" t="s">
        <v>387</v>
      </c>
      <c r="D33" s="151"/>
      <c r="E33" s="152"/>
      <c r="F33" s="0"/>
    </row>
    <row r="34" customFormat="false" ht="12.8" hidden="false" customHeight="false" outlineLevel="0" collapsed="false">
      <c r="A34" s="151"/>
      <c r="B34" s="147" t="s">
        <v>388</v>
      </c>
      <c r="C34" s="148" t="s">
        <v>389</v>
      </c>
      <c r="D34" s="151"/>
      <c r="E34" s="152"/>
      <c r="F34" s="0"/>
    </row>
    <row r="35" customFormat="false" ht="12.8" hidden="false" customHeight="false" outlineLevel="0" collapsed="false">
      <c r="A35" s="151"/>
      <c r="B35" s="147" t="s">
        <v>390</v>
      </c>
      <c r="C35" s="148" t="s">
        <v>391</v>
      </c>
      <c r="D35" s="151"/>
      <c r="E35" s="152"/>
    </row>
    <row r="36" customFormat="false" ht="12.8" hidden="false" customHeight="false" outlineLevel="0" collapsed="false">
      <c r="A36" s="151"/>
      <c r="B36" s="147" t="s">
        <v>392</v>
      </c>
      <c r="C36" s="148" t="s">
        <v>393</v>
      </c>
      <c r="D36" s="151" t="s">
        <v>336</v>
      </c>
      <c r="E36" s="152"/>
    </row>
    <row r="37" customFormat="false" ht="12.8" hidden="false" customHeight="false" outlineLevel="0" collapsed="false">
      <c r="A37" s="151"/>
      <c r="B37" s="147" t="s">
        <v>394</v>
      </c>
      <c r="C37" s="148" t="s">
        <v>395</v>
      </c>
      <c r="D37" s="151"/>
      <c r="E37" s="152"/>
    </row>
    <row r="38" customFormat="false" ht="12.8" hidden="false" customHeight="false" outlineLevel="0" collapsed="false">
      <c r="A38" s="151"/>
      <c r="B38" s="147" t="s">
        <v>396</v>
      </c>
      <c r="C38" s="148" t="s">
        <v>397</v>
      </c>
      <c r="D38" s="151"/>
      <c r="E38" s="152"/>
    </row>
    <row r="39" customFormat="false" ht="12.8" hidden="false" customHeight="false" outlineLevel="0" collapsed="false">
      <c r="A39" s="151"/>
      <c r="B39" s="147" t="s">
        <v>398</v>
      </c>
      <c r="C39" s="148" t="s">
        <v>399</v>
      </c>
      <c r="D39" s="151"/>
      <c r="E39" s="152"/>
    </row>
    <row r="40" customFormat="false" ht="23.85" hidden="false" customHeight="false" outlineLevel="0" collapsed="false">
      <c r="A40" s="151"/>
      <c r="B40" s="147" t="s">
        <v>400</v>
      </c>
      <c r="C40" s="148" t="s">
        <v>401</v>
      </c>
      <c r="D40" s="151"/>
      <c r="E40" s="152"/>
    </row>
    <row r="41" customFormat="false" ht="23.85" hidden="false" customHeight="false" outlineLevel="0" collapsed="false">
      <c r="A41" s="151"/>
      <c r="B41" s="147" t="s">
        <v>402</v>
      </c>
      <c r="C41" s="148" t="s">
        <v>403</v>
      </c>
      <c r="D41" s="151"/>
      <c r="E41" s="152"/>
    </row>
    <row r="42" customFormat="false" ht="12.8" hidden="false" customHeight="false" outlineLevel="0" collapsed="false">
      <c r="A42" s="151"/>
      <c r="B42" s="147" t="s">
        <v>404</v>
      </c>
      <c r="C42" s="148" t="s">
        <v>405</v>
      </c>
      <c r="D42" s="151" t="s">
        <v>406</v>
      </c>
      <c r="E42" s="152"/>
    </row>
    <row r="43" customFormat="false" ht="12.8" hidden="false" customHeight="false" outlineLevel="0" collapsed="false">
      <c r="A43" s="151"/>
      <c r="B43" s="147" t="s">
        <v>407</v>
      </c>
      <c r="C43" s="148" t="s">
        <v>408</v>
      </c>
      <c r="D43" s="151"/>
      <c r="E43" s="152"/>
    </row>
    <row r="44" customFormat="false" ht="12.8" hidden="false" customHeight="false" outlineLevel="0" collapsed="false">
      <c r="A44" s="151"/>
      <c r="B44" s="147" t="s">
        <v>409</v>
      </c>
      <c r="C44" s="148" t="s">
        <v>410</v>
      </c>
      <c r="D44" s="151"/>
      <c r="E44" s="152"/>
    </row>
    <row r="45" customFormat="false" ht="35.05" hidden="false" customHeight="false" outlineLevel="0" collapsed="false">
      <c r="A45" s="151"/>
      <c r="B45" s="147" t="s">
        <v>411</v>
      </c>
      <c r="C45" s="148" t="s">
        <v>412</v>
      </c>
      <c r="D45" s="151"/>
      <c r="E45" s="152"/>
    </row>
    <row r="46" customFormat="false" ht="23.85" hidden="false" customHeight="false" outlineLevel="0" collapsed="false">
      <c r="A46" s="151"/>
      <c r="B46" s="147" t="s">
        <v>413</v>
      </c>
      <c r="C46" s="148" t="s">
        <v>414</v>
      </c>
      <c r="D46" s="151"/>
      <c r="E46" s="152"/>
    </row>
    <row r="47" customFormat="false" ht="23.85" hidden="false" customHeight="false" outlineLevel="0" collapsed="false">
      <c r="A47" s="151"/>
      <c r="B47" s="147" t="s">
        <v>415</v>
      </c>
      <c r="C47" s="148" t="s">
        <v>416</v>
      </c>
      <c r="D47" s="151"/>
      <c r="E47" s="152"/>
    </row>
    <row r="48" customFormat="false" ht="12.8" hidden="false" customHeight="false" outlineLevel="0" collapsed="false">
      <c r="A48" s="151"/>
      <c r="B48" s="147" t="s">
        <v>417</v>
      </c>
      <c r="C48" s="148" t="s">
        <v>418</v>
      </c>
      <c r="D48" s="151" t="s">
        <v>340</v>
      </c>
      <c r="E48" s="152"/>
    </row>
    <row r="49" customFormat="false" ht="12.8" hidden="false" customHeight="false" outlineLevel="0" collapsed="false">
      <c r="A49" s="151"/>
      <c r="B49" s="147" t="s">
        <v>419</v>
      </c>
      <c r="C49" s="148" t="s">
        <v>420</v>
      </c>
      <c r="D49" s="151"/>
      <c r="E49" s="151"/>
    </row>
    <row r="50" customFormat="false" ht="12.8" hidden="false" customHeight="false" outlineLevel="0" collapsed="false">
      <c r="A50" s="151"/>
      <c r="B50" s="147" t="s">
        <v>421</v>
      </c>
      <c r="C50" s="148" t="s">
        <v>422</v>
      </c>
      <c r="D50" s="151"/>
      <c r="E50" s="151"/>
    </row>
    <row r="51" customFormat="false" ht="12.8" hidden="false" customHeight="false" outlineLevel="0" collapsed="false">
      <c r="A51" s="151"/>
      <c r="B51" s="147" t="s">
        <v>423</v>
      </c>
      <c r="C51" s="148" t="s">
        <v>424</v>
      </c>
      <c r="D51" s="151"/>
      <c r="E51" s="151"/>
    </row>
    <row r="52" customFormat="false" ht="23.85" hidden="false" customHeight="false" outlineLevel="0" collapsed="false">
      <c r="A52" s="151"/>
      <c r="B52" s="147" t="s">
        <v>425</v>
      </c>
      <c r="C52" s="148" t="s">
        <v>426</v>
      </c>
      <c r="D52" s="151"/>
      <c r="E52" s="151"/>
    </row>
    <row r="53" customFormat="false" ht="23.85" hidden="false" customHeight="false" outlineLevel="0" collapsed="false">
      <c r="A53" s="151"/>
      <c r="B53" s="147" t="s">
        <v>427</v>
      </c>
      <c r="C53" s="148" t="s">
        <v>428</v>
      </c>
      <c r="D53" s="151"/>
      <c r="E53" s="151"/>
    </row>
    <row r="54" customFormat="false" ht="23.85" hidden="false" customHeight="false" outlineLevel="0" collapsed="false">
      <c r="A54" s="151"/>
      <c r="B54" s="147" t="s">
        <v>429</v>
      </c>
      <c r="C54" s="148" t="s">
        <v>430</v>
      </c>
      <c r="D54" s="151"/>
      <c r="E54" s="151"/>
    </row>
    <row r="55" customFormat="false" ht="12.8" hidden="false" customHeight="false" outlineLevel="0" collapsed="false">
      <c r="A55" s="151"/>
      <c r="B55" s="147" t="s">
        <v>431</v>
      </c>
      <c r="C55" s="148" t="s">
        <v>432</v>
      </c>
      <c r="D55" s="151" t="s">
        <v>367</v>
      </c>
      <c r="E55" s="152"/>
    </row>
    <row r="56" customFormat="false" ht="23.85" hidden="false" customHeight="false" outlineLevel="0" collapsed="false">
      <c r="A56" s="151"/>
      <c r="B56" s="147" t="s">
        <v>433</v>
      </c>
      <c r="C56" s="148" t="s">
        <v>434</v>
      </c>
      <c r="D56" s="151"/>
      <c r="E56" s="152"/>
    </row>
    <row r="57" customFormat="false" ht="12.8" hidden="false" customHeight="false" outlineLevel="0" collapsed="false">
      <c r="A57" s="151"/>
      <c r="B57" s="147" t="s">
        <v>435</v>
      </c>
      <c r="C57" s="148" t="s">
        <v>436</v>
      </c>
      <c r="D57" s="151"/>
      <c r="E57" s="152"/>
    </row>
    <row r="58" customFormat="false" ht="12.8" hidden="false" customHeight="false" outlineLevel="0" collapsed="false">
      <c r="A58" s="151"/>
      <c r="B58" s="147" t="s">
        <v>437</v>
      </c>
      <c r="C58" s="148" t="s">
        <v>438</v>
      </c>
      <c r="D58" s="151"/>
      <c r="E58" s="152"/>
    </row>
    <row r="59" customFormat="false" ht="12.8" hidden="false" customHeight="false" outlineLevel="0" collapsed="false">
      <c r="A59" s="151"/>
      <c r="B59" s="147" t="s">
        <v>439</v>
      </c>
      <c r="C59" s="148" t="s">
        <v>440</v>
      </c>
      <c r="D59" s="151" t="s">
        <v>347</v>
      </c>
      <c r="E59" s="152"/>
    </row>
    <row r="60" customFormat="false" ht="12.8" hidden="false" customHeight="false" outlineLevel="0" collapsed="false">
      <c r="A60" s="151"/>
      <c r="B60" s="147" t="s">
        <v>441</v>
      </c>
      <c r="C60" s="148" t="s">
        <v>442</v>
      </c>
      <c r="D60" s="151"/>
      <c r="E60" s="151"/>
    </row>
    <row r="61" customFormat="false" ht="12.8" hidden="false" customHeight="false" outlineLevel="0" collapsed="false">
      <c r="A61" s="151"/>
      <c r="B61" s="147" t="s">
        <v>443</v>
      </c>
      <c r="C61" s="148" t="s">
        <v>444</v>
      </c>
      <c r="D61" s="151"/>
      <c r="E61" s="151"/>
    </row>
    <row r="62" customFormat="false" ht="12.8" hidden="false" customHeight="false" outlineLevel="0" collapsed="false">
      <c r="A62" s="151"/>
      <c r="B62" s="147" t="s">
        <v>445</v>
      </c>
      <c r="C62" s="148" t="s">
        <v>446</v>
      </c>
      <c r="D62" s="151"/>
      <c r="E62" s="151"/>
    </row>
    <row r="63" customFormat="false" ht="12.8" hidden="false" customHeight="false" outlineLevel="0" collapsed="false">
      <c r="A63" s="151"/>
      <c r="B63" s="147" t="s">
        <v>447</v>
      </c>
      <c r="C63" s="148" t="s">
        <v>448</v>
      </c>
      <c r="D63" s="151"/>
      <c r="E63" s="151"/>
    </row>
    <row r="64" customFormat="false" ht="12.8" hidden="false" customHeight="false" outlineLevel="0" collapsed="false">
      <c r="A64" s="151"/>
      <c r="B64" s="147" t="s">
        <v>449</v>
      </c>
      <c r="C64" s="148" t="s">
        <v>450</v>
      </c>
      <c r="D64" s="151" t="s">
        <v>451</v>
      </c>
      <c r="E64" s="152"/>
    </row>
    <row r="65" customFormat="false" ht="23.85" hidden="false" customHeight="false" outlineLevel="0" collapsed="false">
      <c r="A65" s="151"/>
      <c r="B65" s="147" t="s">
        <v>227</v>
      </c>
      <c r="C65" s="148" t="s">
        <v>452</v>
      </c>
      <c r="D65" s="151"/>
      <c r="E65" s="152"/>
    </row>
    <row r="66" customFormat="false" ht="12.8" hidden="false" customHeight="false" outlineLevel="0" collapsed="false">
      <c r="A66" s="151"/>
      <c r="B66" s="147" t="s">
        <v>229</v>
      </c>
      <c r="C66" s="148" t="s">
        <v>453</v>
      </c>
      <c r="D66" s="151"/>
      <c r="E66" s="152"/>
    </row>
    <row r="67" customFormat="false" ht="23.85" hidden="false" customHeight="false" outlineLevel="0" collapsed="false">
      <c r="A67" s="151"/>
      <c r="B67" s="147" t="s">
        <v>228</v>
      </c>
      <c r="C67" s="148" t="s">
        <v>454</v>
      </c>
      <c r="D67" s="151"/>
      <c r="E67" s="152"/>
    </row>
    <row r="68" customFormat="false" ht="23.85" hidden="false" customHeight="false" outlineLevel="0" collapsed="false">
      <c r="A68" s="151"/>
      <c r="B68" s="147" t="s">
        <v>455</v>
      </c>
      <c r="C68" s="148" t="s">
        <v>456</v>
      </c>
      <c r="D68" s="151"/>
      <c r="E68" s="152"/>
    </row>
    <row r="69" customFormat="false" ht="12.8" hidden="false" customHeight="false" outlineLevel="0" collapsed="false">
      <c r="A69" s="151"/>
      <c r="B69" s="147" t="s">
        <v>457</v>
      </c>
      <c r="C69" s="148" t="s">
        <v>458</v>
      </c>
      <c r="D69" s="151" t="s">
        <v>360</v>
      </c>
      <c r="E69" s="152"/>
    </row>
    <row r="70" customFormat="false" ht="12.8" hidden="false" customHeight="false" outlineLevel="0" collapsed="false">
      <c r="A70" s="151"/>
      <c r="B70" s="147" t="s">
        <v>459</v>
      </c>
      <c r="C70" s="148" t="s">
        <v>460</v>
      </c>
      <c r="D70" s="151"/>
      <c r="E70" s="152"/>
    </row>
    <row r="71" customFormat="false" ht="12.8" hidden="false" customHeight="false" outlineLevel="0" collapsed="false">
      <c r="A71" s="151"/>
      <c r="B71" s="147" t="s">
        <v>461</v>
      </c>
      <c r="C71" s="148" t="s">
        <v>462</v>
      </c>
      <c r="D71" s="151"/>
      <c r="E71" s="152"/>
    </row>
  </sheetData>
  <mergeCells count="15">
    <mergeCell ref="A2:A9"/>
    <mergeCell ref="D2:D5"/>
    <mergeCell ref="D6:D9"/>
    <mergeCell ref="A10:A14"/>
    <mergeCell ref="A15:A26"/>
    <mergeCell ref="A27:A71"/>
    <mergeCell ref="D27:D35"/>
    <mergeCell ref="E27:E71"/>
    <mergeCell ref="D36:D41"/>
    <mergeCell ref="D42:D47"/>
    <mergeCell ref="D48:D54"/>
    <mergeCell ref="D55:D58"/>
    <mergeCell ref="D59:D63"/>
    <mergeCell ref="D64:D68"/>
    <mergeCell ref="D69:D71"/>
  </mergeCells>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11"/>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D16" activeCellId="0" sqref="D16"/>
    </sheetView>
  </sheetViews>
  <sheetFormatPr defaultColWidth="11.58984375" defaultRowHeight="12.75" zeroHeight="false" outlineLevelRow="0" outlineLevelCol="0"/>
  <cols>
    <col collapsed="false" customWidth="false" hidden="false" outlineLevel="0" max="1" min="1" style="147" width="11.57"/>
    <col collapsed="false" customWidth="true" hidden="false" outlineLevel="0" max="2" min="2" style="147" width="17.86"/>
    <col collapsed="false" customWidth="true" hidden="false" outlineLevel="0" max="3" min="3" style="147" width="9.71"/>
    <col collapsed="false" customWidth="true" hidden="false" outlineLevel="0" max="4" min="4" style="148" width="81.28"/>
    <col collapsed="false" customWidth="true" hidden="false" outlineLevel="0" max="5" min="5" style="148" width="19.42"/>
    <col collapsed="false" customWidth="true" hidden="false" outlineLevel="0" max="6" min="6" style="147" width="15.29"/>
    <col collapsed="false" customWidth="false" hidden="false" outlineLevel="0" max="1024" min="7" style="147" width="11.57"/>
  </cols>
  <sheetData>
    <row r="1" customFormat="false" ht="12.75" hidden="false" customHeight="false" outlineLevel="0" collapsed="false">
      <c r="A1" s="147" t="s">
        <v>113</v>
      </c>
      <c r="B1" s="147" t="s">
        <v>87</v>
      </c>
      <c r="C1" s="147" t="s">
        <v>463</v>
      </c>
      <c r="D1" s="148" t="s">
        <v>2</v>
      </c>
      <c r="E1" s="148" t="s">
        <v>464</v>
      </c>
      <c r="F1" s="147" t="s">
        <v>465</v>
      </c>
    </row>
    <row r="2" customFormat="false" ht="46.25" hidden="false" customHeight="false" outlineLevel="0" collapsed="false">
      <c r="A2" s="151" t="s">
        <v>466</v>
      </c>
      <c r="B2" s="147" t="s">
        <v>467</v>
      </c>
      <c r="C2" s="147" t="s">
        <v>468</v>
      </c>
      <c r="D2" s="148" t="s">
        <v>469</v>
      </c>
      <c r="E2" s="148" t="s">
        <v>470</v>
      </c>
      <c r="F2" s="147" t="s">
        <v>284</v>
      </c>
    </row>
    <row r="3" customFormat="false" ht="79.85" hidden="false" customHeight="false" outlineLevel="0" collapsed="false">
      <c r="A3" s="151"/>
      <c r="B3" s="147" t="s">
        <v>471</v>
      </c>
      <c r="C3" s="147" t="s">
        <v>213</v>
      </c>
      <c r="D3" s="148" t="s">
        <v>472</v>
      </c>
      <c r="E3" s="148" t="s">
        <v>473</v>
      </c>
      <c r="F3" s="147" t="s">
        <v>287</v>
      </c>
    </row>
    <row r="4" customFormat="false" ht="91" hidden="false" customHeight="false" outlineLevel="0" collapsed="false">
      <c r="A4" s="151"/>
      <c r="B4" s="147" t="s">
        <v>457</v>
      </c>
      <c r="C4" s="147" t="s">
        <v>468</v>
      </c>
      <c r="D4" s="148" t="s">
        <v>474</v>
      </c>
      <c r="E4" s="148" t="s">
        <v>475</v>
      </c>
      <c r="F4" s="147" t="s">
        <v>287</v>
      </c>
    </row>
    <row r="5" customFormat="false" ht="79.85" hidden="false" customHeight="false" outlineLevel="0" collapsed="false">
      <c r="A5" s="151" t="s">
        <v>476</v>
      </c>
      <c r="B5" s="147" t="s">
        <v>477</v>
      </c>
      <c r="C5" s="147" t="s">
        <v>213</v>
      </c>
      <c r="D5" s="148" t="s">
        <v>478</v>
      </c>
      <c r="E5" s="148" t="s">
        <v>479</v>
      </c>
      <c r="F5" s="147" t="s">
        <v>287</v>
      </c>
    </row>
    <row r="6" customFormat="false" ht="79.85" hidden="false" customHeight="false" outlineLevel="0" collapsed="false">
      <c r="A6" s="151"/>
      <c r="B6" s="147" t="s">
        <v>480</v>
      </c>
      <c r="C6" s="147" t="s">
        <v>468</v>
      </c>
      <c r="D6" s="148" t="s">
        <v>481</v>
      </c>
      <c r="E6" s="148" t="s">
        <v>479</v>
      </c>
      <c r="F6" s="147" t="s">
        <v>284</v>
      </c>
    </row>
    <row r="7" customFormat="false" ht="46.25" hidden="false" customHeight="false" outlineLevel="0" collapsed="false">
      <c r="A7" s="151"/>
      <c r="B7" s="147" t="s">
        <v>482</v>
      </c>
      <c r="C7" s="147" t="s">
        <v>468</v>
      </c>
      <c r="D7" s="148" t="s">
        <v>483</v>
      </c>
      <c r="E7" s="148" t="s">
        <v>470</v>
      </c>
      <c r="F7" s="147" t="s">
        <v>284</v>
      </c>
    </row>
    <row r="8" customFormat="false" ht="46.25" hidden="false" customHeight="false" outlineLevel="0" collapsed="false">
      <c r="A8" s="61" t="s">
        <v>484</v>
      </c>
      <c r="B8" s="147" t="s">
        <v>338</v>
      </c>
      <c r="C8" s="147" t="s">
        <v>213</v>
      </c>
      <c r="D8" s="148" t="s">
        <v>485</v>
      </c>
      <c r="E8" s="148" t="s">
        <v>486</v>
      </c>
      <c r="F8" s="147" t="s">
        <v>284</v>
      </c>
    </row>
    <row r="9" customFormat="false" ht="225.35" hidden="false" customHeight="false" outlineLevel="0" collapsed="false">
      <c r="A9" s="61"/>
      <c r="B9" s="147" t="s">
        <v>487</v>
      </c>
      <c r="C9" s="147" t="s">
        <v>213</v>
      </c>
      <c r="D9" s="148" t="s">
        <v>488</v>
      </c>
      <c r="E9" s="148" t="s">
        <v>470</v>
      </c>
      <c r="F9" s="147" t="s">
        <v>284</v>
      </c>
    </row>
    <row r="10" customFormat="false" ht="35.05" hidden="false" customHeight="false" outlineLevel="0" collapsed="false">
      <c r="A10" s="61"/>
      <c r="B10" s="147" t="s">
        <v>489</v>
      </c>
      <c r="C10" s="147" t="s">
        <v>213</v>
      </c>
      <c r="D10" s="148" t="s">
        <v>490</v>
      </c>
      <c r="E10" s="148" t="s">
        <v>473</v>
      </c>
    </row>
    <row r="11" customFormat="false" ht="46.25" hidden="false" customHeight="false" outlineLevel="0" collapsed="false">
      <c r="A11" s="61"/>
      <c r="B11" s="147" t="s">
        <v>491</v>
      </c>
      <c r="C11" s="147" t="s">
        <v>492</v>
      </c>
      <c r="D11" s="148" t="s">
        <v>493</v>
      </c>
      <c r="E11" s="148" t="s">
        <v>494</v>
      </c>
    </row>
  </sheetData>
  <mergeCells count="3">
    <mergeCell ref="A2:A4"/>
    <mergeCell ref="A5:A7"/>
    <mergeCell ref="A8:A11"/>
  </mergeCells>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40"/>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E10" activeCellId="0" sqref="E10"/>
    </sheetView>
  </sheetViews>
  <sheetFormatPr defaultColWidth="11.82421875" defaultRowHeight="12.75" zeroHeight="false" outlineLevelRow="0" outlineLevelCol="0"/>
  <cols>
    <col collapsed="false" customWidth="true" hidden="false" outlineLevel="0" max="1" min="1" style="0" width="31.43"/>
    <col collapsed="false" customWidth="true" hidden="false" outlineLevel="0" max="2" min="2" style="0" width="8.14"/>
    <col collapsed="false" customWidth="true" hidden="false" outlineLevel="0" max="3" min="3" style="0" width="9.42"/>
    <col collapsed="false" customWidth="true" hidden="false" outlineLevel="0" max="4" min="4" style="0" width="9"/>
    <col collapsed="false" customWidth="true" hidden="false" outlineLevel="0" max="5" min="5" style="0" width="10.12"/>
    <col collapsed="false" customWidth="true" hidden="false" outlineLevel="0" max="6" min="6" style="0" width="13.86"/>
    <col collapsed="false" customWidth="true" hidden="false" outlineLevel="0" max="7" min="7" style="78" width="58.87"/>
    <col collapsed="false" customWidth="true" hidden="false" outlineLevel="0" max="8" min="8" style="0" width="17.59"/>
    <col collapsed="false" customWidth="true" hidden="false" outlineLevel="0" max="9" min="9" style="5" width="17.59"/>
    <col collapsed="false" customWidth="true" hidden="false" outlineLevel="0" max="10" min="10" style="0" width="17.59"/>
    <col collapsed="false" customWidth="true" hidden="false" outlineLevel="0" max="11" min="11" style="81" width="19.99"/>
    <col collapsed="false" customWidth="true" hidden="false" outlineLevel="0" max="12" min="12" style="81" width="19.85"/>
    <col collapsed="false" customWidth="true" hidden="false" outlineLevel="0" max="13" min="13" style="81" width="19.57"/>
    <col collapsed="false" customWidth="true" hidden="false" outlineLevel="0" max="14" min="14" style="82" width="9.13"/>
    <col collapsed="false" customWidth="true" hidden="false" outlineLevel="0" max="15" min="15" style="83" width="2.42"/>
    <col collapsed="false" customWidth="true" hidden="false" outlineLevel="0" max="17" min="17" style="0" width="16.29"/>
    <col collapsed="false" customWidth="true" hidden="false" outlineLevel="0" max="18" min="18" style="0" width="16.14"/>
  </cols>
  <sheetData>
    <row r="1" s="91" customFormat="true" ht="35.05" hidden="false" customHeight="false" outlineLevel="0" collapsed="false">
      <c r="A1" s="84" t="s">
        <v>87</v>
      </c>
      <c r="B1" s="85" t="s">
        <v>152</v>
      </c>
      <c r="C1" s="85" t="s">
        <v>153</v>
      </c>
      <c r="D1" s="85" t="s">
        <v>31</v>
      </c>
      <c r="E1" s="85" t="s">
        <v>244</v>
      </c>
      <c r="F1" s="85" t="s">
        <v>245</v>
      </c>
      <c r="G1" s="85" t="s">
        <v>39</v>
      </c>
      <c r="H1" s="85" t="s">
        <v>221</v>
      </c>
      <c r="I1" s="86" t="s">
        <v>246</v>
      </c>
      <c r="J1" s="85" t="s">
        <v>495</v>
      </c>
      <c r="K1" s="87" t="s">
        <v>248</v>
      </c>
      <c r="L1" s="87" t="s">
        <v>249</v>
      </c>
      <c r="M1" s="87" t="s">
        <v>250</v>
      </c>
      <c r="N1" s="88" t="s">
        <v>251</v>
      </c>
      <c r="O1" s="89"/>
      <c r="P1" s="85" t="s">
        <v>451</v>
      </c>
      <c r="Q1" s="85" t="s">
        <v>253</v>
      </c>
      <c r="R1" s="85" t="s">
        <v>254</v>
      </c>
      <c r="S1" s="85" t="s">
        <v>496</v>
      </c>
      <c r="T1" s="90" t="s">
        <v>256</v>
      </c>
      <c r="AME1" s="92"/>
      <c r="AMF1" s="92"/>
      <c r="AMG1" s="92"/>
      <c r="AMH1" s="92"/>
      <c r="AMI1" s="92"/>
      <c r="AMJ1" s="92"/>
    </row>
    <row r="2" customFormat="false" ht="13.05" hidden="false" customHeight="false" outlineLevel="0" collapsed="false">
      <c r="A2" s="93" t="s">
        <v>222</v>
      </c>
      <c r="B2" s="94" t="n">
        <v>0</v>
      </c>
      <c r="C2" s="94" t="n">
        <v>0</v>
      </c>
      <c r="D2" s="94" t="s">
        <v>45</v>
      </c>
      <c r="E2" s="94" t="n">
        <v>1</v>
      </c>
      <c r="F2" s="94" t="n">
        <v>0</v>
      </c>
      <c r="G2" s="95" t="s">
        <v>497</v>
      </c>
      <c r="H2" s="94" t="s">
        <v>222</v>
      </c>
      <c r="I2" s="96" t="n">
        <f aca="false">INDEX(1d12Plus!$A$1:$AK$37,MATCH(($S$2-$C2),1d12Plus!$A:$A,0),MATCH(CONCATENATE($P$2,"+",$Q$2),1d12Plus!$1:$1,0))/100</f>
        <v>0.3356</v>
      </c>
      <c r="J2" s="94" t="n">
        <f aca="false">(-$T$2-5+$R$2+F2)*-1</f>
        <v>4</v>
      </c>
      <c r="K2" s="97" t="n">
        <f aca="false">1-((1-(INDEX('Single Dice'!$A$1:$G$13,IF($J2&lt;2,3,IF($J2&gt;11,13,MATCH($J2,'Single Dice'!$A:$A))),7)/100))*(1-(INDEX('Single Dice'!$A$1:$G$13,IF($J2&lt;2,3,IF($J2&gt;11,13,MATCH($J2,'Single Dice'!$A:$A))),MATCH($P$2,'Single Dice'!$A$1:$G$1,0))/100))*(1-(INDEX('Single Dice'!$A$1:$G$13,IF($J2&lt;2,3,IF($J2&gt;11,13,MATCH($J2,'Single Dice'!$A:$A))),MATCH($Q$2,'Single Dice'!$A$1:$G$1,0))/100)))</f>
        <v>0.9375</v>
      </c>
      <c r="L2" s="97" t="n">
        <f aca="false">(INDEX('Single Dice'!$A$1:$G$13,IF($J2&lt;2,3,IF($J2&gt;11,13,MATCH($J2,'Single Dice'!$A:$A))),7)/100)*(INDEX('Single Dice'!$A$1:$G$13,IF($J2&lt;2,3,IF($J2&gt;11,13,MATCH($J2,'Single Dice'!$A:$A))),MATCH($P$2,'Single Dice'!$A$1:$G$1,0))/100)*(1-(INDEX('Single Dice'!$A$1:$G$13,IF($J2&lt;2,3,IF($J2&gt;11,13,MATCH($J2,'Single Dice'!$A:$A))),MATCH($Q$2,'Single Dice'!$A$1:$G$1,0))/100))+(INDEX('Single Dice'!$A$1:$G$13,IF($J2&lt;2,3,IF($J2&gt;11,13,MATCH($J2,'Single Dice'!$A:$A))),7)/100)*(1-(INDEX('Single Dice'!$A$1:$G$13,IF($J2&lt;2,3,IF($J2&gt;11,13,MATCH($J2,'Single Dice'!$A:$A))),MATCH($P$2,'Single Dice'!$A$1:$G$1,0))/100))*(INDEX('Single Dice'!$A$1:$G$13,IF($J2&lt;2,3,IF($J2&gt;11,13,MATCH($J2,'Single Dice'!$A:$A))),MATCH($Q$2,'Single Dice'!$A$1:$G$1,0))/100)+(1-(INDEX('Single Dice'!$A$1:$G$13,IF($J2&lt;2,3,IF($J2&gt;11,13,MATCH($J2,'Single Dice'!$A:$A))),7)/100))*(INDEX('Single Dice'!$A$1:$G$13,IF($J2&lt;2,3,IF($J2&gt;11,13,MATCH($J2,'Single Dice'!$A:$A))),MATCH($P$2,'Single Dice'!$A$1:$G$1,0))/100)*(INDEX('Single Dice'!$A$1:$G$13,IF($J2&lt;2,3,IF($J2&gt;11,13,MATCH($J2,'Single Dice'!$A:$A))),MATCH($Q$2,'Single Dice'!$A$1:$G$1,0))/100)+(INDEX('Single Dice'!$A$1:$G$13,IF($J2&lt;2,3,IF($J2&gt;11,13,MATCH($J2,'Single Dice'!$A:$A))),7)/100)*(INDEX('Single Dice'!$A$1:$G$13,IF($J2&lt;2,3,IF($J2&gt;11,13,MATCH($J2,'Single Dice'!$A:$A))),MATCH($P$2,'Single Dice'!$A$1:$G$1,0))/100)*(INDEX('Single Dice'!$A$1:$G$13,IF($J2&lt;2,3,IF($J2&gt;11,13,MATCH($J2,'Single Dice'!$A:$A))),MATCH($Q$2,'Single Dice'!$A$1:$G$1,0))/100)</f>
        <v>0.625</v>
      </c>
      <c r="M2" s="97" t="n">
        <f aca="false">((((INDEX('Single Dice'!$A$1:$G$13,IF($J2&lt;2,3,IF($J2&gt;11,13,MATCH($J2,'Single Dice'!$A:$A))),7)/100))*((INDEX('Single Dice'!$A$1:$G$13,IF($J2&lt;2,3,IF($J2&gt;11,13,MATCH($J2,'Single Dice'!$A:$A))),MATCH($P$2,'Single Dice'!$A$1:$G$1,0))/100))*((INDEX('Single Dice'!$A$1:$G$13,IF($J2&lt;2,3,IF($J2&gt;11,13,MATCH($J2,'Single Dice'!$A:$A))),MATCH($Q$2,'Single Dice'!$A$1:$G$1,0))/100))))</f>
        <v>0.1875</v>
      </c>
      <c r="N2" s="98" t="n">
        <f aca="false">((K2-L2)*E2+(L2-M2)*E2*2+M2*E2*3)*I2</f>
        <v>0.5873</v>
      </c>
      <c r="O2" s="83" t="n">
        <v>0.06</v>
      </c>
      <c r="P2" s="94" t="n">
        <v>6</v>
      </c>
      <c r="Q2" s="94" t="n">
        <v>6</v>
      </c>
      <c r="R2" s="94" t="n">
        <v>1</v>
      </c>
      <c r="S2" s="94" t="n">
        <v>16</v>
      </c>
      <c r="T2" s="99" t="n">
        <v>0</v>
      </c>
      <c r="U2" s="153"/>
      <c r="V2" s="154"/>
      <c r="W2" s="154"/>
    </row>
    <row r="3" s="108" customFormat="true" ht="12.75" hidden="false" customHeight="false" outlineLevel="0" collapsed="false">
      <c r="A3" s="100" t="s">
        <v>171</v>
      </c>
      <c r="B3" s="101" t="n">
        <v>0</v>
      </c>
      <c r="C3" s="101" t="n">
        <v>0</v>
      </c>
      <c r="D3" s="101" t="s">
        <v>49</v>
      </c>
      <c r="E3" s="101" t="n">
        <v>2</v>
      </c>
      <c r="F3" s="101" t="n">
        <v>0</v>
      </c>
      <c r="G3" s="102"/>
      <c r="H3" s="103" t="s">
        <v>222</v>
      </c>
      <c r="I3" s="104" t="n">
        <f aca="false">INDEX(1d12Plus!$A$1:$AK$37,MATCH(($S$2-$C3),1d12Plus!$A:$A,0),MATCH(CONCATENATE($P$2,"+",$Q$2),1d12Plus!$1:$1,0))/100</f>
        <v>0.3356</v>
      </c>
      <c r="J3" s="101" t="n">
        <f aca="false">(-$T$2-5+$R$2+F3)*-1</f>
        <v>4</v>
      </c>
      <c r="K3" s="105" t="n">
        <f aca="false">1-((1-(INDEX('Single Dice'!$A$1:$G$13,IF($J3&lt;2,3,IF($J3&gt;11,13,MATCH($J3,'Single Dice'!$A:$A))),7)/100))*(1-(INDEX('Single Dice'!$A$1:$G$13,IF($J3&lt;2,3,IF($J3&gt;11,13,MATCH($J3,'Single Dice'!$A:$A))),MATCH($P$2,'Single Dice'!$A$1:$G$1,0))/100))*(1-(INDEX('Single Dice'!$A$1:$G$13,IF($J3&lt;2,3,IF($J3&gt;11,13,MATCH($J3,'Single Dice'!$A:$A))),MATCH($Q$2,'Single Dice'!$A$1:$G$1,0))/100)))</f>
        <v>0.9375</v>
      </c>
      <c r="L3" s="105" t="n">
        <f aca="false">(INDEX('Single Dice'!$A$1:$G$13,IF($J3&lt;2,3,IF($J3&gt;11,13,MATCH($J3,'Single Dice'!$A:$A))),7)/100)*(INDEX('Single Dice'!$A$1:$G$13,IF($J3&lt;2,3,IF($J3&gt;11,13,MATCH($J3,'Single Dice'!$A:$A))),MATCH($P$2,'Single Dice'!$A$1:$G$1,0))/100)*(1-(INDEX('Single Dice'!$A$1:$G$13,IF($J3&lt;2,3,IF($J3&gt;11,13,MATCH($J3,'Single Dice'!$A:$A))),MATCH($Q$2,'Single Dice'!$A$1:$G$1,0))/100))+(INDEX('Single Dice'!$A$1:$G$13,IF($J3&lt;2,3,IF($J3&gt;11,13,MATCH($J3,'Single Dice'!$A:$A))),7)/100)*(1-(INDEX('Single Dice'!$A$1:$G$13,IF($J3&lt;2,3,IF($J3&gt;11,13,MATCH($J3,'Single Dice'!$A:$A))),MATCH($P$2,'Single Dice'!$A$1:$G$1,0))/100))*(INDEX('Single Dice'!$A$1:$G$13,IF($J3&lt;2,3,IF($J3&gt;11,13,MATCH($J3,'Single Dice'!$A:$A))),MATCH($Q$2,'Single Dice'!$A$1:$G$1,0))/100)+(1-(INDEX('Single Dice'!$A$1:$G$13,IF($J3&lt;2,3,IF($J3&gt;11,13,MATCH($J3,'Single Dice'!$A:$A))),7)/100))*(INDEX('Single Dice'!$A$1:$G$13,IF($J3&lt;2,3,IF($J3&gt;11,13,MATCH($J3,'Single Dice'!$A:$A))),MATCH($P$2,'Single Dice'!$A$1:$G$1,0))/100)*(INDEX('Single Dice'!$A$1:$G$13,IF($J3&lt;2,3,IF($J3&gt;11,13,MATCH($J3,'Single Dice'!$A:$A))),MATCH($Q$2,'Single Dice'!$A$1:$G$1,0))/100)+(INDEX('Single Dice'!$A$1:$G$13,IF($J3&lt;2,3,IF($J3&gt;11,13,MATCH($J3,'Single Dice'!$A:$A))),7)/100)*(INDEX('Single Dice'!$A$1:$G$13,IF($J3&lt;2,3,IF($J3&gt;11,13,MATCH($J3,'Single Dice'!$A:$A))),MATCH($P$2,'Single Dice'!$A$1:$G$1,0))/100)*(INDEX('Single Dice'!$A$1:$G$13,IF($J3&lt;2,3,IF($J3&gt;11,13,MATCH($J3,'Single Dice'!$A:$A))),MATCH($Q$2,'Single Dice'!$A$1:$G$1,0))/100)</f>
        <v>0.625</v>
      </c>
      <c r="M3" s="105" t="n">
        <f aca="false">((((INDEX('Single Dice'!$A$1:$G$13,IF($J3&lt;2,3,IF($J3&gt;11,13,MATCH($J3,'Single Dice'!$A:$A))),7)/100))*((INDEX('Single Dice'!$A$1:$G$13,IF($J3&lt;2,3,IF($J3&gt;11,13,MATCH($J3,'Single Dice'!$A:$A))),MATCH($P$2,'Single Dice'!$A$1:$G$1,0))/100))*((INDEX('Single Dice'!$A$1:$G$13,IF($J3&lt;2,3,IF($J3&gt;11,13,MATCH($J3,'Single Dice'!$A:$A))),MATCH($Q$2,'Single Dice'!$A$1:$G$1,0))/100))))</f>
        <v>0.1875</v>
      </c>
      <c r="N3" s="106" t="n">
        <f aca="false">((K3-L3)*E3+(L3-M3)*E3*2+M3*E3*3)*I3</f>
        <v>1.1746</v>
      </c>
      <c r="O3" s="83"/>
      <c r="P3" s="101"/>
      <c r="Q3" s="101"/>
      <c r="R3" s="101"/>
      <c r="S3" s="101"/>
      <c r="T3" s="107"/>
      <c r="W3" s="155"/>
    </row>
    <row r="4" customFormat="false" ht="13.05" hidden="false" customHeight="false" outlineLevel="0" collapsed="false">
      <c r="A4" s="93" t="s">
        <v>44</v>
      </c>
      <c r="B4" s="94" t="n">
        <v>0</v>
      </c>
      <c r="C4" s="94" t="n">
        <v>0</v>
      </c>
      <c r="D4" s="94" t="s">
        <v>45</v>
      </c>
      <c r="E4" s="94" t="n">
        <v>2</v>
      </c>
      <c r="F4" s="94" t="n">
        <v>1</v>
      </c>
      <c r="G4" s="95" t="s">
        <v>498</v>
      </c>
      <c r="H4" s="94" t="s">
        <v>224</v>
      </c>
      <c r="I4" s="109" t="n">
        <f aca="false">INDEX(1d12Plus!$A$1:$AK$37,MATCH(($S$2-$C4),1d12Plus!$A:$A,0),MATCH(CONCATENATE($P$2,"+",$Q$2),1d12Plus!$1:$1,0))/100</f>
        <v>0.3356</v>
      </c>
      <c r="J4" s="94" t="n">
        <f aca="false">(-$T$2-5+$R$2+F4)*-1</f>
        <v>3</v>
      </c>
      <c r="K4" s="97" t="n">
        <f aca="false">1-((1-(INDEX('Single Dice'!$A$1:$G$13,IF($J4&lt;2,3,IF($J4&gt;11,13,MATCH($J4,'Single Dice'!$A:$A))),7)/100))*(1-(INDEX('Single Dice'!$A$1:$G$13,IF($J4&lt;2,3,IF($J4&gt;11,13,MATCH($J4,'Single Dice'!$A:$A))),MATCH($P$2,'Single Dice'!$A$1:$G$1,0))/100))*(1-(INDEX('Single Dice'!$A$1:$G$13,IF($J4&lt;2,3,IF($J4&gt;11,13,MATCH($J4,'Single Dice'!$A:$A))),MATCH($Q$2,'Single Dice'!$A$1:$G$1,0))/100)))</f>
        <v>0.981481482037</v>
      </c>
      <c r="L4" s="97" t="n">
        <f aca="false">(INDEX('Single Dice'!$A$1:$G$13,IF($J4&lt;2,3,IF($J4&gt;11,13,MATCH($J4,'Single Dice'!$A:$A))),7)/100)*(INDEX('Single Dice'!$A$1:$G$13,IF($J4&lt;2,3,IF($J4&gt;11,13,MATCH($J4,'Single Dice'!$A:$A))),MATCH($P$2,'Single Dice'!$A$1:$G$1,0))/100)*(1-(INDEX('Single Dice'!$A$1:$G$13,IF($J4&lt;2,3,IF($J4&gt;11,13,MATCH($J4,'Single Dice'!$A:$A))),MATCH($Q$2,'Single Dice'!$A$1:$G$1,0))/100))+(INDEX('Single Dice'!$A$1:$G$13,IF($J4&lt;2,3,IF($J4&gt;11,13,MATCH($J4,'Single Dice'!$A:$A))),7)/100)*(1-(INDEX('Single Dice'!$A$1:$G$13,IF($J4&lt;2,3,IF($J4&gt;11,13,MATCH($J4,'Single Dice'!$A:$A))),MATCH($P$2,'Single Dice'!$A$1:$G$1,0))/100))*(INDEX('Single Dice'!$A$1:$G$13,IF($J4&lt;2,3,IF($J4&gt;11,13,MATCH($J4,'Single Dice'!$A:$A))),MATCH($Q$2,'Single Dice'!$A$1:$G$1,0))/100)+(1-(INDEX('Single Dice'!$A$1:$G$13,IF($J4&lt;2,3,IF($J4&gt;11,13,MATCH($J4,'Single Dice'!$A:$A))),7)/100))*(INDEX('Single Dice'!$A$1:$G$13,IF($J4&lt;2,3,IF($J4&gt;11,13,MATCH($J4,'Single Dice'!$A:$A))),MATCH($P$2,'Single Dice'!$A$1:$G$1,0))/100)*(INDEX('Single Dice'!$A$1:$G$13,IF($J4&lt;2,3,IF($J4&gt;11,13,MATCH($J4,'Single Dice'!$A:$A))),MATCH($Q$2,'Single Dice'!$A$1:$G$1,0))/100)+(INDEX('Single Dice'!$A$1:$G$13,IF($J4&lt;2,3,IF($J4&gt;11,13,MATCH($J4,'Single Dice'!$A:$A))),7)/100)*(INDEX('Single Dice'!$A$1:$G$13,IF($J4&lt;2,3,IF($J4&gt;11,13,MATCH($J4,'Single Dice'!$A:$A))),MATCH($P$2,'Single Dice'!$A$1:$G$1,0))/100)*(INDEX('Single Dice'!$A$1:$G$13,IF($J4&lt;2,3,IF($J4&gt;11,13,MATCH($J4,'Single Dice'!$A:$A))),MATCH($Q$2,'Single Dice'!$A$1:$G$1,0))/100)</f>
        <v>0.814825925926</v>
      </c>
      <c r="M4" s="97" t="n">
        <f aca="false">((((INDEX('Single Dice'!$A$1:$G$13,IF($J4&lt;2,3,IF($J4&gt;11,13,MATCH($J4,'Single Dice'!$A:$A))),7)/100))*((INDEX('Single Dice'!$A$1:$G$13,IF($J4&lt;2,3,IF($J4&gt;11,13,MATCH($J4,'Single Dice'!$A:$A))),MATCH($P$2,'Single Dice'!$A$1:$G$1,0))/100))*((INDEX('Single Dice'!$A$1:$G$13,IF($J4&lt;2,3,IF($J4&gt;11,13,MATCH($J4,'Single Dice'!$A:$A))),MATCH($Q$2,'Single Dice'!$A$1:$G$1,0))/100))))</f>
        <v>0.370392592037</v>
      </c>
      <c r="N4" s="98" t="n">
        <f aca="false">((K4-L4)*E4+(L4-M4)*E4*2+M4*E4*3)*I4</f>
        <v>1.45428904</v>
      </c>
      <c r="P4" s="94"/>
      <c r="Q4" s="94"/>
      <c r="R4" s="94"/>
      <c r="S4" s="94"/>
      <c r="T4" s="99"/>
    </row>
    <row r="5" s="108" customFormat="true" ht="13.05" hidden="false" customHeight="false" outlineLevel="0" collapsed="false">
      <c r="A5" s="100" t="s">
        <v>174</v>
      </c>
      <c r="B5" s="101" t="n">
        <v>1</v>
      </c>
      <c r="C5" s="101" t="n">
        <v>0</v>
      </c>
      <c r="D5" s="101" t="s">
        <v>45</v>
      </c>
      <c r="E5" s="101" t="n">
        <v>2</v>
      </c>
      <c r="F5" s="101" t="n">
        <v>1</v>
      </c>
      <c r="G5" s="110" t="s">
        <v>499</v>
      </c>
      <c r="H5" s="101" t="s">
        <v>224</v>
      </c>
      <c r="I5" s="104" t="n">
        <f aca="false">INDEX(1d12Plus!$A$1:$AK$37,MATCH(($S$2-$C5),1d12Plus!$A:$A,0),MATCH(CONCATENATE($P$2,"+",$Q$2),1d12Plus!$1:$1,0))/100</f>
        <v>0.3356</v>
      </c>
      <c r="J5" s="101" t="n">
        <f aca="false">(-$T$2-5+$R$2+F5)*-1</f>
        <v>3</v>
      </c>
      <c r="K5" s="105" t="n">
        <f aca="false">1-((1-(INDEX('Single Dice'!$A$1:$G$13,IF($J5&lt;2,3,IF($J5&gt;11,13,MATCH($J5,'Single Dice'!$A:$A))),7)/100))*(1-(INDEX('Single Dice'!$A$1:$G$13,IF($J5&lt;2,3,IF($J5&gt;11,13,MATCH($J5,'Single Dice'!$A:$A))),MATCH($P$2,'Single Dice'!$A$1:$G$1,0))/100))*(1-(INDEX('Single Dice'!$A$1:$G$13,IF($J5&lt;2,3,IF($J5&gt;11,13,MATCH($J5,'Single Dice'!$A:$A))),MATCH($Q$2,'Single Dice'!$A$1:$G$1,0))/100)))</f>
        <v>0.981481482037</v>
      </c>
      <c r="L5" s="105" t="n">
        <f aca="false">(INDEX('Single Dice'!$A$1:$G$13,IF($J5&lt;2,3,IF($J5&gt;11,13,MATCH($J5,'Single Dice'!$A:$A))),7)/100)*(INDEX('Single Dice'!$A$1:$G$13,IF($J5&lt;2,3,IF($J5&gt;11,13,MATCH($J5,'Single Dice'!$A:$A))),MATCH($P$2,'Single Dice'!$A$1:$G$1,0))/100)*(1-(INDEX('Single Dice'!$A$1:$G$13,IF($J5&lt;2,3,IF($J5&gt;11,13,MATCH($J5,'Single Dice'!$A:$A))),MATCH($Q$2,'Single Dice'!$A$1:$G$1,0))/100))+(INDEX('Single Dice'!$A$1:$G$13,IF($J5&lt;2,3,IF($J5&gt;11,13,MATCH($J5,'Single Dice'!$A:$A))),7)/100)*(1-(INDEX('Single Dice'!$A$1:$G$13,IF($J5&lt;2,3,IF($J5&gt;11,13,MATCH($J5,'Single Dice'!$A:$A))),MATCH($P$2,'Single Dice'!$A$1:$G$1,0))/100))*(INDEX('Single Dice'!$A$1:$G$13,IF($J5&lt;2,3,IF($J5&gt;11,13,MATCH($J5,'Single Dice'!$A:$A))),MATCH($Q$2,'Single Dice'!$A$1:$G$1,0))/100)+(1-(INDEX('Single Dice'!$A$1:$G$13,IF($J5&lt;2,3,IF($J5&gt;11,13,MATCH($J5,'Single Dice'!$A:$A))),7)/100))*(INDEX('Single Dice'!$A$1:$G$13,IF($J5&lt;2,3,IF($J5&gt;11,13,MATCH($J5,'Single Dice'!$A:$A))),MATCH($P$2,'Single Dice'!$A$1:$G$1,0))/100)*(INDEX('Single Dice'!$A$1:$G$13,IF($J5&lt;2,3,IF($J5&gt;11,13,MATCH($J5,'Single Dice'!$A:$A))),MATCH($Q$2,'Single Dice'!$A$1:$G$1,0))/100)+(INDEX('Single Dice'!$A$1:$G$13,IF($J5&lt;2,3,IF($J5&gt;11,13,MATCH($J5,'Single Dice'!$A:$A))),7)/100)*(INDEX('Single Dice'!$A$1:$G$13,IF($J5&lt;2,3,IF($J5&gt;11,13,MATCH($J5,'Single Dice'!$A:$A))),MATCH($P$2,'Single Dice'!$A$1:$G$1,0))/100)*(INDEX('Single Dice'!$A$1:$G$13,IF($J5&lt;2,3,IF($J5&gt;11,13,MATCH($J5,'Single Dice'!$A:$A))),MATCH($Q$2,'Single Dice'!$A$1:$G$1,0))/100)</f>
        <v>0.814825925926</v>
      </c>
      <c r="M5" s="105" t="n">
        <f aca="false">((((INDEX('Single Dice'!$A$1:$G$13,IF($J5&lt;2,3,IF($J5&gt;11,13,MATCH($J5,'Single Dice'!$A:$A))),7)/100))*((INDEX('Single Dice'!$A$1:$G$13,IF($J5&lt;2,3,IF($J5&gt;11,13,MATCH($J5,'Single Dice'!$A:$A))),MATCH($P$2,'Single Dice'!$A$1:$G$1,0))/100))*((INDEX('Single Dice'!$A$1:$G$13,IF($J5&lt;2,3,IF($J5&gt;11,13,MATCH($J5,'Single Dice'!$A:$A))),MATCH($Q$2,'Single Dice'!$A$1:$G$1,0))/100))))</f>
        <v>0.370392592037</v>
      </c>
      <c r="N5" s="106" t="n">
        <f aca="false">((K5-L5)*E5+(L5-M5)*E5*2+M5*E5*3)*I5</f>
        <v>1.45428904</v>
      </c>
      <c r="O5" s="83"/>
      <c r="P5" s="101"/>
      <c r="Q5" s="101"/>
      <c r="R5" s="101"/>
      <c r="S5" s="101"/>
      <c r="T5" s="107"/>
    </row>
    <row r="6" customFormat="false" ht="12.75" hidden="false" customHeight="false" outlineLevel="0" collapsed="false">
      <c r="A6" s="93" t="s">
        <v>226</v>
      </c>
      <c r="B6" s="94" t="n">
        <v>1</v>
      </c>
      <c r="C6" s="94" t="n">
        <v>1</v>
      </c>
      <c r="D6" s="94" t="s">
        <v>49</v>
      </c>
      <c r="E6" s="94" t="n">
        <v>3</v>
      </c>
      <c r="F6" s="94" t="n">
        <v>0</v>
      </c>
      <c r="G6" s="95" t="s">
        <v>97</v>
      </c>
      <c r="H6" s="94" t="s">
        <v>227</v>
      </c>
      <c r="I6" s="109" t="n">
        <f aca="false">INDEX(1d12Plus!$A$1:$AK$37,MATCH(($S$2-$C6),1d12Plus!$A:$A,0),MATCH(CONCATENATE($P$2,"+",$Q$2),1d12Plus!$1:$1,0))/100</f>
        <v>0.4167</v>
      </c>
      <c r="J6" s="94" t="n">
        <f aca="false">(-$T$2-5+$R$2+F6)*-1</f>
        <v>4</v>
      </c>
      <c r="K6" s="97" t="n">
        <f aca="false">1-((1-(INDEX('Single Dice'!$A$1:$G$13,IF($J6&lt;2,3,IF($J6&gt;11,13,MATCH($J6,'Single Dice'!$A:$A))),7)/100))*(1-(INDEX('Single Dice'!$A$1:$G$13,IF($J6&lt;2,3,IF($J6&gt;11,13,MATCH($J6,'Single Dice'!$A:$A))),MATCH($P$2,'Single Dice'!$A$1:$G$1,0))/100))*(1-(INDEX('Single Dice'!$A$1:$G$13,IF($J6&lt;2,3,IF($J6&gt;11,13,MATCH($J6,'Single Dice'!$A:$A))),MATCH($Q$2,'Single Dice'!$A$1:$G$1,0))/100)))</f>
        <v>0.9375</v>
      </c>
      <c r="L6" s="97" t="n">
        <f aca="false">(INDEX('Single Dice'!$A$1:$G$13,IF($J6&lt;2,3,IF($J6&gt;11,13,MATCH($J6,'Single Dice'!$A:$A))),7)/100)*(INDEX('Single Dice'!$A$1:$G$13,IF($J6&lt;2,3,IF($J6&gt;11,13,MATCH($J6,'Single Dice'!$A:$A))),MATCH($P$2,'Single Dice'!$A$1:$G$1,0))/100)*(1-(INDEX('Single Dice'!$A$1:$G$13,IF($J6&lt;2,3,IF($J6&gt;11,13,MATCH($J6,'Single Dice'!$A:$A))),MATCH($Q$2,'Single Dice'!$A$1:$G$1,0))/100))+(INDEX('Single Dice'!$A$1:$G$13,IF($J6&lt;2,3,IF($J6&gt;11,13,MATCH($J6,'Single Dice'!$A:$A))),7)/100)*(1-(INDEX('Single Dice'!$A$1:$G$13,IF($J6&lt;2,3,IF($J6&gt;11,13,MATCH($J6,'Single Dice'!$A:$A))),MATCH($P$2,'Single Dice'!$A$1:$G$1,0))/100))*(INDEX('Single Dice'!$A$1:$G$13,IF($J6&lt;2,3,IF($J6&gt;11,13,MATCH($J6,'Single Dice'!$A:$A))),MATCH($Q$2,'Single Dice'!$A$1:$G$1,0))/100)+(1-(INDEX('Single Dice'!$A$1:$G$13,IF($J6&lt;2,3,IF($J6&gt;11,13,MATCH($J6,'Single Dice'!$A:$A))),7)/100))*(INDEX('Single Dice'!$A$1:$G$13,IF($J6&lt;2,3,IF($J6&gt;11,13,MATCH($J6,'Single Dice'!$A:$A))),MATCH($P$2,'Single Dice'!$A$1:$G$1,0))/100)*(INDEX('Single Dice'!$A$1:$G$13,IF($J6&lt;2,3,IF($J6&gt;11,13,MATCH($J6,'Single Dice'!$A:$A))),MATCH($Q$2,'Single Dice'!$A$1:$G$1,0))/100)+(INDEX('Single Dice'!$A$1:$G$13,IF($J6&lt;2,3,IF($J6&gt;11,13,MATCH($J6,'Single Dice'!$A:$A))),7)/100)*(INDEX('Single Dice'!$A$1:$G$13,IF($J6&lt;2,3,IF($J6&gt;11,13,MATCH($J6,'Single Dice'!$A:$A))),MATCH($P$2,'Single Dice'!$A$1:$G$1,0))/100)*(INDEX('Single Dice'!$A$1:$G$13,IF($J6&lt;2,3,IF($J6&gt;11,13,MATCH($J6,'Single Dice'!$A:$A))),MATCH($Q$2,'Single Dice'!$A$1:$G$1,0))/100)</f>
        <v>0.625</v>
      </c>
      <c r="M6" s="97" t="n">
        <f aca="false">((((INDEX('Single Dice'!$A$1:$G$13,IF($J6&lt;2,3,IF($J6&gt;11,13,MATCH($J6,'Single Dice'!$A:$A))),7)/100))*((INDEX('Single Dice'!$A$1:$G$13,IF($J6&lt;2,3,IF($J6&gt;11,13,MATCH($J6,'Single Dice'!$A:$A))),MATCH($P$2,'Single Dice'!$A$1:$G$1,0))/100))*((INDEX('Single Dice'!$A$1:$G$13,IF($J6&lt;2,3,IF($J6&gt;11,13,MATCH($J6,'Single Dice'!$A:$A))),MATCH($Q$2,'Single Dice'!$A$1:$G$1,0))/100))))</f>
        <v>0.1875</v>
      </c>
      <c r="N6" s="98" t="n">
        <f aca="false">((K6-L6)*E6+(L6-M6)*E6*2+M6*E6*3)*I6</f>
        <v>2.187675</v>
      </c>
      <c r="P6" s="94"/>
      <c r="Q6" s="94"/>
      <c r="R6" s="94"/>
      <c r="S6" s="94"/>
      <c r="T6" s="99"/>
    </row>
    <row r="7" s="108" customFormat="true" ht="12.75" hidden="false" customHeight="false" outlineLevel="0" collapsed="false">
      <c r="A7" s="100" t="s">
        <v>51</v>
      </c>
      <c r="B7" s="101" t="n">
        <v>0</v>
      </c>
      <c r="C7" s="101" t="n">
        <v>0</v>
      </c>
      <c r="D7" s="101" t="s">
        <v>49</v>
      </c>
      <c r="E7" s="101" t="n">
        <v>3</v>
      </c>
      <c r="F7" s="101" t="n">
        <v>1</v>
      </c>
      <c r="G7" s="102" t="s">
        <v>176</v>
      </c>
      <c r="H7" s="101" t="s">
        <v>228</v>
      </c>
      <c r="I7" s="104" t="n">
        <f aca="false">INDEX(1d12Plus!$A$1:$AK$37,MATCH(($S$2-$C7),1d12Plus!$A:$A,0),MATCH(CONCATENATE($P$2,"+",$Q$2),1d12Plus!$1:$1,0))/100</f>
        <v>0.3356</v>
      </c>
      <c r="J7" s="101" t="n">
        <f aca="false">(-$T$2-5+$R$2+F7)*-1</f>
        <v>3</v>
      </c>
      <c r="K7" s="105" t="n">
        <f aca="false">1-((1-(INDEX('Single Dice'!$A$1:$G$13,IF($J7&lt;2,3,IF($J7&gt;11,13,MATCH($J7,'Single Dice'!$A:$A))),7)/100))*(1-(INDEX('Single Dice'!$A$1:$G$13,IF($J7&lt;2,3,IF($J7&gt;11,13,MATCH($J7,'Single Dice'!$A:$A))),MATCH($P$2,'Single Dice'!$A$1:$G$1,0))/100))*(1-(INDEX('Single Dice'!$A$1:$G$13,IF($J7&lt;2,3,IF($J7&gt;11,13,MATCH($J7,'Single Dice'!$A:$A))),MATCH($Q$2,'Single Dice'!$A$1:$G$1,0))/100)))</f>
        <v>0.981481482037</v>
      </c>
      <c r="L7" s="105" t="n">
        <f aca="false">(INDEX('Single Dice'!$A$1:$G$13,IF($J7&lt;2,3,IF($J7&gt;11,13,MATCH($J7,'Single Dice'!$A:$A))),7)/100)*(INDEX('Single Dice'!$A$1:$G$13,IF($J7&lt;2,3,IF($J7&gt;11,13,MATCH($J7,'Single Dice'!$A:$A))),MATCH($P$2,'Single Dice'!$A$1:$G$1,0))/100)*(1-(INDEX('Single Dice'!$A$1:$G$13,IF($J7&lt;2,3,IF($J7&gt;11,13,MATCH($J7,'Single Dice'!$A:$A))),MATCH($Q$2,'Single Dice'!$A$1:$G$1,0))/100))+(INDEX('Single Dice'!$A$1:$G$13,IF($J7&lt;2,3,IF($J7&gt;11,13,MATCH($J7,'Single Dice'!$A:$A))),7)/100)*(1-(INDEX('Single Dice'!$A$1:$G$13,IF($J7&lt;2,3,IF($J7&gt;11,13,MATCH($J7,'Single Dice'!$A:$A))),MATCH($P$2,'Single Dice'!$A$1:$G$1,0))/100))*(INDEX('Single Dice'!$A$1:$G$13,IF($J7&lt;2,3,IF($J7&gt;11,13,MATCH($J7,'Single Dice'!$A:$A))),MATCH($Q$2,'Single Dice'!$A$1:$G$1,0))/100)+(1-(INDEX('Single Dice'!$A$1:$G$13,IF($J7&lt;2,3,IF($J7&gt;11,13,MATCH($J7,'Single Dice'!$A:$A))),7)/100))*(INDEX('Single Dice'!$A$1:$G$13,IF($J7&lt;2,3,IF($J7&gt;11,13,MATCH($J7,'Single Dice'!$A:$A))),MATCH($P$2,'Single Dice'!$A$1:$G$1,0))/100)*(INDEX('Single Dice'!$A$1:$G$13,IF($J7&lt;2,3,IF($J7&gt;11,13,MATCH($J7,'Single Dice'!$A:$A))),MATCH($Q$2,'Single Dice'!$A$1:$G$1,0))/100)+(INDEX('Single Dice'!$A$1:$G$13,IF($J7&lt;2,3,IF($J7&gt;11,13,MATCH($J7,'Single Dice'!$A:$A))),7)/100)*(INDEX('Single Dice'!$A$1:$G$13,IF($J7&lt;2,3,IF($J7&gt;11,13,MATCH($J7,'Single Dice'!$A:$A))),MATCH($P$2,'Single Dice'!$A$1:$G$1,0))/100)*(INDEX('Single Dice'!$A$1:$G$13,IF($J7&lt;2,3,IF($J7&gt;11,13,MATCH($J7,'Single Dice'!$A:$A))),MATCH($Q$2,'Single Dice'!$A$1:$G$1,0))/100)</f>
        <v>0.814825925926</v>
      </c>
      <c r="M7" s="105" t="n">
        <f aca="false">((((INDEX('Single Dice'!$A$1:$G$13,IF($J7&lt;2,3,IF($J7&gt;11,13,MATCH($J7,'Single Dice'!$A:$A))),7)/100))*((INDEX('Single Dice'!$A$1:$G$13,IF($J7&lt;2,3,IF($J7&gt;11,13,MATCH($J7,'Single Dice'!$A:$A))),MATCH($P$2,'Single Dice'!$A$1:$G$1,0))/100))*((INDEX('Single Dice'!$A$1:$G$13,IF($J7&lt;2,3,IF($J7&gt;11,13,MATCH($J7,'Single Dice'!$A:$A))),MATCH($Q$2,'Single Dice'!$A$1:$G$1,0))/100))))</f>
        <v>0.370392592037</v>
      </c>
      <c r="N7" s="106" t="n">
        <f aca="false">((K7-L7)*E7+(L7-M7)*E7*2+M7*E7*3)*I7</f>
        <v>2.18143356</v>
      </c>
      <c r="O7" s="83"/>
      <c r="P7" s="101"/>
      <c r="Q7" s="101"/>
      <c r="R7" s="101"/>
      <c r="S7" s="101"/>
      <c r="T7" s="107"/>
    </row>
    <row r="8" customFormat="false" ht="12.75" hidden="false" customHeight="false" outlineLevel="0" collapsed="false">
      <c r="A8" s="93" t="s">
        <v>177</v>
      </c>
      <c r="B8" s="94" t="n">
        <v>0</v>
      </c>
      <c r="C8" s="94" t="n">
        <v>0</v>
      </c>
      <c r="D8" s="94" t="s">
        <v>49</v>
      </c>
      <c r="E8" s="94" t="n">
        <v>4</v>
      </c>
      <c r="F8" s="94" t="n">
        <v>0</v>
      </c>
      <c r="G8" s="95" t="s">
        <v>176</v>
      </c>
      <c r="H8" s="94" t="s">
        <v>229</v>
      </c>
      <c r="I8" s="109" t="n">
        <f aca="false">INDEX(1d12Plus!$A$1:$AK$37,MATCH(($S$2-$C8),1d12Plus!$A:$A,0),MATCH(CONCATENATE($P$2,"+",$Q$2),1d12Plus!$1:$1,0))/100</f>
        <v>0.3356</v>
      </c>
      <c r="J8" s="94" t="n">
        <f aca="false">(-$T$2-5+$R$2+F8)*-1</f>
        <v>4</v>
      </c>
      <c r="K8" s="97" t="n">
        <f aca="false">1-((1-(INDEX('Single Dice'!$A$1:$G$13,IF($J8&lt;2,3,IF($J8&gt;11,13,MATCH($J8,'Single Dice'!$A:$A))),7)/100))*(1-(INDEX('Single Dice'!$A$1:$G$13,IF($J8&lt;2,3,IF($J8&gt;11,13,MATCH($J8,'Single Dice'!$A:$A))),MATCH($P$2,'Single Dice'!$A$1:$G$1,0))/100))*(1-(INDEX('Single Dice'!$A$1:$G$13,IF($J8&lt;2,3,IF($J8&gt;11,13,MATCH($J8,'Single Dice'!$A:$A))),MATCH($Q$2,'Single Dice'!$A$1:$G$1,0))/100)))</f>
        <v>0.9375</v>
      </c>
      <c r="L8" s="97" t="n">
        <f aca="false">(INDEX('Single Dice'!$A$1:$G$13,IF($J8&lt;2,3,IF($J8&gt;11,13,MATCH($J8,'Single Dice'!$A:$A))),7)/100)*(INDEX('Single Dice'!$A$1:$G$13,IF($J8&lt;2,3,IF($J8&gt;11,13,MATCH($J8,'Single Dice'!$A:$A))),MATCH($P$2,'Single Dice'!$A$1:$G$1,0))/100)*(1-(INDEX('Single Dice'!$A$1:$G$13,IF($J8&lt;2,3,IF($J8&gt;11,13,MATCH($J8,'Single Dice'!$A:$A))),MATCH($Q$2,'Single Dice'!$A$1:$G$1,0))/100))+(INDEX('Single Dice'!$A$1:$G$13,IF($J8&lt;2,3,IF($J8&gt;11,13,MATCH($J8,'Single Dice'!$A:$A))),7)/100)*(1-(INDEX('Single Dice'!$A$1:$G$13,IF($J8&lt;2,3,IF($J8&gt;11,13,MATCH($J8,'Single Dice'!$A:$A))),MATCH($P$2,'Single Dice'!$A$1:$G$1,0))/100))*(INDEX('Single Dice'!$A$1:$G$13,IF($J8&lt;2,3,IF($J8&gt;11,13,MATCH($J8,'Single Dice'!$A:$A))),MATCH($Q$2,'Single Dice'!$A$1:$G$1,0))/100)+(1-(INDEX('Single Dice'!$A$1:$G$13,IF($J8&lt;2,3,IF($J8&gt;11,13,MATCH($J8,'Single Dice'!$A:$A))),7)/100))*(INDEX('Single Dice'!$A$1:$G$13,IF($J8&lt;2,3,IF($J8&gt;11,13,MATCH($J8,'Single Dice'!$A:$A))),MATCH($P$2,'Single Dice'!$A$1:$G$1,0))/100)*(INDEX('Single Dice'!$A$1:$G$13,IF($J8&lt;2,3,IF($J8&gt;11,13,MATCH($J8,'Single Dice'!$A:$A))),MATCH($Q$2,'Single Dice'!$A$1:$G$1,0))/100)+(INDEX('Single Dice'!$A$1:$G$13,IF($J8&lt;2,3,IF($J8&gt;11,13,MATCH($J8,'Single Dice'!$A:$A))),7)/100)*(INDEX('Single Dice'!$A$1:$G$13,IF($J8&lt;2,3,IF($J8&gt;11,13,MATCH($J8,'Single Dice'!$A:$A))),MATCH($P$2,'Single Dice'!$A$1:$G$1,0))/100)*(INDEX('Single Dice'!$A$1:$G$13,IF($J8&lt;2,3,IF($J8&gt;11,13,MATCH($J8,'Single Dice'!$A:$A))),MATCH($Q$2,'Single Dice'!$A$1:$G$1,0))/100)</f>
        <v>0.625</v>
      </c>
      <c r="M8" s="97" t="n">
        <f aca="false">((((INDEX('Single Dice'!$A$1:$G$13,IF($J8&lt;2,3,IF($J8&gt;11,13,MATCH($J8,'Single Dice'!$A:$A))),7)/100))*((INDEX('Single Dice'!$A$1:$G$13,IF($J8&lt;2,3,IF($J8&gt;11,13,MATCH($J8,'Single Dice'!$A:$A))),MATCH($P$2,'Single Dice'!$A$1:$G$1,0))/100))*((INDEX('Single Dice'!$A$1:$G$13,IF($J8&lt;2,3,IF($J8&gt;11,13,MATCH($J8,'Single Dice'!$A:$A))),MATCH($Q$2,'Single Dice'!$A$1:$G$1,0))/100))))</f>
        <v>0.1875</v>
      </c>
      <c r="N8" s="98" t="n">
        <f aca="false">((K8-L8)*E8+(L8-M8)*E8*2+M8*E8*3)*I8</f>
        <v>2.3492</v>
      </c>
      <c r="P8" s="94"/>
      <c r="Q8" s="94"/>
      <c r="R8" s="94"/>
      <c r="S8" s="94"/>
      <c r="T8" s="99"/>
    </row>
    <row r="9" s="108" customFormat="true" ht="12.75" hidden="false" customHeight="true" outlineLevel="0" collapsed="false">
      <c r="A9" s="100" t="s">
        <v>230</v>
      </c>
      <c r="B9" s="101" t="n">
        <v>1</v>
      </c>
      <c r="C9" s="101" t="n">
        <v>1</v>
      </c>
      <c r="D9" s="101" t="s">
        <v>56</v>
      </c>
      <c r="E9" s="101" t="n">
        <v>3</v>
      </c>
      <c r="F9" s="101" t="n">
        <v>0</v>
      </c>
      <c r="G9" s="111" t="s">
        <v>500</v>
      </c>
      <c r="H9" s="112" t="s">
        <v>227</v>
      </c>
      <c r="I9" s="113" t="n">
        <f aca="false">INDEX(1d12Plus!$A$1:$AK$37,MATCH(($S$2-$C9),1d12Plus!$A:$A,0),MATCH(CONCATENATE($P$2,"+",$Q$2),1d12Plus!$1:$1,0))/100</f>
        <v>0.4167</v>
      </c>
      <c r="J9" s="101" t="n">
        <f aca="false">(-$T$2-5+$R$2+F9)*-1</f>
        <v>4</v>
      </c>
      <c r="K9" s="105" t="n">
        <f aca="false">1-((1-(INDEX('Single Dice'!$A$1:$G$13,IF($J9&lt;2,3,IF($J9&gt;11,13,MATCH($J9,'Single Dice'!$A:$A))),7)/100))*(1-(INDEX('Single Dice'!$A$1:$G$13,IF($J9&lt;2,3,IF($J9&gt;11,13,MATCH($J9,'Single Dice'!$A:$A))),MATCH($P$2,'Single Dice'!$A$1:$G$1,0))/100))*(1-(INDEX('Single Dice'!$A$1:$G$13,IF($J9&lt;2,3,IF($J9&gt;11,13,MATCH($J9,'Single Dice'!$A:$A))),MATCH($Q$2,'Single Dice'!$A$1:$G$1,0))/100)))</f>
        <v>0.9375</v>
      </c>
      <c r="L9" s="105" t="n">
        <f aca="false">(INDEX('Single Dice'!$A$1:$G$13,IF($J9&lt;2,3,IF($J9&gt;11,13,MATCH($J9,'Single Dice'!$A:$A))),7)/100)*(INDEX('Single Dice'!$A$1:$G$13,IF($J9&lt;2,3,IF($J9&gt;11,13,MATCH($J9,'Single Dice'!$A:$A))),MATCH($P$2,'Single Dice'!$A$1:$G$1,0))/100)*(1-(INDEX('Single Dice'!$A$1:$G$13,IF($J9&lt;2,3,IF($J9&gt;11,13,MATCH($J9,'Single Dice'!$A:$A))),MATCH($Q$2,'Single Dice'!$A$1:$G$1,0))/100))+(INDEX('Single Dice'!$A$1:$G$13,IF($J9&lt;2,3,IF($J9&gt;11,13,MATCH($J9,'Single Dice'!$A:$A))),7)/100)*(1-(INDEX('Single Dice'!$A$1:$G$13,IF($J9&lt;2,3,IF($J9&gt;11,13,MATCH($J9,'Single Dice'!$A:$A))),MATCH($P$2,'Single Dice'!$A$1:$G$1,0))/100))*(INDEX('Single Dice'!$A$1:$G$13,IF($J9&lt;2,3,IF($J9&gt;11,13,MATCH($J9,'Single Dice'!$A:$A))),MATCH($Q$2,'Single Dice'!$A$1:$G$1,0))/100)+(1-(INDEX('Single Dice'!$A$1:$G$13,IF($J9&lt;2,3,IF($J9&gt;11,13,MATCH($J9,'Single Dice'!$A:$A))),7)/100))*(INDEX('Single Dice'!$A$1:$G$13,IF($J9&lt;2,3,IF($J9&gt;11,13,MATCH($J9,'Single Dice'!$A:$A))),MATCH($P$2,'Single Dice'!$A$1:$G$1,0))/100)*(INDEX('Single Dice'!$A$1:$G$13,IF($J9&lt;2,3,IF($J9&gt;11,13,MATCH($J9,'Single Dice'!$A:$A))),MATCH($Q$2,'Single Dice'!$A$1:$G$1,0))/100)+(INDEX('Single Dice'!$A$1:$G$13,IF($J9&lt;2,3,IF($J9&gt;11,13,MATCH($J9,'Single Dice'!$A:$A))),7)/100)*(INDEX('Single Dice'!$A$1:$G$13,IF($J9&lt;2,3,IF($J9&gt;11,13,MATCH($J9,'Single Dice'!$A:$A))),MATCH($P$2,'Single Dice'!$A$1:$G$1,0))/100)*(INDEX('Single Dice'!$A$1:$G$13,IF($J9&lt;2,3,IF($J9&gt;11,13,MATCH($J9,'Single Dice'!$A:$A))),MATCH($Q$2,'Single Dice'!$A$1:$G$1,0))/100)</f>
        <v>0.625</v>
      </c>
      <c r="M9" s="105" t="n">
        <f aca="false">((((INDEX('Single Dice'!$A$1:$G$13,IF($J9&lt;2,3,IF($J9&gt;11,13,MATCH($J9,'Single Dice'!$A:$A))),7)/100))*((INDEX('Single Dice'!$A$1:$G$13,IF($J9&lt;2,3,IF($J9&gt;11,13,MATCH($J9,'Single Dice'!$A:$A))),MATCH($P$2,'Single Dice'!$A$1:$G$1,0))/100))*((INDEX('Single Dice'!$A$1:$G$13,IF($J9&lt;2,3,IF($J9&gt;11,13,MATCH($J9,'Single Dice'!$A:$A))),MATCH($Q$2,'Single Dice'!$A$1:$G$1,0))/100))))</f>
        <v>0.1875</v>
      </c>
      <c r="N9" s="106" t="n">
        <f aca="false">((K9-L9)*E9+(L9-M9)*E9*2+M9*E9*3)*I9</f>
        <v>2.187675</v>
      </c>
      <c r="O9" s="83"/>
      <c r="P9" s="101"/>
      <c r="Q9" s="101"/>
      <c r="R9" s="101"/>
      <c r="S9" s="101"/>
      <c r="T9" s="107"/>
    </row>
    <row r="10" s="108" customFormat="true" ht="12.75" hidden="false" customHeight="false" outlineLevel="0" collapsed="false">
      <c r="A10" s="100" t="s">
        <v>260</v>
      </c>
      <c r="B10" s="101" t="n">
        <v>2</v>
      </c>
      <c r="C10" s="101" t="n">
        <v>1</v>
      </c>
      <c r="D10" s="101" t="s">
        <v>56</v>
      </c>
      <c r="E10" s="101" t="n">
        <v>4</v>
      </c>
      <c r="F10" s="101" t="n">
        <v>1</v>
      </c>
      <c r="G10" s="111"/>
      <c r="H10" s="112"/>
      <c r="I10" s="113" t="n">
        <f aca="false">INDEX(1d12Plus!$A$1:$AK$37,MATCH(($S$2-$C10),1d12Plus!$A:$A,0),MATCH(CONCATENATE($P$2,"+",$Q$2),1d12Plus!$1:$1,0))/100</f>
        <v>0.4167</v>
      </c>
      <c r="J10" s="101" t="n">
        <f aca="false">(-$T$2-5+$R$2+F10)*-1</f>
        <v>3</v>
      </c>
      <c r="K10" s="105" t="n">
        <f aca="false">1-((1-(INDEX('Single Dice'!$A$1:$G$13,IF($J10&lt;2,3,IF($J10&gt;11,13,MATCH($J10,'Single Dice'!$A:$A))),7)/100))*(1-(INDEX('Single Dice'!$A$1:$G$13,IF($J10&lt;2,3,IF($J10&gt;11,13,MATCH($J10,'Single Dice'!$A:$A))),MATCH($P$2,'Single Dice'!$A$1:$G$1,0))/100))*(1-(INDEX('Single Dice'!$A$1:$G$13,IF($J10&lt;2,3,IF($J10&gt;11,13,MATCH($J10,'Single Dice'!$A:$A))),MATCH($Q$2,'Single Dice'!$A$1:$G$1,0))/100)))</f>
        <v>0.981481482037</v>
      </c>
      <c r="L10" s="105" t="n">
        <f aca="false">(INDEX('Single Dice'!$A$1:$G$13,IF($J10&lt;2,3,IF($J10&gt;11,13,MATCH($J10,'Single Dice'!$A:$A))),7)/100)*(INDEX('Single Dice'!$A$1:$G$13,IF($J10&lt;2,3,IF($J10&gt;11,13,MATCH($J10,'Single Dice'!$A:$A))),MATCH($P$2,'Single Dice'!$A$1:$G$1,0))/100)*(1-(INDEX('Single Dice'!$A$1:$G$13,IF($J10&lt;2,3,IF($J10&gt;11,13,MATCH($J10,'Single Dice'!$A:$A))),MATCH($Q$2,'Single Dice'!$A$1:$G$1,0))/100))+(INDEX('Single Dice'!$A$1:$G$13,IF($J10&lt;2,3,IF($J10&gt;11,13,MATCH($J10,'Single Dice'!$A:$A))),7)/100)*(1-(INDEX('Single Dice'!$A$1:$G$13,IF($J10&lt;2,3,IF($J10&gt;11,13,MATCH($J10,'Single Dice'!$A:$A))),MATCH($P$2,'Single Dice'!$A$1:$G$1,0))/100))*(INDEX('Single Dice'!$A$1:$G$13,IF($J10&lt;2,3,IF($J10&gt;11,13,MATCH($J10,'Single Dice'!$A:$A))),MATCH($Q$2,'Single Dice'!$A$1:$G$1,0))/100)+(1-(INDEX('Single Dice'!$A$1:$G$13,IF($J10&lt;2,3,IF($J10&gt;11,13,MATCH($J10,'Single Dice'!$A:$A))),7)/100))*(INDEX('Single Dice'!$A$1:$G$13,IF($J10&lt;2,3,IF($J10&gt;11,13,MATCH($J10,'Single Dice'!$A:$A))),MATCH($P$2,'Single Dice'!$A$1:$G$1,0))/100)*(INDEX('Single Dice'!$A$1:$G$13,IF($J10&lt;2,3,IF($J10&gt;11,13,MATCH($J10,'Single Dice'!$A:$A))),MATCH($Q$2,'Single Dice'!$A$1:$G$1,0))/100)+(INDEX('Single Dice'!$A$1:$G$13,IF($J10&lt;2,3,IF($J10&gt;11,13,MATCH($J10,'Single Dice'!$A:$A))),7)/100)*(INDEX('Single Dice'!$A$1:$G$13,IF($J10&lt;2,3,IF($J10&gt;11,13,MATCH($J10,'Single Dice'!$A:$A))),MATCH($P$2,'Single Dice'!$A$1:$G$1,0))/100)*(INDEX('Single Dice'!$A$1:$G$13,IF($J10&lt;2,3,IF($J10&gt;11,13,MATCH($J10,'Single Dice'!$A:$A))),MATCH($Q$2,'Single Dice'!$A$1:$G$1,0))/100)</f>
        <v>0.814825925926</v>
      </c>
      <c r="M10" s="105" t="n">
        <f aca="false">((((INDEX('Single Dice'!$A$1:$G$13,IF($J10&lt;2,3,IF($J10&gt;11,13,MATCH($J10,'Single Dice'!$A:$A))),7)/100))*((INDEX('Single Dice'!$A$1:$G$13,IF($J10&lt;2,3,IF($J10&gt;11,13,MATCH($J10,'Single Dice'!$A:$A))),MATCH($P$2,'Single Dice'!$A$1:$G$1,0))/100))*((INDEX('Single Dice'!$A$1:$G$13,IF($J10&lt;2,3,IF($J10&gt;11,13,MATCH($J10,'Single Dice'!$A:$A))),MATCH($Q$2,'Single Dice'!$A$1:$G$1,0))/100))))</f>
        <v>0.370392592037</v>
      </c>
      <c r="N10" s="106" t="n">
        <f aca="false">((K10-L10)*E10+(L10-M10)*E10*2+M10*E10*3)*I10</f>
        <v>3.61145556</v>
      </c>
      <c r="O10" s="83"/>
      <c r="P10" s="101"/>
      <c r="Q10" s="101"/>
      <c r="R10" s="101"/>
      <c r="S10" s="101"/>
      <c r="T10" s="107"/>
    </row>
    <row r="11" customFormat="false" ht="12.75" hidden="false" customHeight="true" outlineLevel="0" collapsed="false">
      <c r="A11" s="93" t="s">
        <v>232</v>
      </c>
      <c r="B11" s="94" t="n">
        <v>0</v>
      </c>
      <c r="C11" s="94" t="n">
        <v>0</v>
      </c>
      <c r="D11" s="94" t="s">
        <v>56</v>
      </c>
      <c r="E11" s="94" t="n">
        <v>3</v>
      </c>
      <c r="F11" s="94" t="n">
        <v>1</v>
      </c>
      <c r="G11" s="114" t="s">
        <v>500</v>
      </c>
      <c r="H11" s="115" t="s">
        <v>228</v>
      </c>
      <c r="I11" s="116" t="n">
        <f aca="false">INDEX(1d12Plus!$A$1:$AK$37,MATCH(($S$2-$C11),1d12Plus!$A:$A,0),MATCH(CONCATENATE($P$2,"+",$Q$2),1d12Plus!$1:$1,0))/100</f>
        <v>0.3356</v>
      </c>
      <c r="J11" s="94" t="n">
        <f aca="false">(-$T$2-5+$R$2+F11)*-1</f>
        <v>3</v>
      </c>
      <c r="K11" s="97" t="n">
        <f aca="false">1-((1-(INDEX('Single Dice'!$A$1:$G$13,IF($J11&lt;2,3,IF($J11&gt;11,13,MATCH($J11,'Single Dice'!$A:$A))),7)/100))*(1-(INDEX('Single Dice'!$A$1:$G$13,IF($J11&lt;2,3,IF($J11&gt;11,13,MATCH($J11,'Single Dice'!$A:$A))),MATCH($P$2,'Single Dice'!$A$1:$G$1,0))/100))*(1-(INDEX('Single Dice'!$A$1:$G$13,IF($J11&lt;2,3,IF($J11&gt;11,13,MATCH($J11,'Single Dice'!$A:$A))),MATCH($Q$2,'Single Dice'!$A$1:$G$1,0))/100)))</f>
        <v>0.981481482037</v>
      </c>
      <c r="L11" s="97" t="n">
        <f aca="false">(INDEX('Single Dice'!$A$1:$G$13,IF($J11&lt;2,3,IF($J11&gt;11,13,MATCH($J11,'Single Dice'!$A:$A))),7)/100)*(INDEX('Single Dice'!$A$1:$G$13,IF($J11&lt;2,3,IF($J11&gt;11,13,MATCH($J11,'Single Dice'!$A:$A))),MATCH($P$2,'Single Dice'!$A$1:$G$1,0))/100)*(1-(INDEX('Single Dice'!$A$1:$G$13,IF($J11&lt;2,3,IF($J11&gt;11,13,MATCH($J11,'Single Dice'!$A:$A))),MATCH($Q$2,'Single Dice'!$A$1:$G$1,0))/100))+(INDEX('Single Dice'!$A$1:$G$13,IF($J11&lt;2,3,IF($J11&gt;11,13,MATCH($J11,'Single Dice'!$A:$A))),7)/100)*(1-(INDEX('Single Dice'!$A$1:$G$13,IF($J11&lt;2,3,IF($J11&gt;11,13,MATCH($J11,'Single Dice'!$A:$A))),MATCH($P$2,'Single Dice'!$A$1:$G$1,0))/100))*(INDEX('Single Dice'!$A$1:$G$13,IF($J11&lt;2,3,IF($J11&gt;11,13,MATCH($J11,'Single Dice'!$A:$A))),MATCH($Q$2,'Single Dice'!$A$1:$G$1,0))/100)+(1-(INDEX('Single Dice'!$A$1:$G$13,IF($J11&lt;2,3,IF($J11&gt;11,13,MATCH($J11,'Single Dice'!$A:$A))),7)/100))*(INDEX('Single Dice'!$A$1:$G$13,IF($J11&lt;2,3,IF($J11&gt;11,13,MATCH($J11,'Single Dice'!$A:$A))),MATCH($P$2,'Single Dice'!$A$1:$G$1,0))/100)*(INDEX('Single Dice'!$A$1:$G$13,IF($J11&lt;2,3,IF($J11&gt;11,13,MATCH($J11,'Single Dice'!$A:$A))),MATCH($Q$2,'Single Dice'!$A$1:$G$1,0))/100)+(INDEX('Single Dice'!$A$1:$G$13,IF($J11&lt;2,3,IF($J11&gt;11,13,MATCH($J11,'Single Dice'!$A:$A))),7)/100)*(INDEX('Single Dice'!$A$1:$G$13,IF($J11&lt;2,3,IF($J11&gt;11,13,MATCH($J11,'Single Dice'!$A:$A))),MATCH($P$2,'Single Dice'!$A$1:$G$1,0))/100)*(INDEX('Single Dice'!$A$1:$G$13,IF($J11&lt;2,3,IF($J11&gt;11,13,MATCH($J11,'Single Dice'!$A:$A))),MATCH($Q$2,'Single Dice'!$A$1:$G$1,0))/100)</f>
        <v>0.814825925926</v>
      </c>
      <c r="M11" s="97" t="n">
        <f aca="false">((((INDEX('Single Dice'!$A$1:$G$13,IF($J11&lt;2,3,IF($J11&gt;11,13,MATCH($J11,'Single Dice'!$A:$A))),7)/100))*((INDEX('Single Dice'!$A$1:$G$13,IF($J11&lt;2,3,IF($J11&gt;11,13,MATCH($J11,'Single Dice'!$A:$A))),MATCH($P$2,'Single Dice'!$A$1:$G$1,0))/100))*((INDEX('Single Dice'!$A$1:$G$13,IF($J11&lt;2,3,IF($J11&gt;11,13,MATCH($J11,'Single Dice'!$A:$A))),MATCH($Q$2,'Single Dice'!$A$1:$G$1,0))/100))))</f>
        <v>0.370392592037</v>
      </c>
      <c r="N11" s="98" t="n">
        <f aca="false">((K11-L11)*E11+(L11-M11)*E11*2+M11*E11*3)*I11</f>
        <v>2.18143356</v>
      </c>
      <c r="P11" s="94"/>
      <c r="Q11" s="94"/>
      <c r="R11" s="94"/>
      <c r="S11" s="94"/>
      <c r="T11" s="99"/>
    </row>
    <row r="12" customFormat="false" ht="12.75" hidden="false" customHeight="false" outlineLevel="0" collapsed="false">
      <c r="A12" s="93" t="s">
        <v>261</v>
      </c>
      <c r="B12" s="94" t="n">
        <v>1</v>
      </c>
      <c r="C12" s="94" t="n">
        <v>0</v>
      </c>
      <c r="D12" s="94" t="s">
        <v>56</v>
      </c>
      <c r="E12" s="94" t="n">
        <v>4</v>
      </c>
      <c r="F12" s="94" t="n">
        <v>2</v>
      </c>
      <c r="G12" s="114"/>
      <c r="H12" s="115"/>
      <c r="I12" s="116" t="n">
        <f aca="false">INDEX(1d12Plus!$A$1:$AK$37,MATCH(($S$2-$C12),1d12Plus!$A:$A,0),MATCH(CONCATENATE($P$2,"+",$Q$2),1d12Plus!$1:$1,0))/100</f>
        <v>0.3356</v>
      </c>
      <c r="J12" s="94" t="n">
        <f aca="false">(-$T$2-5+$R$2+F12)*-1</f>
        <v>2</v>
      </c>
      <c r="K12" s="97" t="n">
        <f aca="false">1-((1-(INDEX('Single Dice'!$A$1:$G$13,IF($J12&lt;2,3,IF($J12&gt;11,13,MATCH($J12,'Single Dice'!$A:$A))),7)/100))*(1-(INDEX('Single Dice'!$A$1:$G$13,IF($J12&lt;2,3,IF($J12&gt;11,13,MATCH($J12,'Single Dice'!$A:$A))),MATCH($P$2,'Single Dice'!$A$1:$G$1,0))/100))*(1-(INDEX('Single Dice'!$A$1:$G$13,IF($J12&lt;2,3,IF($J12&gt;11,13,MATCH($J12,'Single Dice'!$A:$A))),MATCH($Q$2,'Single Dice'!$A$1:$G$1,0))/100)))</f>
        <v>0.997685185463</v>
      </c>
      <c r="L12" s="97" t="n">
        <f aca="false">(INDEX('Single Dice'!$A$1:$G$13,IF($J12&lt;2,3,IF($J12&gt;11,13,MATCH($J12,'Single Dice'!$A:$A))),7)/100)*(INDEX('Single Dice'!$A$1:$G$13,IF($J12&lt;2,3,IF($J12&gt;11,13,MATCH($J12,'Single Dice'!$A:$A))),MATCH($P$2,'Single Dice'!$A$1:$G$1,0))/100)*(1-(INDEX('Single Dice'!$A$1:$G$13,IF($J12&lt;2,3,IF($J12&gt;11,13,MATCH($J12,'Single Dice'!$A:$A))),MATCH($Q$2,'Single Dice'!$A$1:$G$1,0))/100))+(INDEX('Single Dice'!$A$1:$G$13,IF($J12&lt;2,3,IF($J12&gt;11,13,MATCH($J12,'Single Dice'!$A:$A))),7)/100)*(1-(INDEX('Single Dice'!$A$1:$G$13,IF($J12&lt;2,3,IF($J12&gt;11,13,MATCH($J12,'Single Dice'!$A:$A))),MATCH($P$2,'Single Dice'!$A$1:$G$1,0))/100))*(INDEX('Single Dice'!$A$1:$G$13,IF($J12&lt;2,3,IF($J12&gt;11,13,MATCH($J12,'Single Dice'!$A:$A))),MATCH($Q$2,'Single Dice'!$A$1:$G$1,0))/100)+(1-(INDEX('Single Dice'!$A$1:$G$13,IF($J12&lt;2,3,IF($J12&gt;11,13,MATCH($J12,'Single Dice'!$A:$A))),7)/100))*(INDEX('Single Dice'!$A$1:$G$13,IF($J12&lt;2,3,IF($J12&gt;11,13,MATCH($J12,'Single Dice'!$A:$A))),MATCH($P$2,'Single Dice'!$A$1:$G$1,0))/100)*(INDEX('Single Dice'!$A$1:$G$13,IF($J12&lt;2,3,IF($J12&gt;11,13,MATCH($J12,'Single Dice'!$A:$A))),MATCH($Q$2,'Single Dice'!$A$1:$G$1,0))/100)+(INDEX('Single Dice'!$A$1:$G$13,IF($J12&lt;2,3,IF($J12&gt;11,13,MATCH($J12,'Single Dice'!$A:$A))),7)/100)*(INDEX('Single Dice'!$A$1:$G$13,IF($J12&lt;2,3,IF($J12&gt;11,13,MATCH($J12,'Single Dice'!$A:$A))),MATCH($P$2,'Single Dice'!$A$1:$G$1,0))/100)*(INDEX('Single Dice'!$A$1:$G$13,IF($J12&lt;2,3,IF($J12&gt;11,13,MATCH($J12,'Single Dice'!$A:$A))),MATCH($Q$2,'Single Dice'!$A$1:$G$1,0))/100)</f>
        <v>0.949068519074</v>
      </c>
      <c r="M12" s="97" t="n">
        <f aca="false">((((INDEX('Single Dice'!$A$1:$G$13,IF($J12&lt;2,3,IF($J12&gt;11,13,MATCH($J12,'Single Dice'!$A:$A))),7)/100))*((INDEX('Single Dice'!$A$1:$G$13,IF($J12&lt;2,3,IF($J12&gt;11,13,MATCH($J12,'Single Dice'!$A:$A))),MATCH($P$2,'Single Dice'!$A$1:$G$1,0))/100))*((INDEX('Single Dice'!$A$1:$G$13,IF($J12&lt;2,3,IF($J12&gt;11,13,MATCH($J12,'Single Dice'!$A:$A))),MATCH($Q$2,'Single Dice'!$A$1:$G$1,0))/100))))</f>
        <v>0.636546295463</v>
      </c>
      <c r="N12" s="98" t="n">
        <f aca="false">((K12-L12)*E12+(L12-M12)*E12*2+M12*E12*3)*I12</f>
        <v>3.46782192</v>
      </c>
      <c r="P12" s="94"/>
      <c r="Q12" s="94"/>
      <c r="R12" s="94"/>
      <c r="S12" s="94"/>
      <c r="T12" s="99"/>
    </row>
    <row r="13" s="108" customFormat="true" ht="12.75" hidden="false" customHeight="true" outlineLevel="0" collapsed="false">
      <c r="A13" s="100" t="s">
        <v>233</v>
      </c>
      <c r="B13" s="101" t="n">
        <v>0</v>
      </c>
      <c r="C13" s="101" t="n">
        <v>0</v>
      </c>
      <c r="D13" s="101" t="s">
        <v>56</v>
      </c>
      <c r="E13" s="101" t="n">
        <v>4</v>
      </c>
      <c r="F13" s="101" t="n">
        <v>0</v>
      </c>
      <c r="G13" s="111" t="s">
        <v>500</v>
      </c>
      <c r="H13" s="112" t="s">
        <v>229</v>
      </c>
      <c r="I13" s="113" t="n">
        <f aca="false">INDEX(1d12Plus!$A$1:$AK$37,MATCH(($S$2-$C13),1d12Plus!$A:$A,0),MATCH(CONCATENATE($P$2,"+",$Q$2),1d12Plus!$1:$1,0))/100</f>
        <v>0.3356</v>
      </c>
      <c r="J13" s="101" t="n">
        <f aca="false">(-$T$2-5+$R$2+F13)*-1</f>
        <v>4</v>
      </c>
      <c r="K13" s="105" t="n">
        <f aca="false">1-((1-(INDEX('Single Dice'!$A$1:$G$13,IF($J13&lt;2,3,IF($J13&gt;11,13,MATCH($J13,'Single Dice'!$A:$A))),7)/100))*(1-(INDEX('Single Dice'!$A$1:$G$13,IF($J13&lt;2,3,IF($J13&gt;11,13,MATCH($J13,'Single Dice'!$A:$A))),MATCH($P$2,'Single Dice'!$A$1:$G$1,0))/100))*(1-(INDEX('Single Dice'!$A$1:$G$13,IF($J13&lt;2,3,IF($J13&gt;11,13,MATCH($J13,'Single Dice'!$A:$A))),MATCH($Q$2,'Single Dice'!$A$1:$G$1,0))/100)))</f>
        <v>0.9375</v>
      </c>
      <c r="L13" s="105" t="n">
        <f aca="false">(INDEX('Single Dice'!$A$1:$G$13,IF($J13&lt;2,3,IF($J13&gt;11,13,MATCH($J13,'Single Dice'!$A:$A))),7)/100)*(INDEX('Single Dice'!$A$1:$G$13,IF($J13&lt;2,3,IF($J13&gt;11,13,MATCH($J13,'Single Dice'!$A:$A))),MATCH($P$2,'Single Dice'!$A$1:$G$1,0))/100)*(1-(INDEX('Single Dice'!$A$1:$G$13,IF($J13&lt;2,3,IF($J13&gt;11,13,MATCH($J13,'Single Dice'!$A:$A))),MATCH($Q$2,'Single Dice'!$A$1:$G$1,0))/100))+(INDEX('Single Dice'!$A$1:$G$13,IF($J13&lt;2,3,IF($J13&gt;11,13,MATCH($J13,'Single Dice'!$A:$A))),7)/100)*(1-(INDEX('Single Dice'!$A$1:$G$13,IF($J13&lt;2,3,IF($J13&gt;11,13,MATCH($J13,'Single Dice'!$A:$A))),MATCH($P$2,'Single Dice'!$A$1:$G$1,0))/100))*(INDEX('Single Dice'!$A$1:$G$13,IF($J13&lt;2,3,IF($J13&gt;11,13,MATCH($J13,'Single Dice'!$A:$A))),MATCH($Q$2,'Single Dice'!$A$1:$G$1,0))/100)+(1-(INDEX('Single Dice'!$A$1:$G$13,IF($J13&lt;2,3,IF($J13&gt;11,13,MATCH($J13,'Single Dice'!$A:$A))),7)/100))*(INDEX('Single Dice'!$A$1:$G$13,IF($J13&lt;2,3,IF($J13&gt;11,13,MATCH($J13,'Single Dice'!$A:$A))),MATCH($P$2,'Single Dice'!$A$1:$G$1,0))/100)*(INDEX('Single Dice'!$A$1:$G$13,IF($J13&lt;2,3,IF($J13&gt;11,13,MATCH($J13,'Single Dice'!$A:$A))),MATCH($Q$2,'Single Dice'!$A$1:$G$1,0))/100)+(INDEX('Single Dice'!$A$1:$G$13,IF($J13&lt;2,3,IF($J13&gt;11,13,MATCH($J13,'Single Dice'!$A:$A))),7)/100)*(INDEX('Single Dice'!$A$1:$G$13,IF($J13&lt;2,3,IF($J13&gt;11,13,MATCH($J13,'Single Dice'!$A:$A))),MATCH($P$2,'Single Dice'!$A$1:$G$1,0))/100)*(INDEX('Single Dice'!$A$1:$G$13,IF($J13&lt;2,3,IF($J13&gt;11,13,MATCH($J13,'Single Dice'!$A:$A))),MATCH($Q$2,'Single Dice'!$A$1:$G$1,0))/100)</f>
        <v>0.625</v>
      </c>
      <c r="M13" s="105" t="n">
        <f aca="false">((((INDEX('Single Dice'!$A$1:$G$13,IF($J13&lt;2,3,IF($J13&gt;11,13,MATCH($J13,'Single Dice'!$A:$A))),7)/100))*((INDEX('Single Dice'!$A$1:$G$13,IF($J13&lt;2,3,IF($J13&gt;11,13,MATCH($J13,'Single Dice'!$A:$A))),MATCH($P$2,'Single Dice'!$A$1:$G$1,0))/100))*((INDEX('Single Dice'!$A$1:$G$13,IF($J13&lt;2,3,IF($J13&gt;11,13,MATCH($J13,'Single Dice'!$A:$A))),MATCH($Q$2,'Single Dice'!$A$1:$G$1,0))/100))))</f>
        <v>0.1875</v>
      </c>
      <c r="N13" s="106" t="n">
        <f aca="false">((K13-L13)*E13+(L13-M13)*E13*2+M13*E13*3)*I13</f>
        <v>2.3492</v>
      </c>
      <c r="O13" s="83"/>
      <c r="P13" s="101"/>
      <c r="Q13" s="101"/>
      <c r="R13" s="101"/>
      <c r="S13" s="101"/>
      <c r="T13" s="107"/>
    </row>
    <row r="14" s="108" customFormat="true" ht="12.75" hidden="false" customHeight="false" outlineLevel="0" collapsed="false">
      <c r="A14" s="100" t="s">
        <v>262</v>
      </c>
      <c r="B14" s="101" t="n">
        <v>1</v>
      </c>
      <c r="C14" s="101" t="n">
        <v>0</v>
      </c>
      <c r="D14" s="101" t="s">
        <v>56</v>
      </c>
      <c r="E14" s="101" t="n">
        <v>5</v>
      </c>
      <c r="F14" s="101" t="n">
        <v>1</v>
      </c>
      <c r="G14" s="111"/>
      <c r="H14" s="112"/>
      <c r="I14" s="113" t="n">
        <f aca="false">INDEX(1d12Plus!$A$1:$AK$37,MATCH(($S$2-$C14),1d12Plus!$A:$A,0),MATCH(CONCATENATE($P$2,"+",$Q$2),1d12Plus!$1:$1,0))/100</f>
        <v>0.3356</v>
      </c>
      <c r="J14" s="101" t="n">
        <f aca="false">(-$T$2-5+$R$2+F14)*-1</f>
        <v>3</v>
      </c>
      <c r="K14" s="105" t="n">
        <f aca="false">1-((1-(INDEX('Single Dice'!$A$1:$G$13,IF($J14&lt;2,3,IF($J14&gt;11,13,MATCH($J14,'Single Dice'!$A:$A))),7)/100))*(1-(INDEX('Single Dice'!$A$1:$G$13,IF($J14&lt;2,3,IF($J14&gt;11,13,MATCH($J14,'Single Dice'!$A:$A))),MATCH($P$2,'Single Dice'!$A$1:$G$1,0))/100))*(1-(INDEX('Single Dice'!$A$1:$G$13,IF($J14&lt;2,3,IF($J14&gt;11,13,MATCH($J14,'Single Dice'!$A:$A))),MATCH($Q$2,'Single Dice'!$A$1:$G$1,0))/100)))</f>
        <v>0.981481482037</v>
      </c>
      <c r="L14" s="105" t="n">
        <f aca="false">(INDEX('Single Dice'!$A$1:$G$13,IF($J14&lt;2,3,IF($J14&gt;11,13,MATCH($J14,'Single Dice'!$A:$A))),7)/100)*(INDEX('Single Dice'!$A$1:$G$13,IF($J14&lt;2,3,IF($J14&gt;11,13,MATCH($J14,'Single Dice'!$A:$A))),MATCH($P$2,'Single Dice'!$A$1:$G$1,0))/100)*(1-(INDEX('Single Dice'!$A$1:$G$13,IF($J14&lt;2,3,IF($J14&gt;11,13,MATCH($J14,'Single Dice'!$A:$A))),MATCH($Q$2,'Single Dice'!$A$1:$G$1,0))/100))+(INDEX('Single Dice'!$A$1:$G$13,IF($J14&lt;2,3,IF($J14&gt;11,13,MATCH($J14,'Single Dice'!$A:$A))),7)/100)*(1-(INDEX('Single Dice'!$A$1:$G$13,IF($J14&lt;2,3,IF($J14&gt;11,13,MATCH($J14,'Single Dice'!$A:$A))),MATCH($P$2,'Single Dice'!$A$1:$G$1,0))/100))*(INDEX('Single Dice'!$A$1:$G$13,IF($J14&lt;2,3,IF($J14&gt;11,13,MATCH($J14,'Single Dice'!$A:$A))),MATCH($Q$2,'Single Dice'!$A$1:$G$1,0))/100)+(1-(INDEX('Single Dice'!$A$1:$G$13,IF($J14&lt;2,3,IF($J14&gt;11,13,MATCH($J14,'Single Dice'!$A:$A))),7)/100))*(INDEX('Single Dice'!$A$1:$G$13,IF($J14&lt;2,3,IF($J14&gt;11,13,MATCH($J14,'Single Dice'!$A:$A))),MATCH($P$2,'Single Dice'!$A$1:$G$1,0))/100)*(INDEX('Single Dice'!$A$1:$G$13,IF($J14&lt;2,3,IF($J14&gt;11,13,MATCH($J14,'Single Dice'!$A:$A))),MATCH($Q$2,'Single Dice'!$A$1:$G$1,0))/100)+(INDEX('Single Dice'!$A$1:$G$13,IF($J14&lt;2,3,IF($J14&gt;11,13,MATCH($J14,'Single Dice'!$A:$A))),7)/100)*(INDEX('Single Dice'!$A$1:$G$13,IF($J14&lt;2,3,IF($J14&gt;11,13,MATCH($J14,'Single Dice'!$A:$A))),MATCH($P$2,'Single Dice'!$A$1:$G$1,0))/100)*(INDEX('Single Dice'!$A$1:$G$13,IF($J14&lt;2,3,IF($J14&gt;11,13,MATCH($J14,'Single Dice'!$A:$A))),MATCH($Q$2,'Single Dice'!$A$1:$G$1,0))/100)</f>
        <v>0.814825925926</v>
      </c>
      <c r="M14" s="105" t="n">
        <f aca="false">((((INDEX('Single Dice'!$A$1:$G$13,IF($J14&lt;2,3,IF($J14&gt;11,13,MATCH($J14,'Single Dice'!$A:$A))),7)/100))*((INDEX('Single Dice'!$A$1:$G$13,IF($J14&lt;2,3,IF($J14&gt;11,13,MATCH($J14,'Single Dice'!$A:$A))),MATCH($P$2,'Single Dice'!$A$1:$G$1,0))/100))*((INDEX('Single Dice'!$A$1:$G$13,IF($J14&lt;2,3,IF($J14&gt;11,13,MATCH($J14,'Single Dice'!$A:$A))),MATCH($Q$2,'Single Dice'!$A$1:$G$1,0))/100))))</f>
        <v>0.370392592037</v>
      </c>
      <c r="N14" s="106" t="n">
        <f aca="false">((K14-L14)*E14+(L14-M14)*E14*2+M14*E14*3)*I14</f>
        <v>3.6357226</v>
      </c>
      <c r="O14" s="83"/>
      <c r="P14" s="101"/>
      <c r="Q14" s="101"/>
      <c r="R14" s="101"/>
      <c r="S14" s="101"/>
      <c r="T14" s="107"/>
    </row>
    <row r="15" customFormat="false" ht="12.75" hidden="false" customHeight="false" outlineLevel="0" collapsed="false">
      <c r="A15" s="93" t="s">
        <v>185</v>
      </c>
      <c r="B15" s="94" t="n">
        <v>2</v>
      </c>
      <c r="C15" s="94" t="n">
        <v>1</v>
      </c>
      <c r="D15" s="94" t="s">
        <v>67</v>
      </c>
      <c r="E15" s="94" t="n">
        <v>5</v>
      </c>
      <c r="F15" s="94" t="n">
        <v>1</v>
      </c>
      <c r="G15" s="95" t="s">
        <v>263</v>
      </c>
      <c r="H15" s="94" t="s">
        <v>227</v>
      </c>
      <c r="I15" s="109" t="n">
        <f aca="false">INDEX(1d12Plus!$A$1:$AK$37,MATCH(($S$2-$C15),1d12Plus!$A:$A,0),MATCH(CONCATENATE($P$2,"+",$Q$2),1d12Plus!$1:$1,0))/100</f>
        <v>0.4167</v>
      </c>
      <c r="J15" s="94" t="n">
        <f aca="false">(-$T$2-5+$R$2+F15)*-1</f>
        <v>3</v>
      </c>
      <c r="K15" s="97" t="n">
        <f aca="false">1-((1-(INDEX('Single Dice'!$A$1:$G$13,IF($J15&lt;2,3,IF($J15&gt;11,13,MATCH($J15,'Single Dice'!$A:$A))),7)/100))*(1-(INDEX('Single Dice'!$A$1:$G$13,IF($J15&lt;2,3,IF($J15&gt;11,13,MATCH($J15,'Single Dice'!$A:$A))),MATCH($P$2,'Single Dice'!$A$1:$G$1,0))/100))*(1-(INDEX('Single Dice'!$A$1:$G$13,IF($J15&lt;2,3,IF($J15&gt;11,13,MATCH($J15,'Single Dice'!$A:$A))),MATCH($Q$2,'Single Dice'!$A$1:$G$1,0))/100)))</f>
        <v>0.981481482037</v>
      </c>
      <c r="L15" s="97" t="n">
        <f aca="false">(INDEX('Single Dice'!$A$1:$G$13,IF($J15&lt;2,3,IF($J15&gt;11,13,MATCH($J15,'Single Dice'!$A:$A))),7)/100)*(INDEX('Single Dice'!$A$1:$G$13,IF($J15&lt;2,3,IF($J15&gt;11,13,MATCH($J15,'Single Dice'!$A:$A))),MATCH($P$2,'Single Dice'!$A$1:$G$1,0))/100)*(1-(INDEX('Single Dice'!$A$1:$G$13,IF($J15&lt;2,3,IF($J15&gt;11,13,MATCH($J15,'Single Dice'!$A:$A))),MATCH($Q$2,'Single Dice'!$A$1:$G$1,0))/100))+(INDEX('Single Dice'!$A$1:$G$13,IF($J15&lt;2,3,IF($J15&gt;11,13,MATCH($J15,'Single Dice'!$A:$A))),7)/100)*(1-(INDEX('Single Dice'!$A$1:$G$13,IF($J15&lt;2,3,IF($J15&gt;11,13,MATCH($J15,'Single Dice'!$A:$A))),MATCH($P$2,'Single Dice'!$A$1:$G$1,0))/100))*(INDEX('Single Dice'!$A$1:$G$13,IF($J15&lt;2,3,IF($J15&gt;11,13,MATCH($J15,'Single Dice'!$A:$A))),MATCH($Q$2,'Single Dice'!$A$1:$G$1,0))/100)+(1-(INDEX('Single Dice'!$A$1:$G$13,IF($J15&lt;2,3,IF($J15&gt;11,13,MATCH($J15,'Single Dice'!$A:$A))),7)/100))*(INDEX('Single Dice'!$A$1:$G$13,IF($J15&lt;2,3,IF($J15&gt;11,13,MATCH($J15,'Single Dice'!$A:$A))),MATCH($P$2,'Single Dice'!$A$1:$G$1,0))/100)*(INDEX('Single Dice'!$A$1:$G$13,IF($J15&lt;2,3,IF($J15&gt;11,13,MATCH($J15,'Single Dice'!$A:$A))),MATCH($Q$2,'Single Dice'!$A$1:$G$1,0))/100)+(INDEX('Single Dice'!$A$1:$G$13,IF($J15&lt;2,3,IF($J15&gt;11,13,MATCH($J15,'Single Dice'!$A:$A))),7)/100)*(INDEX('Single Dice'!$A$1:$G$13,IF($J15&lt;2,3,IF($J15&gt;11,13,MATCH($J15,'Single Dice'!$A:$A))),MATCH($P$2,'Single Dice'!$A$1:$G$1,0))/100)*(INDEX('Single Dice'!$A$1:$G$13,IF($J15&lt;2,3,IF($J15&gt;11,13,MATCH($J15,'Single Dice'!$A:$A))),MATCH($Q$2,'Single Dice'!$A$1:$G$1,0))/100)</f>
        <v>0.814825925926</v>
      </c>
      <c r="M15" s="97" t="n">
        <f aca="false">((((INDEX('Single Dice'!$A$1:$G$13,IF($J15&lt;2,3,IF($J15&gt;11,13,MATCH($J15,'Single Dice'!$A:$A))),7)/100))*((INDEX('Single Dice'!$A$1:$G$13,IF($J15&lt;2,3,IF($J15&gt;11,13,MATCH($J15,'Single Dice'!$A:$A))),MATCH($P$2,'Single Dice'!$A$1:$G$1,0))/100))*((INDEX('Single Dice'!$A$1:$G$13,IF($J15&lt;2,3,IF($J15&gt;11,13,MATCH($J15,'Single Dice'!$A:$A))),MATCH($Q$2,'Single Dice'!$A$1:$G$1,0))/100))))</f>
        <v>0.370392592037</v>
      </c>
      <c r="N15" s="98" t="n">
        <f aca="false">((K15-L15)*E15+(L15-M15)*E15*2+M15*E15*3)*I15</f>
        <v>4.51431945</v>
      </c>
      <c r="P15" s="94"/>
      <c r="Q15" s="94"/>
      <c r="R15" s="94"/>
      <c r="S15" s="94"/>
      <c r="T15" s="99"/>
    </row>
    <row r="16" s="108" customFormat="true" ht="12.75" hidden="false" customHeight="false" outlineLevel="0" collapsed="false">
      <c r="A16" s="100" t="s">
        <v>187</v>
      </c>
      <c r="B16" s="101" t="n">
        <v>1</v>
      </c>
      <c r="C16" s="101" t="n">
        <v>0</v>
      </c>
      <c r="D16" s="101" t="s">
        <v>67</v>
      </c>
      <c r="E16" s="101" t="n">
        <v>5</v>
      </c>
      <c r="F16" s="101" t="n">
        <v>2</v>
      </c>
      <c r="G16" s="110" t="s">
        <v>263</v>
      </c>
      <c r="H16" s="101" t="s">
        <v>228</v>
      </c>
      <c r="I16" s="104" t="n">
        <f aca="false">INDEX(1d12Plus!$A$1:$AK$37,MATCH(($S$2-$C16),1d12Plus!$A:$A,0),MATCH(CONCATENATE($P$2,"+",$Q$2),1d12Plus!$1:$1,0))/100</f>
        <v>0.3356</v>
      </c>
      <c r="J16" s="101" t="n">
        <f aca="false">(-$T$2-5+$R$2+F16)*-1</f>
        <v>2</v>
      </c>
      <c r="K16" s="105" t="n">
        <f aca="false">1-((1-(INDEX('Single Dice'!$A$1:$G$13,IF($J16&lt;2,3,IF($J16&gt;11,13,MATCH($J16,'Single Dice'!$A:$A))),7)/100))*(1-(INDEX('Single Dice'!$A$1:$G$13,IF($J16&lt;2,3,IF($J16&gt;11,13,MATCH($J16,'Single Dice'!$A:$A))),MATCH($P$2,'Single Dice'!$A$1:$G$1,0))/100))*(1-(INDEX('Single Dice'!$A$1:$G$13,IF($J16&lt;2,3,IF($J16&gt;11,13,MATCH($J16,'Single Dice'!$A:$A))),MATCH($Q$2,'Single Dice'!$A$1:$G$1,0))/100)))</f>
        <v>0.997685185463</v>
      </c>
      <c r="L16" s="105" t="n">
        <f aca="false">(INDEX('Single Dice'!$A$1:$G$13,IF($J16&lt;2,3,IF($J16&gt;11,13,MATCH($J16,'Single Dice'!$A:$A))),7)/100)*(INDEX('Single Dice'!$A$1:$G$13,IF($J16&lt;2,3,IF($J16&gt;11,13,MATCH($J16,'Single Dice'!$A:$A))),MATCH($P$2,'Single Dice'!$A$1:$G$1,0))/100)*(1-(INDEX('Single Dice'!$A$1:$G$13,IF($J16&lt;2,3,IF($J16&gt;11,13,MATCH($J16,'Single Dice'!$A:$A))),MATCH($Q$2,'Single Dice'!$A$1:$G$1,0))/100))+(INDEX('Single Dice'!$A$1:$G$13,IF($J16&lt;2,3,IF($J16&gt;11,13,MATCH($J16,'Single Dice'!$A:$A))),7)/100)*(1-(INDEX('Single Dice'!$A$1:$G$13,IF($J16&lt;2,3,IF($J16&gt;11,13,MATCH($J16,'Single Dice'!$A:$A))),MATCH($P$2,'Single Dice'!$A$1:$G$1,0))/100))*(INDEX('Single Dice'!$A$1:$G$13,IF($J16&lt;2,3,IF($J16&gt;11,13,MATCH($J16,'Single Dice'!$A:$A))),MATCH($Q$2,'Single Dice'!$A$1:$G$1,0))/100)+(1-(INDEX('Single Dice'!$A$1:$G$13,IF($J16&lt;2,3,IF($J16&gt;11,13,MATCH($J16,'Single Dice'!$A:$A))),7)/100))*(INDEX('Single Dice'!$A$1:$G$13,IF($J16&lt;2,3,IF($J16&gt;11,13,MATCH($J16,'Single Dice'!$A:$A))),MATCH($P$2,'Single Dice'!$A$1:$G$1,0))/100)*(INDEX('Single Dice'!$A$1:$G$13,IF($J16&lt;2,3,IF($J16&gt;11,13,MATCH($J16,'Single Dice'!$A:$A))),MATCH($Q$2,'Single Dice'!$A$1:$G$1,0))/100)+(INDEX('Single Dice'!$A$1:$G$13,IF($J16&lt;2,3,IF($J16&gt;11,13,MATCH($J16,'Single Dice'!$A:$A))),7)/100)*(INDEX('Single Dice'!$A$1:$G$13,IF($J16&lt;2,3,IF($J16&gt;11,13,MATCH($J16,'Single Dice'!$A:$A))),MATCH($P$2,'Single Dice'!$A$1:$G$1,0))/100)*(INDEX('Single Dice'!$A$1:$G$13,IF($J16&lt;2,3,IF($J16&gt;11,13,MATCH($J16,'Single Dice'!$A:$A))),MATCH($Q$2,'Single Dice'!$A$1:$G$1,0))/100)</f>
        <v>0.949068519074</v>
      </c>
      <c r="M16" s="105" t="n">
        <f aca="false">((((INDEX('Single Dice'!$A$1:$G$13,IF($J16&lt;2,3,IF($J16&gt;11,13,MATCH($J16,'Single Dice'!$A:$A))),7)/100))*((INDEX('Single Dice'!$A$1:$G$13,IF($J16&lt;2,3,IF($J16&gt;11,13,MATCH($J16,'Single Dice'!$A:$A))),MATCH($P$2,'Single Dice'!$A$1:$G$1,0))/100))*((INDEX('Single Dice'!$A$1:$G$13,IF($J16&lt;2,3,IF($J16&gt;11,13,MATCH($J16,'Single Dice'!$A:$A))),MATCH($Q$2,'Single Dice'!$A$1:$G$1,0))/100))))</f>
        <v>0.636546295463</v>
      </c>
      <c r="N16" s="106" t="n">
        <f aca="false">((K16-L16)*E16+(L16-M16)*E16*2+M16*E16*3)*I16</f>
        <v>4.3347774</v>
      </c>
      <c r="O16" s="83"/>
      <c r="P16" s="101"/>
      <c r="Q16" s="101"/>
      <c r="R16" s="101"/>
      <c r="S16" s="101"/>
      <c r="T16" s="107"/>
    </row>
    <row r="17" customFormat="false" ht="12.75" hidden="false" customHeight="false" outlineLevel="0" collapsed="false">
      <c r="A17" s="93" t="s">
        <v>72</v>
      </c>
      <c r="B17" s="94" t="n">
        <v>1</v>
      </c>
      <c r="C17" s="94" t="n">
        <v>0</v>
      </c>
      <c r="D17" s="94" t="s">
        <v>67</v>
      </c>
      <c r="E17" s="94" t="n">
        <v>6</v>
      </c>
      <c r="F17" s="94" t="n">
        <v>1</v>
      </c>
      <c r="G17" s="95" t="s">
        <v>264</v>
      </c>
      <c r="H17" s="94" t="s">
        <v>229</v>
      </c>
      <c r="I17" s="109" t="n">
        <f aca="false">INDEX(1d12Plus!$A$1:$AK$37,MATCH(($S$2-$C17),1d12Plus!$A:$A,0),MATCH(CONCATENATE($P$2,"+",$Q$2),1d12Plus!$1:$1,0))/100</f>
        <v>0.3356</v>
      </c>
      <c r="J17" s="94" t="n">
        <f aca="false">(-$T$2-5+$R$2+F17)*-1</f>
        <v>3</v>
      </c>
      <c r="K17" s="97" t="n">
        <f aca="false">1-((1-(INDEX('Single Dice'!$A$1:$G$13,IF($J17&lt;2,3,IF($J17&gt;11,13,MATCH($J17,'Single Dice'!$A:$A))),7)/100))*(1-(INDEX('Single Dice'!$A$1:$G$13,IF($J17&lt;2,3,IF($J17&gt;11,13,MATCH($J17,'Single Dice'!$A:$A))),MATCH($P$2,'Single Dice'!$A$1:$G$1,0))/100))*(1-(INDEX('Single Dice'!$A$1:$G$13,IF($J17&lt;2,3,IF($J17&gt;11,13,MATCH($J17,'Single Dice'!$A:$A))),MATCH($Q$2,'Single Dice'!$A$1:$G$1,0))/100)))</f>
        <v>0.981481482037</v>
      </c>
      <c r="L17" s="97" t="n">
        <f aca="false">(INDEX('Single Dice'!$A$1:$G$13,IF($J17&lt;2,3,IF($J17&gt;11,13,MATCH($J17,'Single Dice'!$A:$A))),7)/100)*(INDEX('Single Dice'!$A$1:$G$13,IF($J17&lt;2,3,IF($J17&gt;11,13,MATCH($J17,'Single Dice'!$A:$A))),MATCH($P$2,'Single Dice'!$A$1:$G$1,0))/100)*(1-(INDEX('Single Dice'!$A$1:$G$13,IF($J17&lt;2,3,IF($J17&gt;11,13,MATCH($J17,'Single Dice'!$A:$A))),MATCH($Q$2,'Single Dice'!$A$1:$G$1,0))/100))+(INDEX('Single Dice'!$A$1:$G$13,IF($J17&lt;2,3,IF($J17&gt;11,13,MATCH($J17,'Single Dice'!$A:$A))),7)/100)*(1-(INDEX('Single Dice'!$A$1:$G$13,IF($J17&lt;2,3,IF($J17&gt;11,13,MATCH($J17,'Single Dice'!$A:$A))),MATCH($P$2,'Single Dice'!$A$1:$G$1,0))/100))*(INDEX('Single Dice'!$A$1:$G$13,IF($J17&lt;2,3,IF($J17&gt;11,13,MATCH($J17,'Single Dice'!$A:$A))),MATCH($Q$2,'Single Dice'!$A$1:$G$1,0))/100)+(1-(INDEX('Single Dice'!$A$1:$G$13,IF($J17&lt;2,3,IF($J17&gt;11,13,MATCH($J17,'Single Dice'!$A:$A))),7)/100))*(INDEX('Single Dice'!$A$1:$G$13,IF($J17&lt;2,3,IF($J17&gt;11,13,MATCH($J17,'Single Dice'!$A:$A))),MATCH($P$2,'Single Dice'!$A$1:$G$1,0))/100)*(INDEX('Single Dice'!$A$1:$G$13,IF($J17&lt;2,3,IF($J17&gt;11,13,MATCH($J17,'Single Dice'!$A:$A))),MATCH($Q$2,'Single Dice'!$A$1:$G$1,0))/100)+(INDEX('Single Dice'!$A$1:$G$13,IF($J17&lt;2,3,IF($J17&gt;11,13,MATCH($J17,'Single Dice'!$A:$A))),7)/100)*(INDEX('Single Dice'!$A$1:$G$13,IF($J17&lt;2,3,IF($J17&gt;11,13,MATCH($J17,'Single Dice'!$A:$A))),MATCH($P$2,'Single Dice'!$A$1:$G$1,0))/100)*(INDEX('Single Dice'!$A$1:$G$13,IF($J17&lt;2,3,IF($J17&gt;11,13,MATCH($J17,'Single Dice'!$A:$A))),MATCH($Q$2,'Single Dice'!$A$1:$G$1,0))/100)</f>
        <v>0.814825925926</v>
      </c>
      <c r="M17" s="97" t="n">
        <f aca="false">((((INDEX('Single Dice'!$A$1:$G$13,IF($J17&lt;2,3,IF($J17&gt;11,13,MATCH($J17,'Single Dice'!$A:$A))),7)/100))*((INDEX('Single Dice'!$A$1:$G$13,IF($J17&lt;2,3,IF($J17&gt;11,13,MATCH($J17,'Single Dice'!$A:$A))),MATCH($P$2,'Single Dice'!$A$1:$G$1,0))/100))*((INDEX('Single Dice'!$A$1:$G$13,IF($J17&lt;2,3,IF($J17&gt;11,13,MATCH($J17,'Single Dice'!$A:$A))),MATCH($Q$2,'Single Dice'!$A$1:$G$1,0))/100))))</f>
        <v>0.370392592037</v>
      </c>
      <c r="N17" s="98" t="n">
        <f aca="false">((K17-L17)*E17+(L17-M17)*E17*2+M17*E17*3)*I17</f>
        <v>4.36286712</v>
      </c>
      <c r="P17" s="94"/>
      <c r="Q17" s="94"/>
      <c r="R17" s="94"/>
      <c r="S17" s="94"/>
      <c r="T17" s="99"/>
    </row>
    <row r="18" s="108" customFormat="true" ht="25.5" hidden="false" customHeight="true" outlineLevel="0" collapsed="false">
      <c r="A18" s="100" t="s">
        <v>235</v>
      </c>
      <c r="B18" s="101" t="n">
        <v>0</v>
      </c>
      <c r="C18" s="101" t="n">
        <v>0</v>
      </c>
      <c r="D18" s="101" t="s">
        <v>56</v>
      </c>
      <c r="E18" s="101" t="n">
        <v>3</v>
      </c>
      <c r="F18" s="101" t="n">
        <v>0</v>
      </c>
      <c r="G18" s="111" t="s">
        <v>501</v>
      </c>
      <c r="H18" s="112" t="s">
        <v>237</v>
      </c>
      <c r="I18" s="113" t="n">
        <f aca="false">INDEX(1d12Plus!$A$1:$AK$37,MATCH(($S$2-$C18),1d12Plus!$A:$A,0),MATCH(CONCATENATE($P$2,"+",$Q$2),1d12Plus!$1:$1,0))/100</f>
        <v>0.3356</v>
      </c>
      <c r="J18" s="101" t="n">
        <f aca="false">(-$T$2-5+$R$2+F18)*-1</f>
        <v>4</v>
      </c>
      <c r="K18" s="105" t="n">
        <f aca="false">1-((1-(INDEX('Single Dice'!$A$1:$G$13,IF($J18&lt;2,3,IF($J18&gt;11,13,MATCH($J18,'Single Dice'!$A:$A))),7)/100))*(1-(INDEX('Single Dice'!$A$1:$G$13,IF($J18&lt;2,3,IF($J18&gt;11,13,MATCH($J18,'Single Dice'!$A:$A))),MATCH($P$2,'Single Dice'!$A$1:$G$1,0))/100))*(1-(INDEX('Single Dice'!$A$1:$G$13,IF($J18&lt;2,3,IF($J18&gt;11,13,MATCH($J18,'Single Dice'!$A:$A))),MATCH($Q$2,'Single Dice'!$A$1:$G$1,0))/100)))</f>
        <v>0.9375</v>
      </c>
      <c r="L18" s="105" t="n">
        <f aca="false">(INDEX('Single Dice'!$A$1:$G$13,IF($J18&lt;2,3,IF($J18&gt;11,13,MATCH($J18,'Single Dice'!$A:$A))),7)/100)*(INDEX('Single Dice'!$A$1:$G$13,IF($J18&lt;2,3,IF($J18&gt;11,13,MATCH($J18,'Single Dice'!$A:$A))),MATCH($P$2,'Single Dice'!$A$1:$G$1,0))/100)*(1-(INDEX('Single Dice'!$A$1:$G$13,IF($J18&lt;2,3,IF($J18&gt;11,13,MATCH($J18,'Single Dice'!$A:$A))),MATCH($Q$2,'Single Dice'!$A$1:$G$1,0))/100))+(INDEX('Single Dice'!$A$1:$G$13,IF($J18&lt;2,3,IF($J18&gt;11,13,MATCH($J18,'Single Dice'!$A:$A))),7)/100)*(1-(INDEX('Single Dice'!$A$1:$G$13,IF($J18&lt;2,3,IF($J18&gt;11,13,MATCH($J18,'Single Dice'!$A:$A))),MATCH($P$2,'Single Dice'!$A$1:$G$1,0))/100))*(INDEX('Single Dice'!$A$1:$G$13,IF($J18&lt;2,3,IF($J18&gt;11,13,MATCH($J18,'Single Dice'!$A:$A))),MATCH($Q$2,'Single Dice'!$A$1:$G$1,0))/100)+(1-(INDEX('Single Dice'!$A$1:$G$13,IF($J18&lt;2,3,IF($J18&gt;11,13,MATCH($J18,'Single Dice'!$A:$A))),7)/100))*(INDEX('Single Dice'!$A$1:$G$13,IF($J18&lt;2,3,IF($J18&gt;11,13,MATCH($J18,'Single Dice'!$A:$A))),MATCH($P$2,'Single Dice'!$A$1:$G$1,0))/100)*(INDEX('Single Dice'!$A$1:$G$13,IF($J18&lt;2,3,IF($J18&gt;11,13,MATCH($J18,'Single Dice'!$A:$A))),MATCH($Q$2,'Single Dice'!$A$1:$G$1,0))/100)+(INDEX('Single Dice'!$A$1:$G$13,IF($J18&lt;2,3,IF($J18&gt;11,13,MATCH($J18,'Single Dice'!$A:$A))),7)/100)*(INDEX('Single Dice'!$A$1:$G$13,IF($J18&lt;2,3,IF($J18&gt;11,13,MATCH($J18,'Single Dice'!$A:$A))),MATCH($P$2,'Single Dice'!$A$1:$G$1,0))/100)*(INDEX('Single Dice'!$A$1:$G$13,IF($J18&lt;2,3,IF($J18&gt;11,13,MATCH($J18,'Single Dice'!$A:$A))),MATCH($Q$2,'Single Dice'!$A$1:$G$1,0))/100)</f>
        <v>0.625</v>
      </c>
      <c r="M18" s="105" t="n">
        <f aca="false">((((INDEX('Single Dice'!$A$1:$G$13,IF($J18&lt;2,3,IF($J18&gt;11,13,MATCH($J18,'Single Dice'!$A:$A))),7)/100))*((INDEX('Single Dice'!$A$1:$G$13,IF($J18&lt;2,3,IF($J18&gt;11,13,MATCH($J18,'Single Dice'!$A:$A))),MATCH($P$2,'Single Dice'!$A$1:$G$1,0))/100))*((INDEX('Single Dice'!$A$1:$G$13,IF($J18&lt;2,3,IF($J18&gt;11,13,MATCH($J18,'Single Dice'!$A:$A))),MATCH($Q$2,'Single Dice'!$A$1:$G$1,0))/100))))</f>
        <v>0.1875</v>
      </c>
      <c r="N18" s="106" t="n">
        <f aca="false">((K18-L18)*E18+(L18-M18)*E18*2+M18*E18*3)*I18</f>
        <v>1.7619</v>
      </c>
      <c r="O18" s="83"/>
      <c r="P18" s="101"/>
      <c r="Q18" s="101"/>
      <c r="R18" s="101"/>
      <c r="S18" s="101"/>
      <c r="T18" s="107"/>
    </row>
    <row r="19" s="108" customFormat="true" ht="25.5" hidden="false" customHeight="true" outlineLevel="0" collapsed="false">
      <c r="A19" s="100" t="s">
        <v>266</v>
      </c>
      <c r="B19" s="101" t="n">
        <v>1</v>
      </c>
      <c r="C19" s="101" t="n">
        <v>0</v>
      </c>
      <c r="D19" s="101" t="s">
        <v>56</v>
      </c>
      <c r="E19" s="101" t="n">
        <v>4</v>
      </c>
      <c r="F19" s="101" t="n">
        <v>1</v>
      </c>
      <c r="G19" s="111"/>
      <c r="H19" s="112"/>
      <c r="I19" s="113" t="n">
        <f aca="false">INDEX(1d12Plus!$A$1:$AK$37,MATCH(($S$2-$C19),1d12Plus!$A:$A,0),MATCH(CONCATENATE($P$2,"+",$Q$2),1d12Plus!$1:$1,0))/100</f>
        <v>0.3356</v>
      </c>
      <c r="J19" s="101" t="n">
        <f aca="false">(-$T$2-5+$R$2+F19)*-1</f>
        <v>3</v>
      </c>
      <c r="K19" s="105" t="n">
        <f aca="false">1-((1-(INDEX('Single Dice'!$A$1:$G$13,IF($J19&lt;2,3,IF($J19&gt;11,13,MATCH($J19,'Single Dice'!$A:$A))),7)/100))*(1-(INDEX('Single Dice'!$A$1:$G$13,IF($J19&lt;2,3,IF($J19&gt;11,13,MATCH($J19,'Single Dice'!$A:$A))),MATCH($P$2,'Single Dice'!$A$1:$G$1,0))/100))*(1-(INDEX('Single Dice'!$A$1:$G$13,IF($J19&lt;2,3,IF($J19&gt;11,13,MATCH($J19,'Single Dice'!$A:$A))),MATCH($Q$2,'Single Dice'!$A$1:$G$1,0))/100)))</f>
        <v>0.981481482037</v>
      </c>
      <c r="L19" s="105" t="n">
        <f aca="false">(INDEX('Single Dice'!$A$1:$G$13,IF($J19&lt;2,3,IF($J19&gt;11,13,MATCH($J19,'Single Dice'!$A:$A))),7)/100)*(INDEX('Single Dice'!$A$1:$G$13,IF($J19&lt;2,3,IF($J19&gt;11,13,MATCH($J19,'Single Dice'!$A:$A))),MATCH($P$2,'Single Dice'!$A$1:$G$1,0))/100)*(1-(INDEX('Single Dice'!$A$1:$G$13,IF($J19&lt;2,3,IF($J19&gt;11,13,MATCH($J19,'Single Dice'!$A:$A))),MATCH($Q$2,'Single Dice'!$A$1:$G$1,0))/100))+(INDEX('Single Dice'!$A$1:$G$13,IF($J19&lt;2,3,IF($J19&gt;11,13,MATCH($J19,'Single Dice'!$A:$A))),7)/100)*(1-(INDEX('Single Dice'!$A$1:$G$13,IF($J19&lt;2,3,IF($J19&gt;11,13,MATCH($J19,'Single Dice'!$A:$A))),MATCH($P$2,'Single Dice'!$A$1:$G$1,0))/100))*(INDEX('Single Dice'!$A$1:$G$13,IF($J19&lt;2,3,IF($J19&gt;11,13,MATCH($J19,'Single Dice'!$A:$A))),MATCH($Q$2,'Single Dice'!$A$1:$G$1,0))/100)+(1-(INDEX('Single Dice'!$A$1:$G$13,IF($J19&lt;2,3,IF($J19&gt;11,13,MATCH($J19,'Single Dice'!$A:$A))),7)/100))*(INDEX('Single Dice'!$A$1:$G$13,IF($J19&lt;2,3,IF($J19&gt;11,13,MATCH($J19,'Single Dice'!$A:$A))),MATCH($P$2,'Single Dice'!$A$1:$G$1,0))/100)*(INDEX('Single Dice'!$A$1:$G$13,IF($J19&lt;2,3,IF($J19&gt;11,13,MATCH($J19,'Single Dice'!$A:$A))),MATCH($Q$2,'Single Dice'!$A$1:$G$1,0))/100)+(INDEX('Single Dice'!$A$1:$G$13,IF($J19&lt;2,3,IF($J19&gt;11,13,MATCH($J19,'Single Dice'!$A:$A))),7)/100)*(INDEX('Single Dice'!$A$1:$G$13,IF($J19&lt;2,3,IF($J19&gt;11,13,MATCH($J19,'Single Dice'!$A:$A))),MATCH($P$2,'Single Dice'!$A$1:$G$1,0))/100)*(INDEX('Single Dice'!$A$1:$G$13,IF($J19&lt;2,3,IF($J19&gt;11,13,MATCH($J19,'Single Dice'!$A:$A))),MATCH($Q$2,'Single Dice'!$A$1:$G$1,0))/100)</f>
        <v>0.814825925926</v>
      </c>
      <c r="M19" s="105" t="n">
        <f aca="false">((((INDEX('Single Dice'!$A$1:$G$13,IF($J19&lt;2,3,IF($J19&gt;11,13,MATCH($J19,'Single Dice'!$A:$A))),7)/100))*((INDEX('Single Dice'!$A$1:$G$13,IF($J19&lt;2,3,IF($J19&gt;11,13,MATCH($J19,'Single Dice'!$A:$A))),MATCH($P$2,'Single Dice'!$A$1:$G$1,0))/100))*((INDEX('Single Dice'!$A$1:$G$13,IF($J19&lt;2,3,IF($J19&gt;11,13,MATCH($J19,'Single Dice'!$A:$A))),MATCH($Q$2,'Single Dice'!$A$1:$G$1,0))/100))))</f>
        <v>0.370392592037</v>
      </c>
      <c r="N19" s="106" t="n">
        <f aca="false">((K19-L19)*E19+(L19-M19)*E19*2+M19*E19*3)*I19</f>
        <v>2.90857808</v>
      </c>
      <c r="O19" s="83"/>
      <c r="P19" s="101"/>
      <c r="Q19" s="101"/>
      <c r="R19" s="101"/>
      <c r="S19" s="101"/>
      <c r="T19" s="107"/>
    </row>
    <row r="20" customFormat="false" ht="25.5" hidden="false" customHeight="true" outlineLevel="0" collapsed="false">
      <c r="A20" s="93" t="s">
        <v>191</v>
      </c>
      <c r="B20" s="94" t="n">
        <v>1</v>
      </c>
      <c r="C20" s="94" t="n">
        <v>0</v>
      </c>
      <c r="D20" s="94" t="s">
        <v>67</v>
      </c>
      <c r="E20" s="94" t="n">
        <v>4</v>
      </c>
      <c r="F20" s="94" t="n">
        <v>1</v>
      </c>
      <c r="G20" s="114" t="s">
        <v>502</v>
      </c>
      <c r="H20" s="115" t="s">
        <v>237</v>
      </c>
      <c r="I20" s="116" t="n">
        <f aca="false">INDEX(1d12Plus!$A$1:$AK$37,MATCH(($S$2-$C20),1d12Plus!$A:$A,0),MATCH(CONCATENATE($P$2,"+",$Q$2),1d12Plus!$1:$1,0))/100</f>
        <v>0.3356</v>
      </c>
      <c r="J20" s="94" t="n">
        <f aca="false">(-$T$2-5+$R$2+F20)*-1</f>
        <v>3</v>
      </c>
      <c r="K20" s="97" t="n">
        <f aca="false">1-((1-(INDEX('Single Dice'!$A$1:$G$13,IF($J20&lt;2,3,IF($J20&gt;11,13,MATCH($J20,'Single Dice'!$A:$A))),7)/100))*(1-(INDEX('Single Dice'!$A$1:$G$13,IF($J20&lt;2,3,IF($J20&gt;11,13,MATCH($J20,'Single Dice'!$A:$A))),MATCH($P$2,'Single Dice'!$A$1:$G$1,0))/100))*(1-(INDEX('Single Dice'!$A$1:$G$13,IF($J20&lt;2,3,IF($J20&gt;11,13,MATCH($J20,'Single Dice'!$A:$A))),MATCH($Q$2,'Single Dice'!$A$1:$G$1,0))/100)))</f>
        <v>0.981481482037</v>
      </c>
      <c r="L20" s="97" t="n">
        <f aca="false">(INDEX('Single Dice'!$A$1:$G$13,IF($J20&lt;2,3,IF($J20&gt;11,13,MATCH($J20,'Single Dice'!$A:$A))),7)/100)*(INDEX('Single Dice'!$A$1:$G$13,IF($J20&lt;2,3,IF($J20&gt;11,13,MATCH($J20,'Single Dice'!$A:$A))),MATCH($P$2,'Single Dice'!$A$1:$G$1,0))/100)*(1-(INDEX('Single Dice'!$A$1:$G$13,IF($J20&lt;2,3,IF($J20&gt;11,13,MATCH($J20,'Single Dice'!$A:$A))),MATCH($Q$2,'Single Dice'!$A$1:$G$1,0))/100))+(INDEX('Single Dice'!$A$1:$G$13,IF($J20&lt;2,3,IF($J20&gt;11,13,MATCH($J20,'Single Dice'!$A:$A))),7)/100)*(1-(INDEX('Single Dice'!$A$1:$G$13,IF($J20&lt;2,3,IF($J20&gt;11,13,MATCH($J20,'Single Dice'!$A:$A))),MATCH($P$2,'Single Dice'!$A$1:$G$1,0))/100))*(INDEX('Single Dice'!$A$1:$G$13,IF($J20&lt;2,3,IF($J20&gt;11,13,MATCH($J20,'Single Dice'!$A:$A))),MATCH($Q$2,'Single Dice'!$A$1:$G$1,0))/100)+(1-(INDEX('Single Dice'!$A$1:$G$13,IF($J20&lt;2,3,IF($J20&gt;11,13,MATCH($J20,'Single Dice'!$A:$A))),7)/100))*(INDEX('Single Dice'!$A$1:$G$13,IF($J20&lt;2,3,IF($J20&gt;11,13,MATCH($J20,'Single Dice'!$A:$A))),MATCH($P$2,'Single Dice'!$A$1:$G$1,0))/100)*(INDEX('Single Dice'!$A$1:$G$13,IF($J20&lt;2,3,IF($J20&gt;11,13,MATCH($J20,'Single Dice'!$A:$A))),MATCH($Q$2,'Single Dice'!$A$1:$G$1,0))/100)+(INDEX('Single Dice'!$A$1:$G$13,IF($J20&lt;2,3,IF($J20&gt;11,13,MATCH($J20,'Single Dice'!$A:$A))),7)/100)*(INDEX('Single Dice'!$A$1:$G$13,IF($J20&lt;2,3,IF($J20&gt;11,13,MATCH($J20,'Single Dice'!$A:$A))),MATCH($P$2,'Single Dice'!$A$1:$G$1,0))/100)*(INDEX('Single Dice'!$A$1:$G$13,IF($J20&lt;2,3,IF($J20&gt;11,13,MATCH($J20,'Single Dice'!$A:$A))),MATCH($Q$2,'Single Dice'!$A$1:$G$1,0))/100)</f>
        <v>0.814825925926</v>
      </c>
      <c r="M20" s="97" t="n">
        <f aca="false">((((INDEX('Single Dice'!$A$1:$G$13,IF($J20&lt;2,3,IF($J20&gt;11,13,MATCH($J20,'Single Dice'!$A:$A))),7)/100))*((INDEX('Single Dice'!$A$1:$G$13,IF($J20&lt;2,3,IF($J20&gt;11,13,MATCH($J20,'Single Dice'!$A:$A))),MATCH($P$2,'Single Dice'!$A$1:$G$1,0))/100))*((INDEX('Single Dice'!$A$1:$G$13,IF($J20&lt;2,3,IF($J20&gt;11,13,MATCH($J20,'Single Dice'!$A:$A))),MATCH($Q$2,'Single Dice'!$A$1:$G$1,0))/100))))</f>
        <v>0.370392592037</v>
      </c>
      <c r="N20" s="98" t="n">
        <f aca="false">((K20-L20)*E20+(L20-M20)*E20*2+M20*E20*3)*I20</f>
        <v>2.90857808</v>
      </c>
      <c r="P20" s="94"/>
      <c r="Q20" s="94"/>
      <c r="R20" s="94"/>
      <c r="S20" s="94"/>
      <c r="T20" s="99"/>
    </row>
    <row r="21" customFormat="false" ht="25.5" hidden="false" customHeight="true" outlineLevel="0" collapsed="false">
      <c r="A21" s="93" t="s">
        <v>268</v>
      </c>
      <c r="B21" s="94" t="n">
        <v>1</v>
      </c>
      <c r="C21" s="94" t="n">
        <v>0</v>
      </c>
      <c r="D21" s="94" t="s">
        <v>67</v>
      </c>
      <c r="E21" s="94" t="n">
        <v>6</v>
      </c>
      <c r="F21" s="94" t="n">
        <v>2</v>
      </c>
      <c r="G21" s="114"/>
      <c r="H21" s="115"/>
      <c r="I21" s="116" t="n">
        <f aca="false">INDEX(1d12Plus!$A$1:$AK$37,MATCH(($S$2-$C21),1d12Plus!$A:$A,0),MATCH(CONCATENATE($P$2,"+",$Q$2),1d12Plus!$1:$1,0))/100</f>
        <v>0.3356</v>
      </c>
      <c r="J21" s="94" t="n">
        <f aca="false">(-$T$2-5+$R$2+F21)*-1</f>
        <v>2</v>
      </c>
      <c r="K21" s="97" t="n">
        <f aca="false">1-((1-(INDEX('Single Dice'!$A$1:$G$13,IF($J21&lt;2,3,IF($J21&gt;11,13,MATCH($J21,'Single Dice'!$A:$A))),7)/100))*(1-(INDEX('Single Dice'!$A$1:$G$13,IF($J21&lt;2,3,IF($J21&gt;11,13,MATCH($J21,'Single Dice'!$A:$A))),MATCH($P$2,'Single Dice'!$A$1:$G$1,0))/100))*(1-(INDEX('Single Dice'!$A$1:$G$13,IF($J21&lt;2,3,IF($J21&gt;11,13,MATCH($J21,'Single Dice'!$A:$A))),MATCH($Q$2,'Single Dice'!$A$1:$G$1,0))/100)))</f>
        <v>0.997685185463</v>
      </c>
      <c r="L21" s="97" t="n">
        <f aca="false">(INDEX('Single Dice'!$A$1:$G$13,IF($J21&lt;2,3,IF($J21&gt;11,13,MATCH($J21,'Single Dice'!$A:$A))),7)/100)*(INDEX('Single Dice'!$A$1:$G$13,IF($J21&lt;2,3,IF($J21&gt;11,13,MATCH($J21,'Single Dice'!$A:$A))),MATCH($P$2,'Single Dice'!$A$1:$G$1,0))/100)*(1-(INDEX('Single Dice'!$A$1:$G$13,IF($J21&lt;2,3,IF($J21&gt;11,13,MATCH($J21,'Single Dice'!$A:$A))),MATCH($Q$2,'Single Dice'!$A$1:$G$1,0))/100))+(INDEX('Single Dice'!$A$1:$G$13,IF($J21&lt;2,3,IF($J21&gt;11,13,MATCH($J21,'Single Dice'!$A:$A))),7)/100)*(1-(INDEX('Single Dice'!$A$1:$G$13,IF($J21&lt;2,3,IF($J21&gt;11,13,MATCH($J21,'Single Dice'!$A:$A))),MATCH($P$2,'Single Dice'!$A$1:$G$1,0))/100))*(INDEX('Single Dice'!$A$1:$G$13,IF($J21&lt;2,3,IF($J21&gt;11,13,MATCH($J21,'Single Dice'!$A:$A))),MATCH($Q$2,'Single Dice'!$A$1:$G$1,0))/100)+(1-(INDEX('Single Dice'!$A$1:$G$13,IF($J21&lt;2,3,IF($J21&gt;11,13,MATCH($J21,'Single Dice'!$A:$A))),7)/100))*(INDEX('Single Dice'!$A$1:$G$13,IF($J21&lt;2,3,IF($J21&gt;11,13,MATCH($J21,'Single Dice'!$A:$A))),MATCH($P$2,'Single Dice'!$A$1:$G$1,0))/100)*(INDEX('Single Dice'!$A$1:$G$13,IF($J21&lt;2,3,IF($J21&gt;11,13,MATCH($J21,'Single Dice'!$A:$A))),MATCH($Q$2,'Single Dice'!$A$1:$G$1,0))/100)+(INDEX('Single Dice'!$A$1:$G$13,IF($J21&lt;2,3,IF($J21&gt;11,13,MATCH($J21,'Single Dice'!$A:$A))),7)/100)*(INDEX('Single Dice'!$A$1:$G$13,IF($J21&lt;2,3,IF($J21&gt;11,13,MATCH($J21,'Single Dice'!$A:$A))),MATCH($P$2,'Single Dice'!$A$1:$G$1,0))/100)*(INDEX('Single Dice'!$A$1:$G$13,IF($J21&lt;2,3,IF($J21&gt;11,13,MATCH($J21,'Single Dice'!$A:$A))),MATCH($Q$2,'Single Dice'!$A$1:$G$1,0))/100)</f>
        <v>0.949068519074</v>
      </c>
      <c r="M21" s="97" t="n">
        <f aca="false">((((INDEX('Single Dice'!$A$1:$G$13,IF($J21&lt;2,3,IF($J21&gt;11,13,MATCH($J21,'Single Dice'!$A:$A))),7)/100))*((INDEX('Single Dice'!$A$1:$G$13,IF($J21&lt;2,3,IF($J21&gt;11,13,MATCH($J21,'Single Dice'!$A:$A))),MATCH($P$2,'Single Dice'!$A$1:$G$1,0))/100))*((INDEX('Single Dice'!$A$1:$G$13,IF($J21&lt;2,3,IF($J21&gt;11,13,MATCH($J21,'Single Dice'!$A:$A))),MATCH($Q$2,'Single Dice'!$A$1:$G$1,0))/100))))</f>
        <v>0.636546295463</v>
      </c>
      <c r="N21" s="98" t="n">
        <f aca="false">((K21-L21)*E21+(L21-M21)*E21*2+M21*E21*3)*I21</f>
        <v>5.20173288</v>
      </c>
      <c r="P21" s="94"/>
      <c r="Q21" s="94"/>
      <c r="R21" s="94"/>
      <c r="S21" s="94"/>
      <c r="T21" s="99"/>
    </row>
    <row r="22" s="108" customFormat="true" ht="25.5" hidden="false" customHeight="true" outlineLevel="0" collapsed="false">
      <c r="A22" s="100" t="s">
        <v>269</v>
      </c>
      <c r="B22" s="101" t="n">
        <v>0</v>
      </c>
      <c r="C22" s="101" t="n">
        <v>0</v>
      </c>
      <c r="D22" s="101" t="s">
        <v>56</v>
      </c>
      <c r="E22" s="101" t="n">
        <v>2</v>
      </c>
      <c r="F22" s="101" t="n">
        <v>0</v>
      </c>
      <c r="G22" s="111" t="s">
        <v>503</v>
      </c>
      <c r="H22" s="112" t="s">
        <v>237</v>
      </c>
      <c r="I22" s="113" t="n">
        <f aca="false">INDEX(1d12Plus!$A$1:$AK$37,MATCH(($S$2-$C22),1d12Plus!$A:$A,0),MATCH(CONCATENATE($P$2,"+",$Q$2),1d12Plus!$1:$1,0))/100</f>
        <v>0.3356</v>
      </c>
      <c r="J22" s="101" t="n">
        <f aca="false">(-$T$2-5+$R$2+F22)*-1</f>
        <v>4</v>
      </c>
      <c r="K22" s="105" t="n">
        <f aca="false">1-((1-(INDEX('Single Dice'!$A$1:$G$13,IF($J22&lt;2,3,IF($J22&gt;11,13,MATCH($J22,'Single Dice'!$A:$A))),7)/100))*(1-(INDEX('Single Dice'!$A$1:$G$13,IF($J22&lt;2,3,IF($J22&gt;11,13,MATCH($J22,'Single Dice'!$A:$A))),MATCH($P$2,'Single Dice'!$A$1:$G$1,0))/100))*(1-(INDEX('Single Dice'!$A$1:$G$13,IF($J22&lt;2,3,IF($J22&gt;11,13,MATCH($J22,'Single Dice'!$A:$A))),MATCH($Q$2,'Single Dice'!$A$1:$G$1,0))/100)))</f>
        <v>0.9375</v>
      </c>
      <c r="L22" s="105" t="n">
        <f aca="false">(INDEX('Single Dice'!$A$1:$G$13,IF($J22&lt;2,3,IF($J22&gt;11,13,MATCH($J22,'Single Dice'!$A:$A))),7)/100)*(INDEX('Single Dice'!$A$1:$G$13,IF($J22&lt;2,3,IF($J22&gt;11,13,MATCH($J22,'Single Dice'!$A:$A))),MATCH($P$2,'Single Dice'!$A$1:$G$1,0))/100)*(1-(INDEX('Single Dice'!$A$1:$G$13,IF($J22&lt;2,3,IF($J22&gt;11,13,MATCH($J22,'Single Dice'!$A:$A))),MATCH($Q$2,'Single Dice'!$A$1:$G$1,0))/100))+(INDEX('Single Dice'!$A$1:$G$13,IF($J22&lt;2,3,IF($J22&gt;11,13,MATCH($J22,'Single Dice'!$A:$A))),7)/100)*(1-(INDEX('Single Dice'!$A$1:$G$13,IF($J22&lt;2,3,IF($J22&gt;11,13,MATCH($J22,'Single Dice'!$A:$A))),MATCH($P$2,'Single Dice'!$A$1:$G$1,0))/100))*(INDEX('Single Dice'!$A$1:$G$13,IF($J22&lt;2,3,IF($J22&gt;11,13,MATCH($J22,'Single Dice'!$A:$A))),MATCH($Q$2,'Single Dice'!$A$1:$G$1,0))/100)+(1-(INDEX('Single Dice'!$A$1:$G$13,IF($J22&lt;2,3,IF($J22&gt;11,13,MATCH($J22,'Single Dice'!$A:$A))),7)/100))*(INDEX('Single Dice'!$A$1:$G$13,IF($J22&lt;2,3,IF($J22&gt;11,13,MATCH($J22,'Single Dice'!$A:$A))),MATCH($P$2,'Single Dice'!$A$1:$G$1,0))/100)*(INDEX('Single Dice'!$A$1:$G$13,IF($J22&lt;2,3,IF($J22&gt;11,13,MATCH($J22,'Single Dice'!$A:$A))),MATCH($Q$2,'Single Dice'!$A$1:$G$1,0))/100)+(INDEX('Single Dice'!$A$1:$G$13,IF($J22&lt;2,3,IF($J22&gt;11,13,MATCH($J22,'Single Dice'!$A:$A))),7)/100)*(INDEX('Single Dice'!$A$1:$G$13,IF($J22&lt;2,3,IF($J22&gt;11,13,MATCH($J22,'Single Dice'!$A:$A))),MATCH($P$2,'Single Dice'!$A$1:$G$1,0))/100)*(INDEX('Single Dice'!$A$1:$G$13,IF($J22&lt;2,3,IF($J22&gt;11,13,MATCH($J22,'Single Dice'!$A:$A))),MATCH($Q$2,'Single Dice'!$A$1:$G$1,0))/100)</f>
        <v>0.625</v>
      </c>
      <c r="M22" s="105" t="n">
        <f aca="false">((((INDEX('Single Dice'!$A$1:$G$13,IF($J22&lt;2,3,IF($J22&gt;11,13,MATCH($J22,'Single Dice'!$A:$A))),7)/100))*((INDEX('Single Dice'!$A$1:$G$13,IF($J22&lt;2,3,IF($J22&gt;11,13,MATCH($J22,'Single Dice'!$A:$A))),MATCH($P$2,'Single Dice'!$A$1:$G$1,0))/100))*((INDEX('Single Dice'!$A$1:$G$13,IF($J22&lt;2,3,IF($J22&gt;11,13,MATCH($J22,'Single Dice'!$A:$A))),MATCH($Q$2,'Single Dice'!$A$1:$G$1,0))/100))))</f>
        <v>0.1875</v>
      </c>
      <c r="N22" s="106" t="n">
        <f aca="false">((K22-L22)*E22+(L22-M22)*E22*2+M22*E22*3)*I22</f>
        <v>1.1746</v>
      </c>
      <c r="O22" s="83"/>
      <c r="P22" s="101"/>
      <c r="Q22" s="101"/>
      <c r="R22" s="101"/>
      <c r="S22" s="101"/>
      <c r="T22" s="107"/>
    </row>
    <row r="23" s="108" customFormat="true" ht="23.25" hidden="false" customHeight="true" outlineLevel="0" collapsed="false">
      <c r="A23" s="117" t="s">
        <v>271</v>
      </c>
      <c r="B23" s="118" t="n">
        <v>1</v>
      </c>
      <c r="C23" s="118" t="n">
        <v>0</v>
      </c>
      <c r="D23" s="118" t="s">
        <v>56</v>
      </c>
      <c r="E23" s="118" t="n">
        <v>3</v>
      </c>
      <c r="F23" s="118" t="n">
        <v>1</v>
      </c>
      <c r="G23" s="111"/>
      <c r="H23" s="112"/>
      <c r="I23" s="119" t="n">
        <f aca="false">INDEX(1d12Plus!$A$1:$AK$37,MATCH(($S$2-$C23),1d12Plus!$A:$A,0),MATCH(CONCATENATE($P$2,"+",$Q$2),1d12Plus!$1:$1,0))/100</f>
        <v>0.3356</v>
      </c>
      <c r="J23" s="118" t="n">
        <f aca="false">(-$T$2-5+$R$2+F23)*-1</f>
        <v>3</v>
      </c>
      <c r="K23" s="120" t="n">
        <f aca="false">1-((1-(INDEX('Single Dice'!$A$1:$G$13,IF($J23&lt;2,3,IF($J23&gt;11,13,MATCH($J23,'Single Dice'!$A:$A))),7)/100))*(1-(INDEX('Single Dice'!$A$1:$G$13,IF($J23&lt;2,3,IF($J23&gt;11,13,MATCH($J23,'Single Dice'!$A:$A))),MATCH($P$2,'Single Dice'!$A$1:$G$1,0))/100))*(1-(INDEX('Single Dice'!$A$1:$G$13,IF($J23&lt;2,3,IF($J23&gt;11,13,MATCH($J23,'Single Dice'!$A:$A))),MATCH($Q$2,'Single Dice'!$A$1:$G$1,0))/100)))</f>
        <v>0.981481482037</v>
      </c>
      <c r="L23" s="120" t="n">
        <f aca="false">(INDEX('Single Dice'!$A$1:$G$13,IF($J23&lt;2,3,IF($J23&gt;11,13,MATCH($J23,'Single Dice'!$A:$A))),7)/100)*(INDEX('Single Dice'!$A$1:$G$13,IF($J23&lt;2,3,IF($J23&gt;11,13,MATCH($J23,'Single Dice'!$A:$A))),MATCH($P$2,'Single Dice'!$A$1:$G$1,0))/100)*(1-(INDEX('Single Dice'!$A$1:$G$13,IF($J23&lt;2,3,IF($J23&gt;11,13,MATCH($J23,'Single Dice'!$A:$A))),MATCH($Q$2,'Single Dice'!$A$1:$G$1,0))/100))+(INDEX('Single Dice'!$A$1:$G$13,IF($J23&lt;2,3,IF($J23&gt;11,13,MATCH($J23,'Single Dice'!$A:$A))),7)/100)*(1-(INDEX('Single Dice'!$A$1:$G$13,IF($J23&lt;2,3,IF($J23&gt;11,13,MATCH($J23,'Single Dice'!$A:$A))),MATCH($P$2,'Single Dice'!$A$1:$G$1,0))/100))*(INDEX('Single Dice'!$A$1:$G$13,IF($J23&lt;2,3,IF($J23&gt;11,13,MATCH($J23,'Single Dice'!$A:$A))),MATCH($Q$2,'Single Dice'!$A$1:$G$1,0))/100)+(1-(INDEX('Single Dice'!$A$1:$G$13,IF($J23&lt;2,3,IF($J23&gt;11,13,MATCH($J23,'Single Dice'!$A:$A))),7)/100))*(INDEX('Single Dice'!$A$1:$G$13,IF($J23&lt;2,3,IF($J23&gt;11,13,MATCH($J23,'Single Dice'!$A:$A))),MATCH($P$2,'Single Dice'!$A$1:$G$1,0))/100)*(INDEX('Single Dice'!$A$1:$G$13,IF($J23&lt;2,3,IF($J23&gt;11,13,MATCH($J23,'Single Dice'!$A:$A))),MATCH($Q$2,'Single Dice'!$A$1:$G$1,0))/100)+(INDEX('Single Dice'!$A$1:$G$13,IF($J23&lt;2,3,IF($J23&gt;11,13,MATCH($J23,'Single Dice'!$A:$A))),7)/100)*(INDEX('Single Dice'!$A$1:$G$13,IF($J23&lt;2,3,IF($J23&gt;11,13,MATCH($J23,'Single Dice'!$A:$A))),MATCH($P$2,'Single Dice'!$A$1:$G$1,0))/100)*(INDEX('Single Dice'!$A$1:$G$13,IF($J23&lt;2,3,IF($J23&gt;11,13,MATCH($J23,'Single Dice'!$A:$A))),MATCH($Q$2,'Single Dice'!$A$1:$G$1,0))/100)</f>
        <v>0.814825925926</v>
      </c>
      <c r="M23" s="120" t="n">
        <f aca="false">((((INDEX('Single Dice'!$A$1:$G$13,IF($J23&lt;2,3,IF($J23&gt;11,13,MATCH($J23,'Single Dice'!$A:$A))),7)/100))*((INDEX('Single Dice'!$A$1:$G$13,IF($J23&lt;2,3,IF($J23&gt;11,13,MATCH($J23,'Single Dice'!$A:$A))),MATCH($P$2,'Single Dice'!$A$1:$G$1,0))/100))*((INDEX('Single Dice'!$A$1:$G$13,IF($J23&lt;2,3,IF($J23&gt;11,13,MATCH($J23,'Single Dice'!$A:$A))),MATCH($Q$2,'Single Dice'!$A$1:$G$1,0))/100))))</f>
        <v>0.370392592037</v>
      </c>
      <c r="N23" s="121" t="n">
        <f aca="false">((K23-L23)*E23+(L23-M23)*E23*2+M23*E23*3)*I23</f>
        <v>2.18143356</v>
      </c>
      <c r="O23" s="83"/>
      <c r="P23" s="118"/>
      <c r="Q23" s="118"/>
      <c r="R23" s="118"/>
      <c r="S23" s="118"/>
      <c r="T23" s="122"/>
    </row>
    <row r="24" s="124" customFormat="true" ht="9" hidden="false" customHeight="true" outlineLevel="0" collapsed="false">
      <c r="A24" s="123"/>
      <c r="G24" s="125"/>
      <c r="I24" s="126"/>
      <c r="K24" s="83"/>
      <c r="L24" s="83"/>
      <c r="M24" s="83"/>
      <c r="N24" s="127"/>
      <c r="O24" s="83"/>
      <c r="T24" s="128"/>
    </row>
    <row r="25" customFormat="false" ht="12.75" hidden="false" customHeight="false" outlineLevel="0" collapsed="false">
      <c r="A25" s="129" t="s">
        <v>197</v>
      </c>
      <c r="B25" s="130" t="n">
        <v>1</v>
      </c>
      <c r="C25" s="130" t="n">
        <v>0</v>
      </c>
      <c r="D25" s="130" t="s">
        <v>45</v>
      </c>
      <c r="E25" s="130" t="n">
        <v>1</v>
      </c>
      <c r="F25" s="130" t="n">
        <v>0</v>
      </c>
      <c r="G25" s="131" t="s">
        <v>200</v>
      </c>
      <c r="H25" s="130" t="s">
        <v>241</v>
      </c>
      <c r="I25" s="96" t="n">
        <f aca="false">INDEX(1d12Plus!$A$1:$AK$37,MATCH(($S$2-$C25),1d12Plus!$A:$A,0),MATCH(CONCATENATE($P$2,"+",$Q$2),1d12Plus!$1:$1,0))/100</f>
        <v>0.3356</v>
      </c>
      <c r="J25" s="130" t="n">
        <f aca="false">(-$T$2-5+$R$2+F25)*-1</f>
        <v>4</v>
      </c>
      <c r="K25" s="132" t="n">
        <f aca="false">1-((1-(INDEX('Single Dice'!$A$1:$G$13,IF($J25&lt;2,3,IF($J25&gt;11,13,MATCH($J25,'Single Dice'!$A:$A))),7)/100))*(1-(INDEX('Single Dice'!$A$1:$G$13,IF($J25&lt;2,3,IF($J25&gt;11,13,MATCH($J25,'Single Dice'!$A:$A))),MATCH($P$2,'Single Dice'!$A$1:$G$1,0))/100))*(1-(INDEX('Single Dice'!$A$1:$G$13,IF($J25&lt;2,3,IF($J25&gt;11,13,MATCH($J25,'Single Dice'!$A:$A))),MATCH($Q$2,'Single Dice'!$A$1:$G$1,0))/100)))</f>
        <v>0.9375</v>
      </c>
      <c r="L25" s="132" t="n">
        <f aca="false">(INDEX('Single Dice'!$A$1:$G$13,IF($J25&lt;2,3,IF($J25&gt;11,13,MATCH($J25,'Single Dice'!$A:$A))),7)/100)*(INDEX('Single Dice'!$A$1:$G$13,IF($J25&lt;2,3,IF($J25&gt;11,13,MATCH($J25,'Single Dice'!$A:$A))),MATCH($P$2,'Single Dice'!$A$1:$G$1,0))/100)*(1-(INDEX('Single Dice'!$A$1:$G$13,IF($J25&lt;2,3,IF($J25&gt;11,13,MATCH($J25,'Single Dice'!$A:$A))),MATCH($Q$2,'Single Dice'!$A$1:$G$1,0))/100))+(INDEX('Single Dice'!$A$1:$G$13,IF($J25&lt;2,3,IF($J25&gt;11,13,MATCH($J25,'Single Dice'!$A:$A))),7)/100)*(1-(INDEX('Single Dice'!$A$1:$G$13,IF($J25&lt;2,3,IF($J25&gt;11,13,MATCH($J25,'Single Dice'!$A:$A))),MATCH($P$2,'Single Dice'!$A$1:$G$1,0))/100))*(INDEX('Single Dice'!$A$1:$G$13,IF($J25&lt;2,3,IF($J25&gt;11,13,MATCH($J25,'Single Dice'!$A:$A))),MATCH($Q$2,'Single Dice'!$A$1:$G$1,0))/100)+(1-(INDEX('Single Dice'!$A$1:$G$13,IF($J25&lt;2,3,IF($J25&gt;11,13,MATCH($J25,'Single Dice'!$A:$A))),7)/100))*(INDEX('Single Dice'!$A$1:$G$13,IF($J25&lt;2,3,IF($J25&gt;11,13,MATCH($J25,'Single Dice'!$A:$A))),MATCH($P$2,'Single Dice'!$A$1:$G$1,0))/100)*(INDEX('Single Dice'!$A$1:$G$13,IF($J25&lt;2,3,IF($J25&gt;11,13,MATCH($J25,'Single Dice'!$A:$A))),MATCH($Q$2,'Single Dice'!$A$1:$G$1,0))/100)+(INDEX('Single Dice'!$A$1:$G$13,IF($J25&lt;2,3,IF($J25&gt;11,13,MATCH($J25,'Single Dice'!$A:$A))),7)/100)*(INDEX('Single Dice'!$A$1:$G$13,IF($J25&lt;2,3,IF($J25&gt;11,13,MATCH($J25,'Single Dice'!$A:$A))),MATCH($P$2,'Single Dice'!$A$1:$G$1,0))/100)*(INDEX('Single Dice'!$A$1:$G$13,IF($J25&lt;2,3,IF($J25&gt;11,13,MATCH($J25,'Single Dice'!$A:$A))),MATCH($Q$2,'Single Dice'!$A$1:$G$1,0))/100)</f>
        <v>0.625</v>
      </c>
      <c r="M25" s="132" t="n">
        <f aca="false">((((INDEX('Single Dice'!$A$1:$G$13,IF($J25&lt;2,3,IF($J25&gt;11,13,MATCH($J25,'Single Dice'!$A:$A))),7)/100))*((INDEX('Single Dice'!$A$1:$G$13,IF($J25&lt;2,3,IF($J25&gt;11,13,MATCH($J25,'Single Dice'!$A:$A))),MATCH($P$2,'Single Dice'!$A$1:$G$1,0))/100))*((INDEX('Single Dice'!$A$1:$G$13,IF($J25&lt;2,3,IF($J25&gt;11,13,MATCH($J25,'Single Dice'!$A:$A))),MATCH($Q$2,'Single Dice'!$A$1:$G$1,0))/100))))</f>
        <v>0.1875</v>
      </c>
      <c r="N25" s="133" t="n">
        <f aca="false">((K25-L25)*E25+(L25-M25)*E25*2+M25*E25*3)*I25</f>
        <v>0.5873</v>
      </c>
      <c r="P25" s="130"/>
      <c r="Q25" s="130"/>
      <c r="R25" s="130"/>
      <c r="S25" s="130"/>
      <c r="T25" s="134"/>
    </row>
    <row r="26" s="108" customFormat="true" ht="12.75" hidden="false" customHeight="false" outlineLevel="0" collapsed="false">
      <c r="A26" s="100" t="s">
        <v>199</v>
      </c>
      <c r="B26" s="101" t="n">
        <v>2</v>
      </c>
      <c r="C26" s="101" t="n">
        <v>0</v>
      </c>
      <c r="D26" s="101" t="s">
        <v>49</v>
      </c>
      <c r="E26" s="101" t="n">
        <v>0</v>
      </c>
      <c r="F26" s="101" t="n">
        <v>0</v>
      </c>
      <c r="G26" s="110" t="s">
        <v>200</v>
      </c>
      <c r="H26" s="101" t="s">
        <v>241</v>
      </c>
      <c r="I26" s="135" t="n">
        <f aca="false">INDEX(1d12Plus!$A$1:$AK$37,MATCH(($S$2-$C26),1d12Plus!$A:$A,0),MATCH(CONCATENATE($P$2,"+",$Q$2),1d12Plus!$1:$1,0))/100</f>
        <v>0.3356</v>
      </c>
      <c r="J26" s="101" t="s">
        <v>213</v>
      </c>
      <c r="K26" s="135" t="s">
        <v>213</v>
      </c>
      <c r="L26" s="135" t="s">
        <v>213</v>
      </c>
      <c r="M26" s="135" t="s">
        <v>213</v>
      </c>
      <c r="N26" s="101" t="s">
        <v>213</v>
      </c>
      <c r="O26" s="83"/>
      <c r="P26" s="101"/>
      <c r="Q26" s="101"/>
      <c r="R26" s="101"/>
      <c r="S26" s="101"/>
      <c r="T26" s="107"/>
    </row>
    <row r="27" customFormat="false" ht="23.85" hidden="false" customHeight="false" outlineLevel="0" collapsed="false">
      <c r="A27" s="136" t="s">
        <v>201</v>
      </c>
      <c r="B27" s="137" t="n">
        <v>3</v>
      </c>
      <c r="C27" s="137" t="n">
        <v>0</v>
      </c>
      <c r="D27" s="137" t="s">
        <v>56</v>
      </c>
      <c r="E27" s="137" t="n">
        <v>0</v>
      </c>
      <c r="F27" s="137" t="n">
        <v>0</v>
      </c>
      <c r="G27" s="138" t="s">
        <v>504</v>
      </c>
      <c r="H27" s="137" t="s">
        <v>241</v>
      </c>
      <c r="I27" s="139" t="n">
        <f aca="false">INDEX(1d12Plus!$A$1:$AK$37,MATCH(($S$2-$C27),1d12Plus!$A:$A,0),MATCH(CONCATENATE($P$2,"+",$Q$2),1d12Plus!$1:$1,0))/100</f>
        <v>0.3356</v>
      </c>
      <c r="J27" s="140" t="s">
        <v>213</v>
      </c>
      <c r="K27" s="141" t="s">
        <v>213</v>
      </c>
      <c r="L27" s="141" t="s">
        <v>213</v>
      </c>
      <c r="M27" s="141" t="s">
        <v>213</v>
      </c>
      <c r="N27" s="140" t="s">
        <v>213</v>
      </c>
      <c r="O27" s="142"/>
      <c r="P27" s="137"/>
      <c r="Q27" s="137"/>
      <c r="R27" s="137"/>
      <c r="S27" s="137"/>
      <c r="T27" s="143"/>
    </row>
    <row r="30" customFormat="false" ht="12.75" hidden="false" customHeight="false" outlineLevel="0" collapsed="false">
      <c r="F30" s="156" t="s">
        <v>505</v>
      </c>
      <c r="G30" s="157" t="s">
        <v>2</v>
      </c>
    </row>
    <row r="31" customFormat="false" ht="12.8" hidden="false" customHeight="false" outlineLevel="0" collapsed="false">
      <c r="F31" s="158" t="s">
        <v>506</v>
      </c>
      <c r="G31" s="159" t="s">
        <v>507</v>
      </c>
    </row>
    <row r="32" customFormat="false" ht="12.8" hidden="false" customHeight="false" outlineLevel="0" collapsed="false">
      <c r="F32" s="158" t="s">
        <v>214</v>
      </c>
      <c r="G32" s="160" t="s">
        <v>508</v>
      </c>
    </row>
    <row r="33" customFormat="false" ht="12.8" hidden="false" customHeight="false" outlineLevel="0" collapsed="false">
      <c r="F33" s="158" t="s">
        <v>97</v>
      </c>
      <c r="G33" s="160" t="s">
        <v>509</v>
      </c>
    </row>
    <row r="34" customFormat="false" ht="24.25" hidden="false" customHeight="false" outlineLevel="0" collapsed="false">
      <c r="F34" s="158" t="s">
        <v>510</v>
      </c>
      <c r="G34" s="160" t="s">
        <v>511</v>
      </c>
      <c r="J34" s="161"/>
    </row>
    <row r="35" customFormat="false" ht="35.05" hidden="false" customHeight="false" outlineLevel="0" collapsed="false">
      <c r="F35" s="158" t="s">
        <v>78</v>
      </c>
      <c r="G35" s="160" t="s">
        <v>512</v>
      </c>
      <c r="J35" s="161"/>
    </row>
    <row r="36" customFormat="false" ht="24.25" hidden="false" customHeight="false" outlineLevel="0" collapsed="false">
      <c r="F36" s="158" t="s">
        <v>200</v>
      </c>
      <c r="G36" s="160" t="s">
        <v>513</v>
      </c>
      <c r="J36" s="161"/>
    </row>
    <row r="37" customFormat="false" ht="35.4" hidden="false" customHeight="false" outlineLevel="0" collapsed="false">
      <c r="F37" s="158" t="s">
        <v>45</v>
      </c>
      <c r="G37" s="160" t="s">
        <v>514</v>
      </c>
    </row>
    <row r="38" customFormat="false" ht="23.85" hidden="false" customHeight="false" outlineLevel="0" collapsed="false">
      <c r="E38" s="146"/>
      <c r="F38" s="158" t="s">
        <v>515</v>
      </c>
      <c r="G38" s="160" t="s">
        <v>516</v>
      </c>
    </row>
    <row r="39" customFormat="false" ht="23.85" hidden="false" customHeight="false" outlineLevel="0" collapsed="false">
      <c r="E39" s="146"/>
      <c r="F39" s="158" t="s">
        <v>517</v>
      </c>
      <c r="G39" s="160" t="s">
        <v>518</v>
      </c>
    </row>
    <row r="40" customFormat="false" ht="35.05" hidden="false" customHeight="false" outlineLevel="0" collapsed="false">
      <c r="F40" s="162" t="s">
        <v>500</v>
      </c>
      <c r="G40" s="163" t="s">
        <v>519</v>
      </c>
    </row>
  </sheetData>
  <mergeCells count="12">
    <mergeCell ref="G9:G10"/>
    <mergeCell ref="H9:H10"/>
    <mergeCell ref="G11:G12"/>
    <mergeCell ref="H11:H12"/>
    <mergeCell ref="G13:G14"/>
    <mergeCell ref="H13:H14"/>
    <mergeCell ref="G18:G19"/>
    <mergeCell ref="H18:H19"/>
    <mergeCell ref="G20:G21"/>
    <mergeCell ref="H20:H21"/>
    <mergeCell ref="G22:G23"/>
    <mergeCell ref="H22:H23"/>
  </mergeCells>
  <conditionalFormatting sqref="G38:G1048576 G28 G24 G1:G8 G15 G33:G36">
    <cfRule type="colorScale" priority="2">
      <colorScale>
        <cfvo type="min" val="0"/>
        <cfvo type="num" val="0.6"/>
        <cfvo type="max" val="0"/>
        <color rgb="FFBA131A"/>
        <color rgb="FFFFFF00"/>
        <color rgb="FF89C765"/>
      </colorScale>
    </cfRule>
  </conditionalFormatting>
  <conditionalFormatting sqref="G29">
    <cfRule type="colorScale" priority="3">
      <colorScale>
        <cfvo type="min" val="0"/>
        <cfvo type="num" val="0.6"/>
        <cfvo type="max" val="0"/>
        <color rgb="FFBA131A"/>
        <color rgb="FFFFFF00"/>
        <color rgb="FF89C765"/>
      </colorScale>
    </cfRule>
  </conditionalFormatting>
  <conditionalFormatting sqref="G16">
    <cfRule type="colorScale" priority="4">
      <colorScale>
        <cfvo type="min" val="0"/>
        <cfvo type="num" val="0.6"/>
        <cfvo type="max" val="0"/>
        <color rgb="FFBA131A"/>
        <color rgb="FFFFFF00"/>
        <color rgb="FF89C765"/>
      </colorScale>
    </cfRule>
  </conditionalFormatting>
  <conditionalFormatting sqref="G17">
    <cfRule type="colorScale" priority="5">
      <colorScale>
        <cfvo type="min" val="0"/>
        <cfvo type="num" val="0.6"/>
        <cfvo type="max" val="0"/>
        <color rgb="FFBA131A"/>
        <color rgb="FFFFFF00"/>
        <color rgb="FF89C765"/>
      </colorScale>
    </cfRule>
  </conditionalFormatting>
  <conditionalFormatting sqref="G27">
    <cfRule type="colorScale" priority="6">
      <colorScale>
        <cfvo type="min" val="0"/>
        <cfvo type="num" val="0.6"/>
        <cfvo type="max" val="0"/>
        <color rgb="FFBA131A"/>
        <color rgb="FFFFFF00"/>
        <color rgb="FF89C765"/>
      </colorScale>
    </cfRule>
  </conditionalFormatting>
  <conditionalFormatting sqref="G25">
    <cfRule type="colorScale" priority="7">
      <colorScale>
        <cfvo type="min" val="0"/>
        <cfvo type="num" val="0.6"/>
        <cfvo type="max" val="0"/>
        <color rgb="FFBA131A"/>
        <color rgb="FFFFFF00"/>
        <color rgb="FF89C765"/>
      </colorScale>
    </cfRule>
  </conditionalFormatting>
  <conditionalFormatting sqref="G20">
    <cfRule type="colorScale" priority="8">
      <colorScale>
        <cfvo type="min" val="0"/>
        <cfvo type="num" val="0.6"/>
        <cfvo type="max" val="0"/>
        <color rgb="FFBA131A"/>
        <color rgb="FFFFFF00"/>
        <color rgb="FF89C765"/>
      </colorScale>
    </cfRule>
  </conditionalFormatting>
  <conditionalFormatting sqref="G9">
    <cfRule type="colorScale" priority="9">
      <colorScale>
        <cfvo type="min" val="0"/>
        <cfvo type="num" val="0.6"/>
        <cfvo type="max" val="0"/>
        <color rgb="FFBA131A"/>
        <color rgb="FFFFFF00"/>
        <color rgb="FF89C765"/>
      </colorScale>
    </cfRule>
  </conditionalFormatting>
  <conditionalFormatting sqref="G11">
    <cfRule type="colorScale" priority="10">
      <colorScale>
        <cfvo type="min" val="0"/>
        <cfvo type="num" val="0.6"/>
        <cfvo type="max" val="0"/>
        <color rgb="FFBA131A"/>
        <color rgb="FFFFFF00"/>
        <color rgb="FF89C765"/>
      </colorScale>
    </cfRule>
  </conditionalFormatting>
  <conditionalFormatting sqref="G13">
    <cfRule type="colorScale" priority="11">
      <colorScale>
        <cfvo type="min" val="0"/>
        <cfvo type="num" val="0.6"/>
        <cfvo type="max" val="0"/>
        <color rgb="FFBA131A"/>
        <color rgb="FFFFFF00"/>
        <color rgb="FF89C765"/>
      </colorScale>
    </cfRule>
  </conditionalFormatting>
  <conditionalFormatting sqref="G18">
    <cfRule type="colorScale" priority="12">
      <colorScale>
        <cfvo type="min" val="0"/>
        <cfvo type="num" val="0.6"/>
        <cfvo type="max" val="0"/>
        <color rgb="FFBA131A"/>
        <color rgb="FFFFFF00"/>
        <color rgb="FF89C765"/>
      </colorScale>
    </cfRule>
  </conditionalFormatting>
  <conditionalFormatting sqref="G22">
    <cfRule type="colorScale" priority="13">
      <colorScale>
        <cfvo type="min" val="0"/>
        <cfvo type="num" val="0.6"/>
        <cfvo type="max" val="0"/>
        <color rgb="FFBA131A"/>
        <color rgb="FFFFFF00"/>
        <color rgb="FF89C765"/>
      </colorScale>
    </cfRule>
  </conditionalFormatting>
  <conditionalFormatting sqref="G26">
    <cfRule type="colorScale" priority="14">
      <colorScale>
        <cfvo type="min" val="0"/>
        <cfvo type="num" val="0.6"/>
        <cfvo type="max" val="0"/>
        <color rgb="FFBA131A"/>
        <color rgb="FFFFFF00"/>
        <color rgb="FF89C765"/>
      </colorScale>
    </cfRule>
  </conditionalFormatting>
  <conditionalFormatting sqref="G38:G40 G33:G36">
    <cfRule type="colorScale" priority="15">
      <colorScale>
        <cfvo type="min" val="0"/>
        <cfvo type="num" val="0.6"/>
        <cfvo type="max" val="0"/>
        <color rgb="FFBA131A"/>
        <color rgb="FFFFFF00"/>
        <color rgb="FF89C765"/>
      </colorScale>
    </cfRule>
  </conditionalFormatting>
  <conditionalFormatting sqref="G38:G40">
    <cfRule type="colorScale" priority="16">
      <colorScale>
        <cfvo type="min" val="0"/>
        <cfvo type="num" val="0.6"/>
        <cfvo type="max" val="0"/>
        <color rgb="FFBA131A"/>
        <color rgb="FFFFFF00"/>
        <color rgb="FF89C765"/>
      </colorScale>
    </cfRule>
  </conditionalFormatting>
  <conditionalFormatting sqref="G33:G36 G30">
    <cfRule type="colorScale" priority="17">
      <colorScale>
        <cfvo type="min" val="0"/>
        <cfvo type="num" val="0.6"/>
        <cfvo type="max" val="0"/>
        <color rgb="FFBA131A"/>
        <color rgb="FFFFFF00"/>
        <color rgb="FF89C765"/>
      </colorScale>
    </cfRule>
  </conditionalFormatting>
  <conditionalFormatting sqref="G37">
    <cfRule type="colorScale" priority="18">
      <colorScale>
        <cfvo type="min" val="0"/>
        <cfvo type="num" val="0.6"/>
        <cfvo type="max" val="0"/>
        <color rgb="FFBA131A"/>
        <color rgb="FFFFFF00"/>
        <color rgb="FF89C765"/>
      </colorScale>
    </cfRule>
  </conditionalFormatting>
  <conditionalFormatting sqref="G37">
    <cfRule type="colorScale" priority="19">
      <colorScale>
        <cfvo type="min" val="0"/>
        <cfvo type="num" val="0.6"/>
        <cfvo type="max" val="0"/>
        <color rgb="FFBA131A"/>
        <color rgb="FFFFFF00"/>
        <color rgb="FF89C765"/>
      </colorScale>
    </cfRule>
  </conditionalFormatting>
  <conditionalFormatting sqref="G37">
    <cfRule type="colorScale" priority="20">
      <colorScale>
        <cfvo type="min" val="0"/>
        <cfvo type="num" val="0.6"/>
        <cfvo type="max" val="0"/>
        <color rgb="FFBA131A"/>
        <color rgb="FFFFFF00"/>
        <color rgb="FF89C765"/>
      </colorScale>
    </cfRule>
  </conditionalFormatting>
  <conditionalFormatting sqref="G37">
    <cfRule type="colorScale" priority="21">
      <colorScale>
        <cfvo type="min" val="0"/>
        <cfvo type="num" val="0.6"/>
        <cfvo type="max" val="0"/>
        <color rgb="FFBA131A"/>
        <color rgb="FFFFFF00"/>
        <color rgb="FF89C765"/>
      </colorScale>
    </cfRule>
  </conditionalFormatting>
  <conditionalFormatting sqref="G32">
    <cfRule type="colorScale" priority="22">
      <colorScale>
        <cfvo type="min" val="0"/>
        <cfvo type="num" val="0.6"/>
        <cfvo type="max" val="0"/>
        <color rgb="FFBA131A"/>
        <color rgb="FFFFFF00"/>
        <color rgb="FF89C765"/>
      </colorScale>
    </cfRule>
  </conditionalFormatting>
  <conditionalFormatting sqref="G32">
    <cfRule type="colorScale" priority="23">
      <colorScale>
        <cfvo type="min" val="0"/>
        <cfvo type="num" val="0.6"/>
        <cfvo type="max" val="0"/>
        <color rgb="FFBA131A"/>
        <color rgb="FFFFFF00"/>
        <color rgb="FF89C765"/>
      </colorScale>
    </cfRule>
  </conditionalFormatting>
  <conditionalFormatting sqref="G32">
    <cfRule type="colorScale" priority="24">
      <colorScale>
        <cfvo type="min" val="0"/>
        <cfvo type="num" val="0.6"/>
        <cfvo type="max" val="0"/>
        <color rgb="FFBA131A"/>
        <color rgb="FFFFFF00"/>
        <color rgb="FF89C765"/>
      </colorScale>
    </cfRule>
  </conditionalFormatting>
  <conditionalFormatting sqref="G32">
    <cfRule type="colorScale" priority="25">
      <colorScale>
        <cfvo type="min" val="0"/>
        <cfvo type="num" val="0.6"/>
        <cfvo type="max" val="0"/>
        <color rgb="FFBA131A"/>
        <color rgb="FFFFFF00"/>
        <color rgb="FF89C765"/>
      </colorScale>
    </cfRule>
  </conditionalFormatting>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M23"/>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K10" activeCellId="0" sqref="K10"/>
    </sheetView>
  </sheetViews>
  <sheetFormatPr defaultColWidth="8.875" defaultRowHeight="12.75" zeroHeight="false" outlineLevelRow="0" outlineLevelCol="0"/>
  <cols>
    <col collapsed="false" customWidth="true" hidden="false" outlineLevel="0" max="1" min="1" style="0" width="52.85"/>
    <col collapsed="false" customWidth="true" hidden="false" outlineLevel="0" max="2" min="2" style="0" width="11.99"/>
    <col collapsed="false" customWidth="true" hidden="false" outlineLevel="0" max="3" min="3" style="0" width="17.59"/>
    <col collapsed="false" customWidth="true" hidden="false" outlineLevel="0" max="4" min="4" style="0" width="13.7"/>
    <col collapsed="false" customWidth="true" hidden="false" outlineLevel="0" max="5" min="5" style="0" width="13.57"/>
    <col collapsed="false" customWidth="true" hidden="false" outlineLevel="0" max="6" min="6" style="0" width="15.15"/>
    <col collapsed="false" customWidth="true" hidden="false" outlineLevel="0" max="7" min="7" style="0" width="18.29"/>
    <col collapsed="false" customWidth="true" hidden="false" outlineLevel="0" max="9" min="8" style="0" width="16.71"/>
    <col collapsed="false" customWidth="true" hidden="false" outlineLevel="0" max="10" min="10" style="0" width="11.99"/>
    <col collapsed="false" customWidth="true" hidden="false" outlineLevel="0" max="11" min="11" style="0" width="42.57"/>
  </cols>
  <sheetData>
    <row r="1" customFormat="false" ht="26.25" hidden="false" customHeight="true" outlineLevel="0" collapsed="false">
      <c r="A1" s="46" t="s">
        <v>87</v>
      </c>
      <c r="B1" s="46" t="s">
        <v>140</v>
      </c>
      <c r="C1" s="2" t="s">
        <v>274</v>
      </c>
      <c r="D1" s="2" t="s">
        <v>128</v>
      </c>
      <c r="E1" s="2" t="s">
        <v>141</v>
      </c>
      <c r="F1" s="0" t="s">
        <v>90</v>
      </c>
      <c r="G1" s="0" t="s">
        <v>124</v>
      </c>
      <c r="H1" s="0" t="s">
        <v>275</v>
      </c>
      <c r="I1" s="0" t="s">
        <v>520</v>
      </c>
      <c r="J1" s="46" t="s">
        <v>94</v>
      </c>
      <c r="K1" s="0" t="s">
        <v>212</v>
      </c>
      <c r="L1" s="46"/>
      <c r="M1" s="46"/>
    </row>
    <row r="2" customFormat="false" ht="12.75" hidden="false" customHeight="false" outlineLevel="0" collapsed="false">
      <c r="A2" s="46" t="s">
        <v>277</v>
      </c>
      <c r="B2" s="46" t="n">
        <v>0</v>
      </c>
      <c r="C2" s="2" t="n">
        <v>0</v>
      </c>
      <c r="D2" s="46" t="s">
        <v>213</v>
      </c>
      <c r="E2" s="2" t="s">
        <v>278</v>
      </c>
      <c r="F2" s="46" t="s">
        <v>213</v>
      </c>
      <c r="G2" s="46" t="n">
        <v>0</v>
      </c>
      <c r="H2" s="46" t="s">
        <v>213</v>
      </c>
      <c r="I2" s="46" t="s">
        <v>213</v>
      </c>
      <c r="J2" s="46" t="s">
        <v>98</v>
      </c>
      <c r="K2" s="46" t="s">
        <v>214</v>
      </c>
      <c r="L2" s="46"/>
      <c r="M2" s="46"/>
    </row>
    <row r="3" s="46" customFormat="true" ht="12.75" hidden="false" customHeight="false" outlineLevel="0" collapsed="false">
      <c r="A3" s="46" t="s">
        <v>95</v>
      </c>
      <c r="B3" s="46" t="n">
        <v>1</v>
      </c>
      <c r="C3" s="46" t="n">
        <v>1</v>
      </c>
      <c r="D3" s="46" t="s">
        <v>213</v>
      </c>
      <c r="E3" s="46" t="s">
        <v>97</v>
      </c>
      <c r="F3" s="46" t="s">
        <v>213</v>
      </c>
      <c r="G3" s="46" t="n">
        <v>0</v>
      </c>
      <c r="H3" s="46" t="s">
        <v>213</v>
      </c>
      <c r="I3" s="46" t="n">
        <v>9</v>
      </c>
      <c r="J3" s="46" t="s">
        <v>98</v>
      </c>
      <c r="K3" s="46" t="s">
        <v>214</v>
      </c>
    </row>
    <row r="4" customFormat="false" ht="12.75" hidden="false" customHeight="false" outlineLevel="0" collapsed="false">
      <c r="A4" s="0" t="s">
        <v>279</v>
      </c>
      <c r="B4" s="0" t="n">
        <v>1</v>
      </c>
      <c r="C4" s="0" t="n">
        <v>2</v>
      </c>
      <c r="D4" s="46" t="s">
        <v>213</v>
      </c>
      <c r="E4" s="0" t="s">
        <v>97</v>
      </c>
      <c r="F4" s="0" t="s">
        <v>213</v>
      </c>
      <c r="G4" s="0" t="n">
        <v>0</v>
      </c>
      <c r="H4" s="46" t="s">
        <v>213</v>
      </c>
      <c r="I4" s="0" t="n">
        <v>9</v>
      </c>
      <c r="J4" s="0" t="s">
        <v>98</v>
      </c>
    </row>
    <row r="5" customFormat="false" ht="12.75" hidden="false" customHeight="false" outlineLevel="0" collapsed="false">
      <c r="A5" s="0" t="s">
        <v>132</v>
      </c>
      <c r="B5" s="0" t="n">
        <v>2</v>
      </c>
      <c r="C5" s="0" t="n">
        <v>1</v>
      </c>
      <c r="D5" s="46" t="s">
        <v>213</v>
      </c>
      <c r="E5" s="0" t="s">
        <v>97</v>
      </c>
      <c r="F5" s="0" t="s">
        <v>213</v>
      </c>
      <c r="G5" s="0" t="n">
        <v>0</v>
      </c>
      <c r="H5" s="46" t="s">
        <v>213</v>
      </c>
      <c r="I5" s="0" t="n">
        <v>9</v>
      </c>
      <c r="J5" s="0" t="s">
        <v>101</v>
      </c>
      <c r="K5" s="0" t="s">
        <v>214</v>
      </c>
    </row>
    <row r="6" customFormat="false" ht="12.75" hidden="false" customHeight="false" outlineLevel="0" collapsed="false">
      <c r="A6" s="0" t="s">
        <v>145</v>
      </c>
      <c r="B6" s="0" t="n">
        <v>2</v>
      </c>
      <c r="C6" s="0" t="n">
        <v>2</v>
      </c>
      <c r="D6" s="0" t="s">
        <v>103</v>
      </c>
      <c r="E6" s="0" t="s">
        <v>49</v>
      </c>
      <c r="F6" s="0" t="n">
        <v>16</v>
      </c>
      <c r="G6" s="0" t="n">
        <v>-2</v>
      </c>
      <c r="H6" s="46" t="s">
        <v>213</v>
      </c>
      <c r="I6" s="0" t="n">
        <v>6</v>
      </c>
      <c r="J6" s="0" t="s">
        <v>98</v>
      </c>
    </row>
    <row r="7" customFormat="false" ht="12.75" hidden="false" customHeight="false" outlineLevel="0" collapsed="false">
      <c r="A7" s="0" t="s">
        <v>280</v>
      </c>
      <c r="B7" s="0" t="n">
        <v>3</v>
      </c>
      <c r="C7" s="0" t="n">
        <v>1</v>
      </c>
      <c r="D7" s="46" t="s">
        <v>213</v>
      </c>
      <c r="E7" s="0" t="s">
        <v>49</v>
      </c>
      <c r="F7" s="0" t="n">
        <v>16</v>
      </c>
      <c r="G7" s="0" t="n">
        <v>-2</v>
      </c>
      <c r="H7" s="46" t="s">
        <v>213</v>
      </c>
      <c r="I7" s="0" t="n">
        <v>6</v>
      </c>
      <c r="J7" s="0" t="s">
        <v>98</v>
      </c>
    </row>
    <row r="8" customFormat="false" ht="12.75" hidden="false" customHeight="false" outlineLevel="0" collapsed="false">
      <c r="A8" s="0" t="s">
        <v>104</v>
      </c>
      <c r="B8" s="0" t="n">
        <v>2</v>
      </c>
      <c r="C8" s="0" t="n">
        <v>2</v>
      </c>
      <c r="D8" s="46" t="s">
        <v>213</v>
      </c>
      <c r="E8" s="0" t="s">
        <v>49</v>
      </c>
      <c r="F8" s="0" t="n">
        <v>16</v>
      </c>
      <c r="G8" s="0" t="n">
        <v>-2</v>
      </c>
      <c r="H8" s="46" t="s">
        <v>213</v>
      </c>
      <c r="I8" s="0" t="n">
        <v>6</v>
      </c>
      <c r="J8" s="0" t="s">
        <v>98</v>
      </c>
    </row>
    <row r="9" customFormat="false" ht="12.75" hidden="false" customHeight="false" outlineLevel="0" collapsed="false">
      <c r="A9" s="0" t="s">
        <v>107</v>
      </c>
      <c r="B9" s="0" t="n">
        <v>4</v>
      </c>
      <c r="C9" s="0" t="n">
        <v>1</v>
      </c>
      <c r="D9" s="46" t="s">
        <v>213</v>
      </c>
      <c r="E9" s="0" t="s">
        <v>49</v>
      </c>
      <c r="F9" s="0" t="n">
        <v>16</v>
      </c>
      <c r="G9" s="0" t="n">
        <v>-2</v>
      </c>
      <c r="H9" s="46" t="s">
        <v>213</v>
      </c>
      <c r="I9" s="0" t="n">
        <v>6</v>
      </c>
      <c r="J9" s="0" t="s">
        <v>101</v>
      </c>
    </row>
    <row r="10" customFormat="false" ht="12.75" hidden="false" customHeight="false" outlineLevel="0" collapsed="false">
      <c r="A10" s="0" t="s">
        <v>135</v>
      </c>
      <c r="B10" s="0" t="n">
        <v>3</v>
      </c>
      <c r="C10" s="0" t="n">
        <v>2</v>
      </c>
      <c r="D10" s="0" t="s">
        <v>103</v>
      </c>
      <c r="E10" s="0" t="s">
        <v>49</v>
      </c>
      <c r="F10" s="0" t="n">
        <v>16</v>
      </c>
      <c r="G10" s="0" t="n">
        <v>-2</v>
      </c>
      <c r="H10" s="46" t="s">
        <v>213</v>
      </c>
      <c r="I10" s="0" t="n">
        <v>6</v>
      </c>
      <c r="J10" s="0" t="s">
        <v>217</v>
      </c>
      <c r="K10" s="0" t="s">
        <v>218</v>
      </c>
    </row>
    <row r="11" customFormat="false" ht="12.75" hidden="false" customHeight="false" outlineLevel="0" collapsed="false">
      <c r="A11" s="0" t="s">
        <v>148</v>
      </c>
      <c r="B11" s="0" t="n">
        <v>3</v>
      </c>
      <c r="C11" s="0" t="n">
        <v>3</v>
      </c>
      <c r="D11" s="0" t="s">
        <v>103</v>
      </c>
      <c r="E11" s="0" t="s">
        <v>109</v>
      </c>
      <c r="F11" s="0" t="n">
        <v>13</v>
      </c>
      <c r="G11" s="0" t="n">
        <v>-4</v>
      </c>
      <c r="H11" s="0" t="n">
        <v>2</v>
      </c>
      <c r="I11" s="0" t="n">
        <v>3</v>
      </c>
      <c r="J11" s="0" t="s">
        <v>101</v>
      </c>
    </row>
    <row r="12" customFormat="false" ht="12.75" hidden="false" customHeight="false" outlineLevel="0" collapsed="false">
      <c r="A12" s="0" t="s">
        <v>149</v>
      </c>
      <c r="B12" s="0" t="n">
        <v>4</v>
      </c>
      <c r="C12" s="0" t="n">
        <v>3</v>
      </c>
      <c r="D12" s="0" t="s">
        <v>103</v>
      </c>
      <c r="E12" s="0" t="s">
        <v>109</v>
      </c>
      <c r="F12" s="0" t="n">
        <v>13</v>
      </c>
      <c r="G12" s="0" t="n">
        <v>-4</v>
      </c>
      <c r="H12" s="0" t="n">
        <v>2</v>
      </c>
      <c r="I12" s="0" t="n">
        <v>3</v>
      </c>
      <c r="J12" s="0" t="s">
        <v>101</v>
      </c>
    </row>
    <row r="13" customFormat="false" ht="12.75" hidden="false" customHeight="false" outlineLevel="0" collapsed="false">
      <c r="A13" s="0" t="s">
        <v>150</v>
      </c>
      <c r="B13" s="0" t="n">
        <v>4</v>
      </c>
      <c r="C13" s="0" t="n">
        <v>3</v>
      </c>
      <c r="D13" s="0" t="s">
        <v>103</v>
      </c>
      <c r="E13" s="0" t="s">
        <v>109</v>
      </c>
      <c r="F13" s="0" t="n">
        <v>13</v>
      </c>
      <c r="G13" s="0" t="n">
        <v>-4</v>
      </c>
      <c r="H13" s="0" t="n">
        <v>2</v>
      </c>
      <c r="I13" s="0" t="n">
        <v>3</v>
      </c>
      <c r="J13" s="0" t="s">
        <v>101</v>
      </c>
    </row>
    <row r="14" customFormat="false" ht="12.75" hidden="false" customHeight="false" outlineLevel="0" collapsed="false">
      <c r="A14" s="0" t="s">
        <v>151</v>
      </c>
      <c r="B14" s="0" t="n">
        <v>5</v>
      </c>
      <c r="C14" s="0" t="n">
        <v>3</v>
      </c>
      <c r="D14" s="0" t="s">
        <v>103</v>
      </c>
      <c r="E14" s="0" t="s">
        <v>109</v>
      </c>
      <c r="F14" s="0" t="n">
        <v>13</v>
      </c>
      <c r="G14" s="0" t="n">
        <v>-4</v>
      </c>
      <c r="H14" s="0" t="n">
        <v>2</v>
      </c>
      <c r="I14" s="0" t="n">
        <v>3</v>
      </c>
      <c r="J14" s="0" t="s">
        <v>101</v>
      </c>
    </row>
    <row r="17" customFormat="false" ht="12.75" hidden="false" customHeight="false" outlineLevel="0" collapsed="false">
      <c r="A17" s="4" t="s">
        <v>281</v>
      </c>
    </row>
    <row r="18" customFormat="false" ht="35.05" hidden="false" customHeight="false" outlineLevel="0" collapsed="false">
      <c r="A18" s="46" t="s">
        <v>87</v>
      </c>
      <c r="B18" s="46" t="s">
        <v>140</v>
      </c>
      <c r="C18" s="2" t="s">
        <v>274</v>
      </c>
      <c r="D18" s="2" t="s">
        <v>128</v>
      </c>
      <c r="E18" s="2" t="s">
        <v>141</v>
      </c>
      <c r="F18" s="2" t="s">
        <v>521</v>
      </c>
      <c r="G18" s="46" t="s">
        <v>94</v>
      </c>
      <c r="H18" s="0" t="s">
        <v>212</v>
      </c>
    </row>
    <row r="19" customFormat="false" ht="12.75" hidden="false" customHeight="false" outlineLevel="0" collapsed="false">
      <c r="A19" s="0" t="s">
        <v>283</v>
      </c>
      <c r="B19" s="0" t="n">
        <v>1</v>
      </c>
      <c r="C19" s="0" t="n">
        <v>1</v>
      </c>
      <c r="D19" s="0" t="s">
        <v>213</v>
      </c>
      <c r="E19" s="0" t="s">
        <v>213</v>
      </c>
      <c r="F19" s="0" t="n">
        <v>-1</v>
      </c>
      <c r="G19" s="0" t="s">
        <v>284</v>
      </c>
    </row>
    <row r="20" customFormat="false" ht="12.75" hidden="false" customHeight="false" outlineLevel="0" collapsed="false">
      <c r="A20" s="0" t="s">
        <v>285</v>
      </c>
      <c r="B20" s="0" t="n">
        <v>2</v>
      </c>
      <c r="C20" s="0" t="n">
        <v>1</v>
      </c>
      <c r="D20" s="0" t="s">
        <v>103</v>
      </c>
      <c r="E20" s="0" t="s">
        <v>286</v>
      </c>
      <c r="F20" s="0" t="n">
        <v>-1</v>
      </c>
      <c r="G20" s="0" t="s">
        <v>287</v>
      </c>
    </row>
    <row r="21" customFormat="false" ht="12.75" hidden="false" customHeight="false" outlineLevel="0" collapsed="false">
      <c r="A21" s="0" t="s">
        <v>288</v>
      </c>
      <c r="B21" s="0" t="n">
        <v>3</v>
      </c>
      <c r="C21" s="0" t="n">
        <v>2</v>
      </c>
      <c r="D21" s="0" t="s">
        <v>213</v>
      </c>
      <c r="E21" s="0" t="s">
        <v>213</v>
      </c>
      <c r="F21" s="0" t="n">
        <v>-2</v>
      </c>
      <c r="G21" s="0" t="s">
        <v>284</v>
      </c>
    </row>
    <row r="22" customFormat="false" ht="12.75" hidden="false" customHeight="false" outlineLevel="0" collapsed="false">
      <c r="A22" s="0" t="s">
        <v>289</v>
      </c>
      <c r="B22" s="0" t="n">
        <v>3</v>
      </c>
      <c r="C22" s="0" t="n">
        <v>3</v>
      </c>
      <c r="D22" s="0" t="s">
        <v>213</v>
      </c>
      <c r="E22" s="0" t="s">
        <v>213</v>
      </c>
      <c r="F22" s="0" t="n">
        <v>-3</v>
      </c>
      <c r="G22" s="0" t="s">
        <v>287</v>
      </c>
    </row>
    <row r="23" customFormat="false" ht="12.75" hidden="false" customHeight="false" outlineLevel="0" collapsed="false">
      <c r="A23" s="0" t="s">
        <v>290</v>
      </c>
      <c r="B23" s="0" t="n">
        <v>4</v>
      </c>
      <c r="C23" s="0" t="n">
        <v>3</v>
      </c>
      <c r="D23" s="0" t="s">
        <v>103</v>
      </c>
      <c r="E23" s="0" t="s">
        <v>213</v>
      </c>
      <c r="F23" s="0" t="n">
        <v>-3</v>
      </c>
      <c r="G23" s="0" t="s">
        <v>287</v>
      </c>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71"/>
  <sheetViews>
    <sheetView showFormulas="false" showGridLines="true" showRowColHeaders="true" showZeros="true" rightToLeft="false" tabSelected="false" showOutlineSymbols="true" defaultGridColor="true" view="normal" topLeftCell="A25" colorId="64" zoomScale="80" zoomScaleNormal="80" zoomScalePageLayoutView="100" workbookViewId="0">
      <selection pane="topLeft" activeCell="C35" activeCellId="0" sqref="C35"/>
    </sheetView>
  </sheetViews>
  <sheetFormatPr defaultColWidth="11.53515625" defaultRowHeight="12.8" zeroHeight="false" outlineLevelRow="0" outlineLevelCol="0"/>
  <cols>
    <col collapsed="false" customWidth="true" hidden="false" outlineLevel="0" max="1" min="1" style="147" width="12.56"/>
    <col collapsed="false" customWidth="true" hidden="false" outlineLevel="0" max="2" min="2" style="147" width="22.37"/>
    <col collapsed="false" customWidth="true" hidden="false" outlineLevel="0" max="3" min="3" style="148" width="51.54"/>
    <col collapsed="false" customWidth="true" hidden="false" outlineLevel="0" max="4" min="4" style="147" width="22.2"/>
    <col collapsed="false" customWidth="true" hidden="false" outlineLevel="0" max="5" min="5" style="147" width="36.99"/>
    <col collapsed="false" customWidth="false" hidden="false" outlineLevel="0" max="1024" min="6" style="147" width="11.52"/>
  </cols>
  <sheetData>
    <row r="1" s="149" customFormat="true" ht="12.8" hidden="false" customHeight="false" outlineLevel="0" collapsed="false">
      <c r="A1" s="149" t="s">
        <v>113</v>
      </c>
      <c r="B1" s="149" t="s">
        <v>87</v>
      </c>
      <c r="C1" s="150" t="s">
        <v>2</v>
      </c>
      <c r="D1" s="149" t="s">
        <v>291</v>
      </c>
      <c r="E1" s="149" t="s">
        <v>292</v>
      </c>
    </row>
    <row r="2" s="149" customFormat="true" ht="22.35" hidden="false" customHeight="true" outlineLevel="0" collapsed="false">
      <c r="A2" s="151" t="s">
        <v>293</v>
      </c>
      <c r="B2" s="149" t="s">
        <v>294</v>
      </c>
      <c r="C2" s="150" t="s">
        <v>295</v>
      </c>
      <c r="D2" s="151" t="s">
        <v>296</v>
      </c>
      <c r="E2" s="152" t="s">
        <v>522</v>
      </c>
    </row>
    <row r="3" s="149" customFormat="true" ht="46.25" hidden="false" customHeight="false" outlineLevel="0" collapsed="false">
      <c r="A3" s="151"/>
      <c r="B3" s="149" t="s">
        <v>297</v>
      </c>
      <c r="C3" s="150" t="s">
        <v>298</v>
      </c>
      <c r="D3" s="151"/>
      <c r="E3" s="152" t="s">
        <v>213</v>
      </c>
    </row>
    <row r="4" s="149" customFormat="true" ht="23.85" hidden="false" customHeight="false" outlineLevel="0" collapsed="false">
      <c r="A4" s="151"/>
      <c r="B4" s="149" t="s">
        <v>299</v>
      </c>
      <c r="C4" s="150" t="s">
        <v>300</v>
      </c>
      <c r="D4" s="151"/>
      <c r="E4" s="152" t="s">
        <v>213</v>
      </c>
    </row>
    <row r="5" s="149" customFormat="true" ht="23.85" hidden="false" customHeight="false" outlineLevel="0" collapsed="false">
      <c r="A5" s="151"/>
      <c r="B5" s="149" t="s">
        <v>301</v>
      </c>
      <c r="C5" s="150" t="s">
        <v>302</v>
      </c>
      <c r="D5" s="151"/>
      <c r="E5" s="152" t="s">
        <v>213</v>
      </c>
    </row>
    <row r="6" s="149" customFormat="true" ht="12.8" hidden="false" customHeight="false" outlineLevel="0" collapsed="false">
      <c r="A6" s="151"/>
      <c r="B6" s="149" t="s">
        <v>303</v>
      </c>
      <c r="C6" s="150" t="s">
        <v>304</v>
      </c>
      <c r="D6" s="151" t="s">
        <v>305</v>
      </c>
      <c r="E6" s="152" t="s">
        <v>213</v>
      </c>
    </row>
    <row r="7" s="149" customFormat="true" ht="23.85" hidden="false" customHeight="false" outlineLevel="0" collapsed="false">
      <c r="A7" s="151"/>
      <c r="B7" s="149" t="s">
        <v>306</v>
      </c>
      <c r="C7" s="150" t="s">
        <v>307</v>
      </c>
      <c r="D7" s="151"/>
      <c r="E7" s="152" t="s">
        <v>213</v>
      </c>
    </row>
    <row r="8" s="149" customFormat="true" ht="23.85" hidden="false" customHeight="false" outlineLevel="0" collapsed="false">
      <c r="A8" s="151"/>
      <c r="B8" s="149" t="s">
        <v>308</v>
      </c>
      <c r="C8" s="150" t="s">
        <v>309</v>
      </c>
      <c r="D8" s="151"/>
      <c r="E8" s="152" t="s">
        <v>213</v>
      </c>
    </row>
    <row r="9" s="149" customFormat="true" ht="39.15" hidden="false" customHeight="true" outlineLevel="0" collapsed="false">
      <c r="A9" s="151"/>
      <c r="B9" s="149" t="s">
        <v>310</v>
      </c>
      <c r="C9" s="150" t="s">
        <v>311</v>
      </c>
      <c r="D9" s="151"/>
      <c r="E9" s="152" t="s">
        <v>213</v>
      </c>
    </row>
    <row r="10" customFormat="false" ht="23.85" hidden="false" customHeight="false" outlineLevel="0" collapsed="false">
      <c r="A10" s="151" t="s">
        <v>312</v>
      </c>
      <c r="B10" s="147" t="s">
        <v>313</v>
      </c>
      <c r="C10" s="148" t="s">
        <v>314</v>
      </c>
      <c r="D10" s="147" t="s">
        <v>315</v>
      </c>
      <c r="E10" s="147" t="s">
        <v>523</v>
      </c>
    </row>
    <row r="11" customFormat="false" ht="23.85" hidden="false" customHeight="false" outlineLevel="0" collapsed="false">
      <c r="A11" s="151"/>
      <c r="B11" s="147" t="s">
        <v>317</v>
      </c>
      <c r="C11" s="148" t="s">
        <v>318</v>
      </c>
      <c r="D11" s="147" t="s">
        <v>319</v>
      </c>
      <c r="E11" s="147" t="s">
        <v>524</v>
      </c>
    </row>
    <row r="12" customFormat="false" ht="12.8" hidden="false" customHeight="false" outlineLevel="0" collapsed="false">
      <c r="A12" s="151"/>
      <c r="B12" s="147" t="s">
        <v>321</v>
      </c>
      <c r="C12" s="148" t="s">
        <v>322</v>
      </c>
      <c r="D12" s="147" t="s">
        <v>323</v>
      </c>
      <c r="E12" s="147" t="s">
        <v>525</v>
      </c>
    </row>
    <row r="13" customFormat="false" ht="12.8" hidden="false" customHeight="false" outlineLevel="0" collapsed="false">
      <c r="A13" s="151"/>
      <c r="B13" s="147" t="s">
        <v>325</v>
      </c>
      <c r="C13" s="148" t="s">
        <v>326</v>
      </c>
      <c r="D13" s="147" t="s">
        <v>327</v>
      </c>
      <c r="E13" s="147" t="s">
        <v>526</v>
      </c>
    </row>
    <row r="14" customFormat="false" ht="12.8" hidden="false" customHeight="false" outlineLevel="0" collapsed="false">
      <c r="A14" s="151"/>
      <c r="B14" s="147" t="s">
        <v>329</v>
      </c>
      <c r="C14" s="148" t="s">
        <v>330</v>
      </c>
      <c r="D14" s="147" t="s">
        <v>331</v>
      </c>
      <c r="E14" s="147" t="s">
        <v>527</v>
      </c>
    </row>
    <row r="15" customFormat="false" ht="12.8" hidden="false" customHeight="false" outlineLevel="0" collapsed="false">
      <c r="A15" s="151" t="s">
        <v>333</v>
      </c>
      <c r="B15" s="147" t="s">
        <v>334</v>
      </c>
      <c r="C15" s="148" t="s">
        <v>335</v>
      </c>
      <c r="D15" s="147" t="s">
        <v>336</v>
      </c>
      <c r="E15" s="147" t="s">
        <v>337</v>
      </c>
    </row>
    <row r="16" customFormat="false" ht="12.8" hidden="false" customHeight="false" outlineLevel="0" collapsed="false">
      <c r="A16" s="151"/>
      <c r="B16" s="147" t="s">
        <v>338</v>
      </c>
      <c r="C16" s="148" t="s">
        <v>339</v>
      </c>
      <c r="D16" s="147" t="s">
        <v>340</v>
      </c>
      <c r="E16" s="147" t="s">
        <v>341</v>
      </c>
    </row>
    <row r="17" customFormat="false" ht="12.8" hidden="false" customHeight="false" outlineLevel="0" collapsed="false">
      <c r="A17" s="151"/>
      <c r="B17" s="147" t="s">
        <v>342</v>
      </c>
      <c r="C17" s="148" t="s">
        <v>343</v>
      </c>
      <c r="D17" s="147" t="s">
        <v>327</v>
      </c>
      <c r="E17" s="147" t="s">
        <v>344</v>
      </c>
    </row>
    <row r="18" customFormat="false" ht="12.8" hidden="false" customHeight="false" outlineLevel="0" collapsed="false">
      <c r="A18" s="151"/>
      <c r="B18" s="147" t="s">
        <v>345</v>
      </c>
      <c r="C18" s="148" t="s">
        <v>346</v>
      </c>
      <c r="D18" s="147" t="s">
        <v>347</v>
      </c>
      <c r="E18" s="147" t="s">
        <v>528</v>
      </c>
    </row>
    <row r="19" customFormat="false" ht="35.05" hidden="false" customHeight="false" outlineLevel="0" collapsed="false">
      <c r="A19" s="151"/>
      <c r="B19" s="147" t="s">
        <v>349</v>
      </c>
      <c r="C19" s="148" t="s">
        <v>350</v>
      </c>
      <c r="D19" s="147" t="s">
        <v>213</v>
      </c>
      <c r="E19" s="147" t="s">
        <v>529</v>
      </c>
    </row>
    <row r="20" customFormat="false" ht="35.05" hidden="false" customHeight="false" outlineLevel="0" collapsed="false">
      <c r="A20" s="151"/>
      <c r="B20" s="147" t="s">
        <v>274</v>
      </c>
      <c r="C20" s="148" t="s">
        <v>352</v>
      </c>
      <c r="D20" s="147" t="s">
        <v>286</v>
      </c>
      <c r="E20" s="147" t="s">
        <v>353</v>
      </c>
    </row>
    <row r="21" customFormat="false" ht="23.85" hidden="false" customHeight="false" outlineLevel="0" collapsed="false">
      <c r="A21" s="151"/>
      <c r="B21" s="147" t="s">
        <v>354</v>
      </c>
      <c r="C21" s="148" t="s">
        <v>355</v>
      </c>
      <c r="D21" s="147" t="s">
        <v>213</v>
      </c>
      <c r="E21" s="147" t="n">
        <v>10</v>
      </c>
    </row>
    <row r="22" customFormat="false" ht="12.8" hidden="false" customHeight="false" outlineLevel="0" collapsed="false">
      <c r="A22" s="151"/>
      <c r="B22" s="147" t="s">
        <v>9</v>
      </c>
      <c r="C22" s="148" t="s">
        <v>356</v>
      </c>
      <c r="D22" s="147" t="s">
        <v>286</v>
      </c>
      <c r="E22" s="147" t="s">
        <v>357</v>
      </c>
    </row>
    <row r="23" customFormat="false" ht="12.8" hidden="false" customHeight="false" outlineLevel="0" collapsed="false">
      <c r="A23" s="151"/>
      <c r="B23" s="147" t="s">
        <v>358</v>
      </c>
      <c r="C23" s="148" t="s">
        <v>359</v>
      </c>
      <c r="D23" s="147" t="s">
        <v>360</v>
      </c>
      <c r="E23" s="147" t="s">
        <v>361</v>
      </c>
    </row>
    <row r="24" customFormat="false" ht="12.8" hidden="false" customHeight="false" outlineLevel="0" collapsed="false">
      <c r="A24" s="151"/>
      <c r="B24" s="147" t="s">
        <v>362</v>
      </c>
      <c r="C24" s="148" t="s">
        <v>363</v>
      </c>
      <c r="D24" s="147" t="s">
        <v>360</v>
      </c>
      <c r="E24" s="147" t="s">
        <v>364</v>
      </c>
    </row>
    <row r="25" customFormat="false" ht="46.25" hidden="false" customHeight="false" outlineLevel="0" collapsed="false">
      <c r="A25" s="151"/>
      <c r="B25" s="147" t="s">
        <v>365</v>
      </c>
      <c r="C25" s="148" t="s">
        <v>366</v>
      </c>
      <c r="D25" s="147" t="s">
        <v>367</v>
      </c>
      <c r="E25" s="147" t="s">
        <v>368</v>
      </c>
    </row>
    <row r="26" customFormat="false" ht="46.25" hidden="false" customHeight="false" outlineLevel="0" collapsed="false">
      <c r="A26" s="151"/>
      <c r="B26" s="147" t="s">
        <v>369</v>
      </c>
      <c r="C26" s="150" t="s">
        <v>370</v>
      </c>
      <c r="D26" s="147" t="s">
        <v>340</v>
      </c>
      <c r="E26" s="147" t="s">
        <v>371</v>
      </c>
    </row>
    <row r="27" customFormat="false" ht="12.8" hidden="false" customHeight="true" outlineLevel="0" collapsed="false">
      <c r="A27" s="151" t="s">
        <v>372</v>
      </c>
      <c r="B27" s="147" t="s">
        <v>373</v>
      </c>
      <c r="C27" s="148" t="s">
        <v>374</v>
      </c>
      <c r="D27" s="151" t="s">
        <v>294</v>
      </c>
      <c r="E27" s="152" t="s">
        <v>530</v>
      </c>
      <c r="F27" s="0"/>
    </row>
    <row r="28" customFormat="false" ht="23.85" hidden="false" customHeight="false" outlineLevel="0" collapsed="false">
      <c r="A28" s="151"/>
      <c r="B28" s="147" t="s">
        <v>376</v>
      </c>
      <c r="C28" s="148" t="s">
        <v>377</v>
      </c>
      <c r="D28" s="151"/>
      <c r="E28" s="152"/>
      <c r="F28" s="0"/>
    </row>
    <row r="29" customFormat="false" ht="23.85" hidden="false" customHeight="false" outlineLevel="0" collapsed="false">
      <c r="A29" s="151"/>
      <c r="B29" s="147" t="s">
        <v>378</v>
      </c>
      <c r="C29" s="148" t="s">
        <v>379</v>
      </c>
      <c r="D29" s="151"/>
      <c r="E29" s="152"/>
      <c r="F29" s="0"/>
    </row>
    <row r="30" customFormat="false" ht="12.8" hidden="false" customHeight="false" outlineLevel="0" collapsed="false">
      <c r="A30" s="151"/>
      <c r="B30" s="147" t="s">
        <v>380</v>
      </c>
      <c r="C30" s="148" t="s">
        <v>381</v>
      </c>
      <c r="D30" s="151"/>
      <c r="E30" s="152"/>
      <c r="F30" s="0"/>
    </row>
    <row r="31" customFormat="false" ht="23.85" hidden="false" customHeight="false" outlineLevel="0" collapsed="false">
      <c r="A31" s="151"/>
      <c r="B31" s="147" t="s">
        <v>382</v>
      </c>
      <c r="C31" s="148" t="s">
        <v>383</v>
      </c>
      <c r="D31" s="151"/>
      <c r="E31" s="152"/>
      <c r="F31" s="0"/>
    </row>
    <row r="32" customFormat="false" ht="12.8" hidden="false" customHeight="false" outlineLevel="0" collapsed="false">
      <c r="A32" s="151"/>
      <c r="B32" s="147" t="s">
        <v>384</v>
      </c>
      <c r="C32" s="148" t="s">
        <v>385</v>
      </c>
      <c r="D32" s="151"/>
      <c r="E32" s="152"/>
      <c r="F32" s="0"/>
    </row>
    <row r="33" customFormat="false" ht="12.8" hidden="false" customHeight="false" outlineLevel="0" collapsed="false">
      <c r="A33" s="151"/>
      <c r="B33" s="147" t="s">
        <v>386</v>
      </c>
      <c r="C33" s="148" t="s">
        <v>387</v>
      </c>
      <c r="D33" s="151"/>
      <c r="E33" s="152"/>
      <c r="F33" s="0"/>
    </row>
    <row r="34" customFormat="false" ht="12.8" hidden="false" customHeight="false" outlineLevel="0" collapsed="false">
      <c r="A34" s="151"/>
      <c r="B34" s="147" t="s">
        <v>388</v>
      </c>
      <c r="C34" s="148" t="s">
        <v>389</v>
      </c>
      <c r="D34" s="151"/>
      <c r="E34" s="152"/>
      <c r="F34" s="0"/>
    </row>
    <row r="35" customFormat="false" ht="12.8" hidden="false" customHeight="false" outlineLevel="0" collapsed="false">
      <c r="A35" s="151"/>
      <c r="B35" s="147" t="s">
        <v>390</v>
      </c>
      <c r="C35" s="148" t="s">
        <v>391</v>
      </c>
      <c r="D35" s="151"/>
      <c r="E35" s="152"/>
    </row>
    <row r="36" customFormat="false" ht="12.8" hidden="false" customHeight="false" outlineLevel="0" collapsed="false">
      <c r="A36" s="151"/>
      <c r="B36" s="147" t="s">
        <v>392</v>
      </c>
      <c r="C36" s="148" t="s">
        <v>393</v>
      </c>
      <c r="D36" s="151" t="s">
        <v>336</v>
      </c>
      <c r="E36" s="152"/>
    </row>
    <row r="37" customFormat="false" ht="12.8" hidden="false" customHeight="false" outlineLevel="0" collapsed="false">
      <c r="A37" s="151"/>
      <c r="B37" s="147" t="s">
        <v>394</v>
      </c>
      <c r="C37" s="148" t="s">
        <v>395</v>
      </c>
      <c r="D37" s="151"/>
      <c r="E37" s="152"/>
    </row>
    <row r="38" customFormat="false" ht="12.8" hidden="false" customHeight="false" outlineLevel="0" collapsed="false">
      <c r="A38" s="151"/>
      <c r="B38" s="147" t="s">
        <v>396</v>
      </c>
      <c r="C38" s="148" t="s">
        <v>397</v>
      </c>
      <c r="D38" s="151"/>
      <c r="E38" s="152"/>
    </row>
    <row r="39" customFormat="false" ht="12.8" hidden="false" customHeight="false" outlineLevel="0" collapsed="false">
      <c r="A39" s="151"/>
      <c r="B39" s="147" t="s">
        <v>398</v>
      </c>
      <c r="C39" s="148" t="s">
        <v>399</v>
      </c>
      <c r="D39" s="151"/>
      <c r="E39" s="152"/>
    </row>
    <row r="40" customFormat="false" ht="23.85" hidden="false" customHeight="false" outlineLevel="0" collapsed="false">
      <c r="A40" s="151"/>
      <c r="B40" s="149" t="s">
        <v>531</v>
      </c>
      <c r="C40" s="148" t="s">
        <v>532</v>
      </c>
      <c r="D40" s="151"/>
      <c r="E40" s="152"/>
    </row>
    <row r="41" customFormat="false" ht="23.85" hidden="false" customHeight="false" outlineLevel="0" collapsed="false">
      <c r="A41" s="151"/>
      <c r="B41" s="147" t="s">
        <v>402</v>
      </c>
      <c r="C41" s="148" t="s">
        <v>403</v>
      </c>
      <c r="D41" s="151"/>
      <c r="E41" s="152"/>
    </row>
    <row r="42" customFormat="false" ht="12.8" hidden="false" customHeight="false" outlineLevel="0" collapsed="false">
      <c r="A42" s="151"/>
      <c r="B42" s="147" t="s">
        <v>404</v>
      </c>
      <c r="C42" s="148" t="s">
        <v>405</v>
      </c>
      <c r="D42" s="151" t="s">
        <v>406</v>
      </c>
      <c r="E42" s="152"/>
    </row>
    <row r="43" customFormat="false" ht="12.8" hidden="false" customHeight="false" outlineLevel="0" collapsed="false">
      <c r="A43" s="151"/>
      <c r="B43" s="147" t="s">
        <v>407</v>
      </c>
      <c r="C43" s="148" t="s">
        <v>408</v>
      </c>
      <c r="D43" s="151"/>
      <c r="E43" s="152"/>
    </row>
    <row r="44" customFormat="false" ht="12.8" hidden="false" customHeight="false" outlineLevel="0" collapsed="false">
      <c r="A44" s="151"/>
      <c r="B44" s="147" t="s">
        <v>409</v>
      </c>
      <c r="C44" s="148" t="s">
        <v>410</v>
      </c>
      <c r="D44" s="151"/>
      <c r="E44" s="152"/>
    </row>
    <row r="45" customFormat="false" ht="35.05" hidden="false" customHeight="false" outlineLevel="0" collapsed="false">
      <c r="A45" s="151"/>
      <c r="B45" s="147" t="s">
        <v>411</v>
      </c>
      <c r="C45" s="148" t="s">
        <v>412</v>
      </c>
      <c r="D45" s="151"/>
      <c r="E45" s="152"/>
    </row>
    <row r="46" customFormat="false" ht="23.85" hidden="false" customHeight="false" outlineLevel="0" collapsed="false">
      <c r="A46" s="151"/>
      <c r="B46" s="147" t="s">
        <v>413</v>
      </c>
      <c r="C46" s="148" t="s">
        <v>414</v>
      </c>
      <c r="D46" s="151"/>
      <c r="E46" s="152"/>
    </row>
    <row r="47" customFormat="false" ht="23.85" hidden="false" customHeight="false" outlineLevel="0" collapsed="false">
      <c r="A47" s="151"/>
      <c r="B47" s="147" t="s">
        <v>415</v>
      </c>
      <c r="C47" s="148" t="s">
        <v>416</v>
      </c>
      <c r="D47" s="151"/>
      <c r="E47" s="152"/>
    </row>
    <row r="48" customFormat="false" ht="12.8" hidden="false" customHeight="false" outlineLevel="0" collapsed="false">
      <c r="A48" s="151"/>
      <c r="B48" s="147" t="s">
        <v>417</v>
      </c>
      <c r="C48" s="148" t="s">
        <v>418</v>
      </c>
      <c r="D48" s="151" t="s">
        <v>340</v>
      </c>
      <c r="E48" s="152"/>
    </row>
    <row r="49" customFormat="false" ht="12.8" hidden="false" customHeight="false" outlineLevel="0" collapsed="false">
      <c r="A49" s="151"/>
      <c r="B49" s="147" t="s">
        <v>419</v>
      </c>
      <c r="C49" s="148" t="s">
        <v>420</v>
      </c>
      <c r="D49" s="151"/>
      <c r="E49" s="151"/>
    </row>
    <row r="50" customFormat="false" ht="12.8" hidden="false" customHeight="false" outlineLevel="0" collapsed="false">
      <c r="A50" s="151"/>
      <c r="B50" s="147" t="s">
        <v>421</v>
      </c>
      <c r="C50" s="148" t="s">
        <v>422</v>
      </c>
      <c r="D50" s="151"/>
      <c r="E50" s="151"/>
    </row>
    <row r="51" customFormat="false" ht="12.8" hidden="false" customHeight="false" outlineLevel="0" collapsed="false">
      <c r="A51" s="151"/>
      <c r="B51" s="147" t="s">
        <v>423</v>
      </c>
      <c r="C51" s="148" t="s">
        <v>424</v>
      </c>
      <c r="D51" s="151"/>
      <c r="E51" s="151"/>
    </row>
    <row r="52" customFormat="false" ht="23.85" hidden="false" customHeight="false" outlineLevel="0" collapsed="false">
      <c r="A52" s="151"/>
      <c r="B52" s="147" t="s">
        <v>425</v>
      </c>
      <c r="C52" s="148" t="s">
        <v>426</v>
      </c>
      <c r="D52" s="151"/>
      <c r="E52" s="151"/>
    </row>
    <row r="53" customFormat="false" ht="23.85" hidden="false" customHeight="false" outlineLevel="0" collapsed="false">
      <c r="A53" s="151"/>
      <c r="B53" s="147" t="s">
        <v>427</v>
      </c>
      <c r="C53" s="148" t="s">
        <v>428</v>
      </c>
      <c r="D53" s="151"/>
      <c r="E53" s="151"/>
    </row>
    <row r="54" customFormat="false" ht="23.85" hidden="false" customHeight="false" outlineLevel="0" collapsed="false">
      <c r="A54" s="151"/>
      <c r="B54" s="147" t="s">
        <v>429</v>
      </c>
      <c r="C54" s="148" t="s">
        <v>430</v>
      </c>
      <c r="D54" s="151"/>
      <c r="E54" s="151"/>
    </row>
    <row r="55" customFormat="false" ht="12.8" hidden="false" customHeight="false" outlineLevel="0" collapsed="false">
      <c r="A55" s="151"/>
      <c r="B55" s="147" t="s">
        <v>431</v>
      </c>
      <c r="C55" s="148" t="s">
        <v>432</v>
      </c>
      <c r="D55" s="151" t="s">
        <v>367</v>
      </c>
      <c r="E55" s="152"/>
    </row>
    <row r="56" customFormat="false" ht="23.85" hidden="false" customHeight="false" outlineLevel="0" collapsed="false">
      <c r="A56" s="151"/>
      <c r="B56" s="147" t="s">
        <v>433</v>
      </c>
      <c r="C56" s="148" t="s">
        <v>434</v>
      </c>
      <c r="D56" s="151"/>
      <c r="E56" s="152"/>
    </row>
    <row r="57" customFormat="false" ht="12.8" hidden="false" customHeight="false" outlineLevel="0" collapsed="false">
      <c r="A57" s="151"/>
      <c r="B57" s="147" t="s">
        <v>435</v>
      </c>
      <c r="C57" s="148" t="s">
        <v>436</v>
      </c>
      <c r="D57" s="151"/>
      <c r="E57" s="152"/>
    </row>
    <row r="58" customFormat="false" ht="12.8" hidden="false" customHeight="false" outlineLevel="0" collapsed="false">
      <c r="A58" s="151"/>
      <c r="B58" s="147" t="s">
        <v>437</v>
      </c>
      <c r="C58" s="148" t="s">
        <v>438</v>
      </c>
      <c r="D58" s="151"/>
      <c r="E58" s="152"/>
    </row>
    <row r="59" customFormat="false" ht="12.8" hidden="false" customHeight="false" outlineLevel="0" collapsed="false">
      <c r="A59" s="151"/>
      <c r="B59" s="147" t="s">
        <v>439</v>
      </c>
      <c r="C59" s="148" t="s">
        <v>440</v>
      </c>
      <c r="D59" s="151" t="s">
        <v>347</v>
      </c>
      <c r="E59" s="152"/>
    </row>
    <row r="60" customFormat="false" ht="12.8" hidden="false" customHeight="false" outlineLevel="0" collapsed="false">
      <c r="A60" s="151"/>
      <c r="B60" s="147" t="s">
        <v>441</v>
      </c>
      <c r="C60" s="148" t="s">
        <v>442</v>
      </c>
      <c r="D60" s="151"/>
      <c r="E60" s="151"/>
    </row>
    <row r="61" customFormat="false" ht="12.8" hidden="false" customHeight="false" outlineLevel="0" collapsed="false">
      <c r="A61" s="151"/>
      <c r="B61" s="147" t="s">
        <v>443</v>
      </c>
      <c r="C61" s="148" t="s">
        <v>444</v>
      </c>
      <c r="D61" s="151"/>
      <c r="E61" s="151"/>
    </row>
    <row r="62" customFormat="false" ht="12.8" hidden="false" customHeight="false" outlineLevel="0" collapsed="false">
      <c r="A62" s="151"/>
      <c r="B62" s="147" t="s">
        <v>445</v>
      </c>
      <c r="C62" s="148" t="s">
        <v>446</v>
      </c>
      <c r="D62" s="151"/>
      <c r="E62" s="151"/>
    </row>
    <row r="63" customFormat="false" ht="12.8" hidden="false" customHeight="false" outlineLevel="0" collapsed="false">
      <c r="A63" s="151"/>
      <c r="B63" s="147" t="s">
        <v>447</v>
      </c>
      <c r="C63" s="148" t="s">
        <v>448</v>
      </c>
      <c r="D63" s="151"/>
      <c r="E63" s="151"/>
    </row>
    <row r="64" customFormat="false" ht="12.8" hidden="false" customHeight="false" outlineLevel="0" collapsed="false">
      <c r="A64" s="151"/>
      <c r="B64" s="147" t="s">
        <v>449</v>
      </c>
      <c r="C64" s="148" t="s">
        <v>450</v>
      </c>
      <c r="D64" s="151" t="s">
        <v>451</v>
      </c>
      <c r="E64" s="152"/>
    </row>
    <row r="65" customFormat="false" ht="23.85" hidden="false" customHeight="false" outlineLevel="0" collapsed="false">
      <c r="A65" s="151"/>
      <c r="B65" s="147" t="s">
        <v>227</v>
      </c>
      <c r="C65" s="148" t="s">
        <v>452</v>
      </c>
      <c r="D65" s="151"/>
      <c r="E65" s="152"/>
    </row>
    <row r="66" customFormat="false" ht="12.8" hidden="false" customHeight="false" outlineLevel="0" collapsed="false">
      <c r="A66" s="151"/>
      <c r="B66" s="147" t="s">
        <v>229</v>
      </c>
      <c r="C66" s="148" t="s">
        <v>453</v>
      </c>
      <c r="D66" s="151"/>
      <c r="E66" s="152"/>
    </row>
    <row r="67" customFormat="false" ht="23.85" hidden="false" customHeight="false" outlineLevel="0" collapsed="false">
      <c r="A67" s="151"/>
      <c r="B67" s="147" t="s">
        <v>228</v>
      </c>
      <c r="C67" s="148" t="s">
        <v>454</v>
      </c>
      <c r="D67" s="151"/>
      <c r="E67" s="152"/>
    </row>
    <row r="68" customFormat="false" ht="23.85" hidden="false" customHeight="false" outlineLevel="0" collapsed="false">
      <c r="A68" s="151"/>
      <c r="B68" s="147" t="s">
        <v>455</v>
      </c>
      <c r="C68" s="148" t="s">
        <v>456</v>
      </c>
      <c r="D68" s="151"/>
      <c r="E68" s="152"/>
    </row>
    <row r="69" customFormat="false" ht="12.8" hidden="false" customHeight="false" outlineLevel="0" collapsed="false">
      <c r="A69" s="151"/>
      <c r="B69" s="147" t="s">
        <v>457</v>
      </c>
      <c r="C69" s="148" t="s">
        <v>458</v>
      </c>
      <c r="D69" s="151" t="s">
        <v>360</v>
      </c>
      <c r="E69" s="152"/>
    </row>
    <row r="70" customFormat="false" ht="12.8" hidden="false" customHeight="false" outlineLevel="0" collapsed="false">
      <c r="A70" s="151"/>
      <c r="B70" s="147" t="s">
        <v>459</v>
      </c>
      <c r="C70" s="148" t="s">
        <v>460</v>
      </c>
      <c r="D70" s="151"/>
      <c r="E70" s="152"/>
    </row>
    <row r="71" customFormat="false" ht="12.8" hidden="false" customHeight="false" outlineLevel="0" collapsed="false">
      <c r="A71" s="151"/>
      <c r="B71" s="147" t="s">
        <v>461</v>
      </c>
      <c r="C71" s="148" t="s">
        <v>462</v>
      </c>
      <c r="D71" s="151"/>
      <c r="E71" s="152"/>
    </row>
  </sheetData>
  <mergeCells count="16">
    <mergeCell ref="A2:A9"/>
    <mergeCell ref="D2:D5"/>
    <mergeCell ref="E2:E9"/>
    <mergeCell ref="D6:D9"/>
    <mergeCell ref="A10:A14"/>
    <mergeCell ref="A15:A26"/>
    <mergeCell ref="A27:A71"/>
    <mergeCell ref="D27:D35"/>
    <mergeCell ref="E27:E71"/>
    <mergeCell ref="D36:D41"/>
    <mergeCell ref="D42:D47"/>
    <mergeCell ref="D48:D54"/>
    <mergeCell ref="D55:D58"/>
    <mergeCell ref="D59:D63"/>
    <mergeCell ref="D64:D68"/>
    <mergeCell ref="D69:D71"/>
  </mergeCells>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1048576"/>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D7" activeCellId="0" sqref="D7"/>
    </sheetView>
  </sheetViews>
  <sheetFormatPr defaultColWidth="11.58984375" defaultRowHeight="12.75" zeroHeight="false" outlineLevelRow="0" outlineLevelCol="0"/>
  <cols>
    <col collapsed="false" customWidth="false" hidden="false" outlineLevel="0" max="1" min="1" style="147" width="11.57"/>
    <col collapsed="false" customWidth="true" hidden="false" outlineLevel="0" max="2" min="2" style="147" width="17.86"/>
    <col collapsed="false" customWidth="true" hidden="false" outlineLevel="0" max="3" min="3" style="147" width="9.71"/>
    <col collapsed="false" customWidth="true" hidden="false" outlineLevel="0" max="4" min="4" style="148" width="81.28"/>
    <col collapsed="false" customWidth="true" hidden="false" outlineLevel="0" max="5" min="5" style="148" width="26.05"/>
    <col collapsed="false" customWidth="true" hidden="false" outlineLevel="0" max="6" min="6" style="147" width="15.29"/>
    <col collapsed="false" customWidth="false" hidden="false" outlineLevel="0" max="1024" min="7" style="147" width="11.57"/>
  </cols>
  <sheetData>
    <row r="1" customFormat="false" ht="12.75" hidden="false" customHeight="false" outlineLevel="0" collapsed="false">
      <c r="A1" s="164" t="s">
        <v>113</v>
      </c>
      <c r="B1" s="164" t="s">
        <v>87</v>
      </c>
      <c r="C1" s="164" t="s">
        <v>463</v>
      </c>
      <c r="D1" s="165" t="s">
        <v>2</v>
      </c>
      <c r="E1" s="165" t="s">
        <v>464</v>
      </c>
      <c r="F1" s="164" t="s">
        <v>465</v>
      </c>
    </row>
    <row r="2" customFormat="false" ht="57.8" hidden="false" customHeight="false" outlineLevel="0" collapsed="false">
      <c r="A2" s="151" t="s">
        <v>466</v>
      </c>
      <c r="B2" s="147" t="s">
        <v>467</v>
      </c>
      <c r="C2" s="147" t="s">
        <v>468</v>
      </c>
      <c r="D2" s="148" t="s">
        <v>533</v>
      </c>
      <c r="E2" s="148" t="s">
        <v>534</v>
      </c>
      <c r="F2" s="147" t="s">
        <v>284</v>
      </c>
    </row>
    <row r="3" customFormat="false" ht="91.4" hidden="false" customHeight="false" outlineLevel="0" collapsed="false">
      <c r="A3" s="151"/>
      <c r="B3" s="147" t="s">
        <v>471</v>
      </c>
      <c r="C3" s="147" t="s">
        <v>213</v>
      </c>
      <c r="D3" s="148" t="s">
        <v>535</v>
      </c>
      <c r="E3" s="148" t="s">
        <v>536</v>
      </c>
      <c r="F3" s="147" t="s">
        <v>287</v>
      </c>
    </row>
    <row r="4" customFormat="false" ht="80.2" hidden="false" customHeight="false" outlineLevel="0" collapsed="false">
      <c r="A4" s="151"/>
      <c r="B4" s="147" t="s">
        <v>457</v>
      </c>
      <c r="C4" s="147" t="s">
        <v>468</v>
      </c>
      <c r="D4" s="148" t="s">
        <v>474</v>
      </c>
      <c r="E4" s="148" t="s">
        <v>537</v>
      </c>
      <c r="F4" s="147" t="s">
        <v>287</v>
      </c>
    </row>
    <row r="5" customFormat="false" ht="68.65" hidden="false" customHeight="false" outlineLevel="0" collapsed="false">
      <c r="A5" s="151" t="s">
        <v>476</v>
      </c>
      <c r="B5" s="147" t="s">
        <v>477</v>
      </c>
      <c r="C5" s="147" t="s">
        <v>213</v>
      </c>
      <c r="D5" s="148" t="s">
        <v>538</v>
      </c>
      <c r="E5" s="148" t="s">
        <v>539</v>
      </c>
      <c r="F5" s="147" t="s">
        <v>287</v>
      </c>
    </row>
    <row r="6" customFormat="false" ht="57.45" hidden="false" customHeight="false" outlineLevel="0" collapsed="false">
      <c r="A6" s="151"/>
      <c r="B6" s="147" t="s">
        <v>482</v>
      </c>
      <c r="C6" s="147" t="s">
        <v>468</v>
      </c>
      <c r="D6" s="148" t="s">
        <v>540</v>
      </c>
      <c r="E6" s="148" t="s">
        <v>470</v>
      </c>
      <c r="F6" s="147" t="s">
        <v>284</v>
      </c>
    </row>
    <row r="7" customFormat="false" ht="102.6" hidden="false" customHeight="false" outlineLevel="0" collapsed="false">
      <c r="A7" s="151"/>
      <c r="B7" s="147" t="s">
        <v>480</v>
      </c>
      <c r="C7" s="147" t="s">
        <v>468</v>
      </c>
      <c r="D7" s="148" t="s">
        <v>541</v>
      </c>
      <c r="E7" s="148" t="s">
        <v>479</v>
      </c>
      <c r="F7" s="147" t="s">
        <v>284</v>
      </c>
    </row>
    <row r="8" customFormat="false" ht="57.8" hidden="false" customHeight="false" outlineLevel="0" collapsed="false">
      <c r="A8" s="61" t="s">
        <v>484</v>
      </c>
      <c r="B8" s="147" t="s">
        <v>338</v>
      </c>
      <c r="C8" s="147" t="s">
        <v>213</v>
      </c>
      <c r="D8" s="148" t="s">
        <v>542</v>
      </c>
      <c r="E8" s="148" t="s">
        <v>486</v>
      </c>
      <c r="F8" s="147" t="s">
        <v>284</v>
      </c>
    </row>
    <row r="9" customFormat="false" ht="248.1" hidden="false" customHeight="false" outlineLevel="0" collapsed="false">
      <c r="A9" s="61"/>
      <c r="B9" s="147" t="s">
        <v>487</v>
      </c>
      <c r="C9" s="147" t="s">
        <v>213</v>
      </c>
      <c r="D9" s="148" t="s">
        <v>543</v>
      </c>
      <c r="E9" s="148" t="s">
        <v>470</v>
      </c>
      <c r="F9" s="147" t="s">
        <v>284</v>
      </c>
    </row>
    <row r="10" customFormat="false" ht="35.05" hidden="false" customHeight="false" outlineLevel="0" collapsed="false">
      <c r="A10" s="61"/>
      <c r="B10" s="147" t="s">
        <v>489</v>
      </c>
      <c r="C10" s="147" t="s">
        <v>213</v>
      </c>
      <c r="D10" s="148" t="s">
        <v>544</v>
      </c>
      <c r="E10" s="148" t="s">
        <v>536</v>
      </c>
    </row>
    <row r="11" customFormat="false" ht="46.6" hidden="false" customHeight="false" outlineLevel="0" collapsed="false">
      <c r="A11" s="61"/>
      <c r="B11" s="147" t="s">
        <v>491</v>
      </c>
      <c r="C11" s="147" t="s">
        <v>492</v>
      </c>
      <c r="D11" s="148" t="s">
        <v>545</v>
      </c>
      <c r="E11" s="148" t="s">
        <v>546</v>
      </c>
    </row>
    <row r="1048576" customFormat="false" ht="12.8" hidden="false" customHeight="false" outlineLevel="0" collapsed="false"/>
  </sheetData>
  <mergeCells count="3">
    <mergeCell ref="A2:A4"/>
    <mergeCell ref="A5:A7"/>
    <mergeCell ref="A8:A11"/>
  </mergeCells>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71"/>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D29" activeCellId="0" sqref="D29"/>
    </sheetView>
  </sheetViews>
  <sheetFormatPr defaultColWidth="11.53515625" defaultRowHeight="12.8" zeroHeight="false" outlineLevelRow="0" outlineLevelCol="0"/>
  <cols>
    <col collapsed="false" customWidth="true" hidden="false" outlineLevel="0" max="1" min="1" style="147" width="22.37"/>
    <col collapsed="false" customWidth="true" hidden="false" outlineLevel="0" max="2" min="2" style="148" width="51.54"/>
    <col collapsed="false" customWidth="true" hidden="false" outlineLevel="0" max="3" min="3" style="147" width="22.2"/>
    <col collapsed="false" customWidth="true" hidden="false" outlineLevel="0" max="4" min="4" style="147" width="36.99"/>
    <col collapsed="false" customWidth="false" hidden="false" outlineLevel="0" max="1023" min="5" style="147" width="11.52"/>
  </cols>
  <sheetData>
    <row r="1" s="149" customFormat="true" ht="12.8" hidden="false" customHeight="false" outlineLevel="0" collapsed="false">
      <c r="A1" s="166" t="s">
        <v>87</v>
      </c>
      <c r="B1" s="167" t="s">
        <v>2</v>
      </c>
      <c r="C1" s="168" t="s">
        <v>463</v>
      </c>
      <c r="D1" s="169" t="s">
        <v>547</v>
      </c>
      <c r="AMJ1" s="0"/>
    </row>
    <row r="2" s="149" customFormat="true" ht="35.05" hidden="false" customHeight="true" outlineLevel="0" collapsed="false">
      <c r="A2" s="170" t="s">
        <v>548</v>
      </c>
      <c r="B2" s="150" t="s">
        <v>549</v>
      </c>
      <c r="C2" s="151" t="n">
        <v>1</v>
      </c>
      <c r="D2" s="171" t="s">
        <v>550</v>
      </c>
      <c r="AMJ2" s="0"/>
    </row>
    <row r="3" s="149" customFormat="true" ht="23.85" hidden="false" customHeight="false" outlineLevel="0" collapsed="false">
      <c r="A3" s="170" t="s">
        <v>551</v>
      </c>
      <c r="B3" s="150" t="s">
        <v>552</v>
      </c>
      <c r="C3" s="151" t="n">
        <v>2</v>
      </c>
      <c r="D3" s="171" t="s">
        <v>550</v>
      </c>
      <c r="AMJ3" s="0"/>
    </row>
    <row r="4" s="149" customFormat="true" ht="12.8" hidden="false" customHeight="false" outlineLevel="0" collapsed="false">
      <c r="A4" s="170"/>
      <c r="B4" s="150"/>
      <c r="C4" s="151"/>
      <c r="D4" s="172"/>
      <c r="AMJ4" s="0"/>
    </row>
    <row r="5" s="149" customFormat="true" ht="12.8" hidden="false" customHeight="false" outlineLevel="0" collapsed="false">
      <c r="A5" s="170"/>
      <c r="B5" s="150"/>
      <c r="C5" s="151"/>
      <c r="D5" s="172"/>
      <c r="AMJ5" s="0"/>
    </row>
    <row r="6" s="149" customFormat="true" ht="12.8" hidden="false" customHeight="false" outlineLevel="0" collapsed="false">
      <c r="A6" s="170"/>
      <c r="B6" s="150"/>
      <c r="C6" s="151"/>
      <c r="D6" s="172"/>
      <c r="AMJ6" s="0"/>
    </row>
    <row r="7" s="149" customFormat="true" ht="12.8" hidden="false" customHeight="false" outlineLevel="0" collapsed="false">
      <c r="A7" s="170"/>
      <c r="B7" s="150"/>
      <c r="C7" s="151"/>
      <c r="D7" s="172"/>
      <c r="AMJ7" s="0"/>
    </row>
    <row r="8" s="149" customFormat="true" ht="12.8" hidden="false" customHeight="false" outlineLevel="0" collapsed="false">
      <c r="A8" s="170"/>
      <c r="B8" s="150"/>
      <c r="C8" s="151"/>
      <c r="D8" s="172"/>
      <c r="AMJ8" s="0"/>
    </row>
    <row r="9" s="149" customFormat="true" ht="12.8" hidden="false" customHeight="false" outlineLevel="0" collapsed="false">
      <c r="A9" s="170"/>
      <c r="B9" s="150"/>
      <c r="C9" s="151"/>
      <c r="D9" s="172"/>
      <c r="AMJ9" s="0"/>
    </row>
    <row r="10" customFormat="false" ht="12.8" hidden="false" customHeight="false" outlineLevel="0" collapsed="false">
      <c r="A10" s="173"/>
      <c r="D10" s="174"/>
    </row>
    <row r="11" customFormat="false" ht="12.8" hidden="false" customHeight="false" outlineLevel="0" collapsed="false">
      <c r="A11" s="173"/>
      <c r="D11" s="174"/>
    </row>
    <row r="12" customFormat="false" ht="12.8" hidden="false" customHeight="false" outlineLevel="0" collapsed="false">
      <c r="A12" s="173"/>
      <c r="D12" s="174"/>
    </row>
    <row r="13" customFormat="false" ht="12.8" hidden="false" customHeight="false" outlineLevel="0" collapsed="false">
      <c r="A13" s="173"/>
      <c r="D13" s="174"/>
    </row>
    <row r="14" customFormat="false" ht="12.8" hidden="false" customHeight="false" outlineLevel="0" collapsed="false">
      <c r="A14" s="173"/>
      <c r="D14" s="174"/>
    </row>
    <row r="15" customFormat="false" ht="12.8" hidden="false" customHeight="false" outlineLevel="0" collapsed="false">
      <c r="A15" s="173"/>
      <c r="D15" s="174"/>
    </row>
    <row r="16" customFormat="false" ht="12.8" hidden="false" customHeight="false" outlineLevel="0" collapsed="false">
      <c r="A16" s="175"/>
      <c r="B16" s="176"/>
      <c r="C16" s="177"/>
      <c r="D16" s="178"/>
    </row>
    <row r="26" customFormat="false" ht="12.8" hidden="false" customHeight="false" outlineLevel="0" collapsed="false">
      <c r="B26" s="150"/>
    </row>
    <row r="27" customFormat="false" ht="12.8" hidden="false" customHeight="true" outlineLevel="0" collapsed="false">
      <c r="C27" s="151"/>
      <c r="D27" s="152"/>
      <c r="E27" s="0"/>
    </row>
    <row r="28" customFormat="false" ht="12.8" hidden="false" customHeight="false" outlineLevel="0" collapsed="false">
      <c r="C28" s="151"/>
      <c r="D28" s="152"/>
      <c r="E28" s="0"/>
    </row>
    <row r="29" customFormat="false" ht="12.8" hidden="false" customHeight="false" outlineLevel="0" collapsed="false">
      <c r="C29" s="151"/>
      <c r="D29" s="152"/>
      <c r="E29" s="0"/>
    </row>
    <row r="30" customFormat="false" ht="12.8" hidden="false" customHeight="false" outlineLevel="0" collapsed="false">
      <c r="C30" s="151"/>
      <c r="D30" s="152"/>
      <c r="E30" s="0"/>
    </row>
    <row r="31" customFormat="false" ht="12.8" hidden="false" customHeight="false" outlineLevel="0" collapsed="false">
      <c r="C31" s="151"/>
      <c r="D31" s="152"/>
      <c r="E31" s="0"/>
    </row>
    <row r="32" customFormat="false" ht="12.8" hidden="false" customHeight="false" outlineLevel="0" collapsed="false">
      <c r="C32" s="151"/>
      <c r="D32" s="152"/>
      <c r="E32" s="0"/>
    </row>
    <row r="33" customFormat="false" ht="12.8" hidden="false" customHeight="false" outlineLevel="0" collapsed="false">
      <c r="C33" s="151"/>
      <c r="D33" s="152"/>
      <c r="E33" s="0"/>
    </row>
    <row r="34" customFormat="false" ht="12.8" hidden="false" customHeight="false" outlineLevel="0" collapsed="false">
      <c r="C34" s="151"/>
      <c r="D34" s="152"/>
      <c r="E34" s="0"/>
    </row>
    <row r="35" customFormat="false" ht="12.8" hidden="false" customHeight="false" outlineLevel="0" collapsed="false">
      <c r="C35" s="151"/>
      <c r="D35" s="152"/>
    </row>
    <row r="36" customFormat="false" ht="12.8" hidden="false" customHeight="false" outlineLevel="0" collapsed="false">
      <c r="C36" s="151"/>
      <c r="D36" s="152"/>
    </row>
    <row r="37" customFormat="false" ht="12.8" hidden="false" customHeight="false" outlineLevel="0" collapsed="false">
      <c r="C37" s="151"/>
      <c r="D37" s="152"/>
    </row>
    <row r="38" customFormat="false" ht="12.8" hidden="false" customHeight="false" outlineLevel="0" collapsed="false">
      <c r="C38" s="151"/>
      <c r="D38" s="152"/>
    </row>
    <row r="39" customFormat="false" ht="12.8" hidden="false" customHeight="false" outlineLevel="0" collapsed="false">
      <c r="C39" s="151"/>
      <c r="D39" s="152"/>
    </row>
    <row r="40" customFormat="false" ht="12.8" hidden="false" customHeight="false" outlineLevel="0" collapsed="false">
      <c r="C40" s="151"/>
      <c r="D40" s="152"/>
    </row>
    <row r="41" customFormat="false" ht="12.8" hidden="false" customHeight="false" outlineLevel="0" collapsed="false">
      <c r="C41" s="151"/>
      <c r="D41" s="152"/>
    </row>
    <row r="42" customFormat="false" ht="12.8" hidden="false" customHeight="false" outlineLevel="0" collapsed="false">
      <c r="C42" s="151"/>
      <c r="D42" s="152"/>
    </row>
    <row r="43" customFormat="false" ht="12.8" hidden="false" customHeight="false" outlineLevel="0" collapsed="false">
      <c r="C43" s="151"/>
      <c r="D43" s="152"/>
    </row>
    <row r="44" customFormat="false" ht="12.8" hidden="false" customHeight="false" outlineLevel="0" collapsed="false">
      <c r="C44" s="151"/>
      <c r="D44" s="152"/>
    </row>
    <row r="45" customFormat="false" ht="12.8" hidden="false" customHeight="false" outlineLevel="0" collapsed="false">
      <c r="C45" s="151"/>
      <c r="D45" s="152"/>
    </row>
    <row r="46" customFormat="false" ht="12.8" hidden="false" customHeight="false" outlineLevel="0" collapsed="false">
      <c r="C46" s="151"/>
      <c r="D46" s="152"/>
    </row>
    <row r="47" customFormat="false" ht="12.8" hidden="false" customHeight="false" outlineLevel="0" collapsed="false">
      <c r="C47" s="151"/>
      <c r="D47" s="152"/>
    </row>
    <row r="48" customFormat="false" ht="12.8" hidden="false" customHeight="false" outlineLevel="0" collapsed="false">
      <c r="C48" s="151"/>
      <c r="D48" s="152"/>
    </row>
    <row r="49" customFormat="false" ht="12.8" hidden="false" customHeight="false" outlineLevel="0" collapsed="false">
      <c r="C49" s="151"/>
      <c r="D49" s="151"/>
    </row>
    <row r="50" customFormat="false" ht="12.8" hidden="false" customHeight="false" outlineLevel="0" collapsed="false">
      <c r="C50" s="151"/>
      <c r="D50" s="151"/>
    </row>
    <row r="51" customFormat="false" ht="12.8" hidden="false" customHeight="false" outlineLevel="0" collapsed="false">
      <c r="C51" s="151"/>
      <c r="D51" s="151"/>
    </row>
    <row r="52" customFormat="false" ht="12.8" hidden="false" customHeight="false" outlineLevel="0" collapsed="false">
      <c r="C52" s="151"/>
      <c r="D52" s="151"/>
    </row>
    <row r="53" customFormat="false" ht="12.8" hidden="false" customHeight="false" outlineLevel="0" collapsed="false">
      <c r="C53" s="151"/>
      <c r="D53" s="151"/>
    </row>
    <row r="54" customFormat="false" ht="12.8" hidden="false" customHeight="false" outlineLevel="0" collapsed="false">
      <c r="C54" s="151"/>
      <c r="D54" s="151"/>
    </row>
    <row r="55" customFormat="false" ht="12.8" hidden="false" customHeight="false" outlineLevel="0" collapsed="false">
      <c r="C55" s="151"/>
      <c r="D55" s="152"/>
    </row>
    <row r="56" customFormat="false" ht="12.8" hidden="false" customHeight="false" outlineLevel="0" collapsed="false">
      <c r="C56" s="151"/>
      <c r="D56" s="152"/>
    </row>
    <row r="57" customFormat="false" ht="12.8" hidden="false" customHeight="false" outlineLevel="0" collapsed="false">
      <c r="C57" s="151"/>
      <c r="D57" s="152"/>
    </row>
    <row r="58" customFormat="false" ht="12.8" hidden="false" customHeight="false" outlineLevel="0" collapsed="false">
      <c r="C58" s="151"/>
      <c r="D58" s="152"/>
    </row>
    <row r="59" customFormat="false" ht="12.8" hidden="false" customHeight="false" outlineLevel="0" collapsed="false">
      <c r="C59" s="151"/>
      <c r="D59" s="152"/>
    </row>
    <row r="60" customFormat="false" ht="12.8" hidden="false" customHeight="false" outlineLevel="0" collapsed="false">
      <c r="C60" s="151"/>
      <c r="D60" s="151"/>
    </row>
    <row r="61" customFormat="false" ht="12.8" hidden="false" customHeight="false" outlineLevel="0" collapsed="false">
      <c r="C61" s="151"/>
      <c r="D61" s="151"/>
    </row>
    <row r="62" customFormat="false" ht="12.8" hidden="false" customHeight="false" outlineLevel="0" collapsed="false">
      <c r="C62" s="151"/>
      <c r="D62" s="151"/>
    </row>
    <row r="63" customFormat="false" ht="12.8" hidden="false" customHeight="false" outlineLevel="0" collapsed="false">
      <c r="C63" s="151"/>
      <c r="D63" s="151"/>
    </row>
    <row r="64" customFormat="false" ht="12.8" hidden="false" customHeight="false" outlineLevel="0" collapsed="false">
      <c r="C64" s="151"/>
      <c r="D64" s="152"/>
    </row>
    <row r="65" customFormat="false" ht="12.8" hidden="false" customHeight="false" outlineLevel="0" collapsed="false">
      <c r="C65" s="151"/>
      <c r="D65" s="152"/>
    </row>
    <row r="66" customFormat="false" ht="12.8" hidden="false" customHeight="false" outlineLevel="0" collapsed="false">
      <c r="C66" s="151"/>
      <c r="D66" s="152"/>
    </row>
    <row r="67" customFormat="false" ht="12.8" hidden="false" customHeight="false" outlineLevel="0" collapsed="false">
      <c r="C67" s="151"/>
      <c r="D67" s="152"/>
    </row>
    <row r="68" customFormat="false" ht="12.8" hidden="false" customHeight="false" outlineLevel="0" collapsed="false">
      <c r="C68" s="151"/>
      <c r="D68" s="152"/>
    </row>
    <row r="69" customFormat="false" ht="12.8" hidden="false" customHeight="false" outlineLevel="0" collapsed="false">
      <c r="C69" s="151"/>
      <c r="D69" s="152"/>
    </row>
    <row r="70" customFormat="false" ht="12.8" hidden="false" customHeight="false" outlineLevel="0" collapsed="false">
      <c r="C70" s="151"/>
      <c r="D70" s="152"/>
    </row>
    <row r="71" customFormat="false" ht="12.8" hidden="false" customHeight="false" outlineLevel="0" collapsed="false">
      <c r="C71" s="151"/>
      <c r="D71" s="152"/>
    </row>
  </sheetData>
  <mergeCells count="1">
    <mergeCell ref="D2:D3"/>
  </mergeCells>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71"/>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B8" activeCellId="0" sqref="B8"/>
    </sheetView>
  </sheetViews>
  <sheetFormatPr defaultColWidth="11.53515625" defaultRowHeight="12.8" zeroHeight="false" outlineLevelRow="0" outlineLevelCol="0"/>
  <cols>
    <col collapsed="false" customWidth="true" hidden="false" outlineLevel="0" max="1" min="1" style="148" width="22.37"/>
    <col collapsed="false" customWidth="true" hidden="false" outlineLevel="0" max="2" min="2" style="148" width="51.54"/>
    <col collapsed="false" customWidth="true" hidden="false" outlineLevel="0" max="3" min="3" style="148" width="22.2"/>
    <col collapsed="false" customWidth="true" hidden="false" outlineLevel="0" max="4" min="4" style="148" width="36.99"/>
    <col collapsed="false" customWidth="false" hidden="false" outlineLevel="0" max="1023" min="5" style="148" width="11.52"/>
    <col collapsed="false" customWidth="false" hidden="false" outlineLevel="0" max="1024" min="1024" style="179" width="11.52"/>
  </cols>
  <sheetData>
    <row r="1" s="150" customFormat="true" ht="12.8" hidden="false" customHeight="false" outlineLevel="0" collapsed="false">
      <c r="A1" s="180" t="s">
        <v>87</v>
      </c>
      <c r="B1" s="167" t="s">
        <v>2</v>
      </c>
      <c r="C1" s="167" t="s">
        <v>463</v>
      </c>
      <c r="D1" s="181" t="s">
        <v>547</v>
      </c>
      <c r="AMJ1" s="179"/>
    </row>
    <row r="2" s="150" customFormat="true" ht="13.05" hidden="false" customHeight="true" outlineLevel="0" collapsed="false">
      <c r="A2" s="182" t="s">
        <v>553</v>
      </c>
      <c r="B2" s="150" t="s">
        <v>554</v>
      </c>
      <c r="C2" s="152" t="n">
        <v>1</v>
      </c>
      <c r="D2" s="171" t="s">
        <v>550</v>
      </c>
      <c r="AMJ2" s="179"/>
    </row>
    <row r="3" s="150" customFormat="true" ht="24.25" hidden="false" customHeight="false" outlineLevel="0" collapsed="false">
      <c r="A3" s="182" t="s">
        <v>555</v>
      </c>
      <c r="B3" s="183" t="s">
        <v>556</v>
      </c>
      <c r="C3" s="152" t="n">
        <v>1</v>
      </c>
      <c r="D3" s="171"/>
      <c r="AMJ3" s="179"/>
    </row>
    <row r="4" s="150" customFormat="true" ht="35.4" hidden="false" customHeight="false" outlineLevel="0" collapsed="false">
      <c r="A4" s="182" t="s">
        <v>557</v>
      </c>
      <c r="B4" s="150" t="s">
        <v>558</v>
      </c>
      <c r="C4" s="152" t="n">
        <v>2</v>
      </c>
      <c r="D4" s="171"/>
      <c r="AMJ4" s="179"/>
    </row>
    <row r="5" s="150" customFormat="true" ht="24.25" hidden="false" customHeight="false" outlineLevel="0" collapsed="false">
      <c r="A5" s="182" t="s">
        <v>559</v>
      </c>
      <c r="B5" s="150" t="s">
        <v>560</v>
      </c>
      <c r="C5" s="152" t="n">
        <v>2</v>
      </c>
      <c r="D5" s="171"/>
      <c r="AMJ5" s="179"/>
    </row>
    <row r="6" s="150" customFormat="true" ht="35.4" hidden="false" customHeight="false" outlineLevel="0" collapsed="false">
      <c r="A6" s="2" t="s">
        <v>561</v>
      </c>
      <c r="B6" s="2" t="s">
        <v>562</v>
      </c>
      <c r="C6" s="152" t="n">
        <v>3</v>
      </c>
      <c r="D6" s="171"/>
      <c r="AMJ6" s="179"/>
    </row>
    <row r="7" s="150" customFormat="true" ht="12.8" hidden="false" customHeight="false" outlineLevel="0" collapsed="false">
      <c r="A7" s="182" t="s">
        <v>563</v>
      </c>
      <c r="B7" s="150" t="s">
        <v>564</v>
      </c>
      <c r="C7" s="152" t="n">
        <v>3</v>
      </c>
      <c r="D7" s="171"/>
      <c r="AMJ7" s="179"/>
    </row>
    <row r="8" s="150" customFormat="true" ht="12.8" hidden="false" customHeight="false" outlineLevel="0" collapsed="false">
      <c r="A8" s="182"/>
      <c r="C8" s="152"/>
      <c r="D8" s="171"/>
      <c r="AMJ8" s="179"/>
    </row>
    <row r="9" s="150" customFormat="true" ht="12.8" hidden="false" customHeight="false" outlineLevel="0" collapsed="false">
      <c r="A9" s="182"/>
      <c r="C9" s="152"/>
      <c r="D9" s="171"/>
      <c r="AMJ9" s="179"/>
    </row>
    <row r="10" customFormat="false" ht="12.8" hidden="false" customHeight="false" outlineLevel="0" collapsed="false">
      <c r="A10" s="184"/>
      <c r="D10" s="185"/>
    </row>
    <row r="11" customFormat="false" ht="12.8" hidden="false" customHeight="false" outlineLevel="0" collapsed="false">
      <c r="A11" s="2"/>
      <c r="B11" s="2"/>
      <c r="D11" s="185"/>
    </row>
    <row r="12" customFormat="false" ht="12.8" hidden="false" customHeight="false" outlineLevel="0" collapsed="false">
      <c r="A12" s="184"/>
      <c r="D12" s="185"/>
    </row>
    <row r="13" customFormat="false" ht="12.8" hidden="false" customHeight="false" outlineLevel="0" collapsed="false">
      <c r="A13" s="184"/>
      <c r="D13" s="185"/>
    </row>
    <row r="14" customFormat="false" ht="12.8" hidden="false" customHeight="false" outlineLevel="0" collapsed="false">
      <c r="A14" s="184"/>
      <c r="D14" s="185"/>
    </row>
    <row r="15" customFormat="false" ht="12.8" hidden="false" customHeight="false" outlineLevel="0" collapsed="false">
      <c r="A15" s="184"/>
      <c r="D15" s="185"/>
    </row>
    <row r="16" customFormat="false" ht="12.8" hidden="false" customHeight="false" outlineLevel="0" collapsed="false">
      <c r="A16" s="186"/>
      <c r="B16" s="176"/>
      <c r="C16" s="176"/>
      <c r="D16" s="187"/>
    </row>
    <row r="26" customFormat="false" ht="12.8" hidden="false" customHeight="false" outlineLevel="0" collapsed="false">
      <c r="B26" s="150"/>
    </row>
    <row r="27" customFormat="false" ht="12.8" hidden="false" customHeight="true" outlineLevel="0" collapsed="false">
      <c r="C27" s="152"/>
      <c r="D27" s="152"/>
      <c r="E27" s="179"/>
    </row>
    <row r="28" customFormat="false" ht="12.8" hidden="false" customHeight="false" outlineLevel="0" collapsed="false">
      <c r="C28" s="152"/>
      <c r="D28" s="152"/>
      <c r="E28" s="179"/>
    </row>
    <row r="29" customFormat="false" ht="12.8" hidden="false" customHeight="false" outlineLevel="0" collapsed="false">
      <c r="C29" s="152"/>
      <c r="D29" s="152"/>
      <c r="E29" s="179"/>
    </row>
    <row r="30" customFormat="false" ht="12.8" hidden="false" customHeight="false" outlineLevel="0" collapsed="false">
      <c r="C30" s="152"/>
      <c r="D30" s="152"/>
      <c r="E30" s="179"/>
    </row>
    <row r="31" customFormat="false" ht="12.8" hidden="false" customHeight="false" outlineLevel="0" collapsed="false">
      <c r="C31" s="152"/>
      <c r="D31" s="152"/>
      <c r="E31" s="179"/>
    </row>
    <row r="32" customFormat="false" ht="12.8" hidden="false" customHeight="false" outlineLevel="0" collapsed="false">
      <c r="C32" s="152"/>
      <c r="D32" s="152"/>
      <c r="E32" s="179"/>
    </row>
    <row r="33" customFormat="false" ht="12.8" hidden="false" customHeight="false" outlineLevel="0" collapsed="false">
      <c r="C33" s="152"/>
      <c r="D33" s="152"/>
      <c r="E33" s="179"/>
    </row>
    <row r="34" customFormat="false" ht="12.8" hidden="false" customHeight="false" outlineLevel="0" collapsed="false">
      <c r="C34" s="152"/>
      <c r="D34" s="152"/>
      <c r="E34" s="179"/>
    </row>
    <row r="35" customFormat="false" ht="12.8" hidden="false" customHeight="false" outlineLevel="0" collapsed="false">
      <c r="C35" s="152"/>
      <c r="D35" s="152"/>
    </row>
    <row r="36" customFormat="false" ht="12.8" hidden="false" customHeight="false" outlineLevel="0" collapsed="false">
      <c r="C36" s="152"/>
      <c r="D36" s="152"/>
    </row>
    <row r="37" customFormat="false" ht="12.8" hidden="false" customHeight="false" outlineLevel="0" collapsed="false">
      <c r="C37" s="152"/>
      <c r="D37" s="152"/>
    </row>
    <row r="38" customFormat="false" ht="12.8" hidden="false" customHeight="false" outlineLevel="0" collapsed="false">
      <c r="C38" s="152"/>
      <c r="D38" s="152"/>
    </row>
    <row r="39" customFormat="false" ht="12.8" hidden="false" customHeight="false" outlineLevel="0" collapsed="false">
      <c r="C39" s="152"/>
      <c r="D39" s="152"/>
    </row>
    <row r="40" customFormat="false" ht="12.8" hidden="false" customHeight="false" outlineLevel="0" collapsed="false">
      <c r="C40" s="152"/>
      <c r="D40" s="152"/>
    </row>
    <row r="41" customFormat="false" ht="12.8" hidden="false" customHeight="false" outlineLevel="0" collapsed="false">
      <c r="C41" s="152"/>
      <c r="D41" s="152"/>
    </row>
    <row r="42" customFormat="false" ht="12.8" hidden="false" customHeight="false" outlineLevel="0" collapsed="false">
      <c r="C42" s="152"/>
      <c r="D42" s="152"/>
    </row>
    <row r="43" customFormat="false" ht="12.8" hidden="false" customHeight="false" outlineLevel="0" collapsed="false">
      <c r="C43" s="152"/>
      <c r="D43" s="152"/>
    </row>
    <row r="44" customFormat="false" ht="12.8" hidden="false" customHeight="false" outlineLevel="0" collapsed="false">
      <c r="C44" s="152"/>
      <c r="D44" s="152"/>
    </row>
    <row r="45" customFormat="false" ht="12.8" hidden="false" customHeight="false" outlineLevel="0" collapsed="false">
      <c r="C45" s="152"/>
      <c r="D45" s="152"/>
    </row>
    <row r="46" customFormat="false" ht="12.8" hidden="false" customHeight="false" outlineLevel="0" collapsed="false">
      <c r="C46" s="152"/>
      <c r="D46" s="152"/>
    </row>
    <row r="47" customFormat="false" ht="12.8" hidden="false" customHeight="false" outlineLevel="0" collapsed="false">
      <c r="C47" s="152"/>
      <c r="D47" s="152"/>
    </row>
    <row r="48" customFormat="false" ht="12.8" hidden="false" customHeight="false" outlineLevel="0" collapsed="false">
      <c r="C48" s="152"/>
      <c r="D48" s="152"/>
    </row>
    <row r="49" customFormat="false" ht="12.8" hidden="false" customHeight="false" outlineLevel="0" collapsed="false">
      <c r="C49" s="152"/>
      <c r="D49" s="152"/>
    </row>
    <row r="50" customFormat="false" ht="12.8" hidden="false" customHeight="false" outlineLevel="0" collapsed="false">
      <c r="C50" s="152"/>
      <c r="D50" s="152"/>
    </row>
    <row r="51" customFormat="false" ht="12.8" hidden="false" customHeight="false" outlineLevel="0" collapsed="false">
      <c r="C51" s="152"/>
      <c r="D51" s="152"/>
    </row>
    <row r="52" customFormat="false" ht="12.8" hidden="false" customHeight="false" outlineLevel="0" collapsed="false">
      <c r="C52" s="152"/>
      <c r="D52" s="152"/>
    </row>
    <row r="53" customFormat="false" ht="12.8" hidden="false" customHeight="false" outlineLevel="0" collapsed="false">
      <c r="C53" s="152"/>
      <c r="D53" s="152"/>
    </row>
    <row r="54" customFormat="false" ht="12.8" hidden="false" customHeight="false" outlineLevel="0" collapsed="false">
      <c r="C54" s="152"/>
      <c r="D54" s="152"/>
    </row>
    <row r="55" customFormat="false" ht="12.8" hidden="false" customHeight="false" outlineLevel="0" collapsed="false">
      <c r="C55" s="152"/>
      <c r="D55" s="152"/>
    </row>
    <row r="56" customFormat="false" ht="12.8" hidden="false" customHeight="false" outlineLevel="0" collapsed="false">
      <c r="C56" s="152"/>
      <c r="D56" s="152"/>
    </row>
    <row r="57" customFormat="false" ht="12.8" hidden="false" customHeight="false" outlineLevel="0" collapsed="false">
      <c r="C57" s="152"/>
      <c r="D57" s="152"/>
    </row>
    <row r="58" customFormat="false" ht="12.8" hidden="false" customHeight="false" outlineLevel="0" collapsed="false">
      <c r="C58" s="152"/>
      <c r="D58" s="152"/>
    </row>
    <row r="59" customFormat="false" ht="12.8" hidden="false" customHeight="false" outlineLevel="0" collapsed="false">
      <c r="C59" s="152"/>
      <c r="D59" s="152"/>
    </row>
    <row r="60" customFormat="false" ht="12.8" hidden="false" customHeight="false" outlineLevel="0" collapsed="false">
      <c r="C60" s="152"/>
      <c r="D60" s="152"/>
    </row>
    <row r="61" customFormat="false" ht="12.8" hidden="false" customHeight="false" outlineLevel="0" collapsed="false">
      <c r="C61" s="152"/>
      <c r="D61" s="152"/>
    </row>
    <row r="62" customFormat="false" ht="12.8" hidden="false" customHeight="false" outlineLevel="0" collapsed="false">
      <c r="C62" s="152"/>
      <c r="D62" s="152"/>
    </row>
    <row r="63" customFormat="false" ht="12.8" hidden="false" customHeight="false" outlineLevel="0" collapsed="false">
      <c r="C63" s="152"/>
      <c r="D63" s="152"/>
    </row>
    <row r="64" customFormat="false" ht="12.8" hidden="false" customHeight="false" outlineLevel="0" collapsed="false">
      <c r="C64" s="152"/>
      <c r="D64" s="152"/>
    </row>
    <row r="65" customFormat="false" ht="12.8" hidden="false" customHeight="false" outlineLevel="0" collapsed="false">
      <c r="C65" s="152"/>
      <c r="D65" s="152"/>
    </row>
    <row r="66" customFormat="false" ht="12.8" hidden="false" customHeight="false" outlineLevel="0" collapsed="false">
      <c r="C66" s="152"/>
      <c r="D66" s="152"/>
    </row>
    <row r="67" customFormat="false" ht="12.8" hidden="false" customHeight="false" outlineLevel="0" collapsed="false">
      <c r="C67" s="152"/>
      <c r="D67" s="152"/>
    </row>
    <row r="68" customFormat="false" ht="12.8" hidden="false" customHeight="false" outlineLevel="0" collapsed="false">
      <c r="C68" s="152"/>
      <c r="D68" s="152"/>
    </row>
    <row r="69" customFormat="false" ht="12.8" hidden="false" customHeight="false" outlineLevel="0" collapsed="false">
      <c r="C69" s="152"/>
      <c r="D69" s="152"/>
    </row>
    <row r="70" customFormat="false" ht="12.8" hidden="false" customHeight="false" outlineLevel="0" collapsed="false">
      <c r="C70" s="152"/>
      <c r="D70" s="152"/>
    </row>
    <row r="71" customFormat="false" ht="12.8" hidden="false" customHeight="false" outlineLevel="0" collapsed="false">
      <c r="C71" s="152"/>
      <c r="D71" s="152"/>
    </row>
  </sheetData>
  <mergeCells count="1">
    <mergeCell ref="D2:D7"/>
  </mergeCells>
  <conditionalFormatting sqref="B3">
    <cfRule type="colorScale" priority="2">
      <colorScale>
        <cfvo type="min" val="0"/>
        <cfvo type="num" val="0.6"/>
        <cfvo type="max" val="0"/>
        <color rgb="FFBA131A"/>
        <color rgb="FFFFFF00"/>
        <color rgb="FF89C765"/>
      </colorScale>
    </cfRule>
  </conditionalFormatting>
  <conditionalFormatting sqref="B3">
    <cfRule type="colorScale" priority="3">
      <colorScale>
        <cfvo type="min" val="0"/>
        <cfvo type="num" val="0.6"/>
        <cfvo type="max" val="0"/>
        <color rgb="FFBA131A"/>
        <color rgb="FFFFFF00"/>
        <color rgb="FF89C765"/>
      </colorScale>
    </cfRule>
  </conditionalFormatting>
  <conditionalFormatting sqref="B3">
    <cfRule type="colorScale" priority="4">
      <colorScale>
        <cfvo type="min" val="0"/>
        <cfvo type="num" val="0.6"/>
        <cfvo type="max" val="0"/>
        <color rgb="FFBA131A"/>
        <color rgb="FFFFFF00"/>
        <color rgb="FF89C765"/>
      </colorScale>
    </cfRule>
  </conditionalFormatting>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37"/>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E4" activeCellId="0" sqref="E4"/>
    </sheetView>
  </sheetViews>
  <sheetFormatPr defaultColWidth="11.58984375" defaultRowHeight="12.75" zeroHeight="false" outlineLevelRow="0" outlineLevelCol="0"/>
  <cols>
    <col collapsed="false" customWidth="false" hidden="false" outlineLevel="0" max="1" min="1" style="148" width="11.57"/>
    <col collapsed="false" customWidth="true" hidden="false" outlineLevel="0" max="2" min="2" style="148" width="17.86"/>
    <col collapsed="false" customWidth="true" hidden="false" outlineLevel="0" max="3" min="3" style="148" width="20.83"/>
    <col collapsed="false" customWidth="true" hidden="false" outlineLevel="0" max="4" min="4" style="148" width="17.67"/>
    <col collapsed="false" customWidth="true" hidden="false" outlineLevel="0" max="5" min="5" style="148" width="81.28"/>
    <col collapsed="false" customWidth="true" hidden="false" outlineLevel="0" max="6" min="6" style="148" width="14.41"/>
    <col collapsed="false" customWidth="true" hidden="false" outlineLevel="0" max="7" min="7" style="148" width="15.29"/>
    <col collapsed="false" customWidth="true" hidden="false" outlineLevel="0" max="8" min="8" style="148" width="22.57"/>
    <col collapsed="false" customWidth="true" hidden="false" outlineLevel="0" max="9" min="9" style="148" width="22.05"/>
    <col collapsed="false" customWidth="false" hidden="false" outlineLevel="0" max="1024" min="10" style="148" width="11.57"/>
  </cols>
  <sheetData>
    <row r="1" customFormat="false" ht="13.05" hidden="false" customHeight="false" outlineLevel="0" collapsed="false">
      <c r="A1" s="165" t="s">
        <v>565</v>
      </c>
      <c r="B1" s="165" t="s">
        <v>566</v>
      </c>
      <c r="C1" s="165" t="s">
        <v>87</v>
      </c>
      <c r="D1" s="165" t="s">
        <v>567</v>
      </c>
      <c r="E1" s="165" t="s">
        <v>2</v>
      </c>
      <c r="F1" s="165" t="s">
        <v>568</v>
      </c>
      <c r="G1" s="165" t="s">
        <v>1</v>
      </c>
      <c r="H1" s="165" t="s">
        <v>569</v>
      </c>
      <c r="I1" s="165" t="s">
        <v>570</v>
      </c>
    </row>
    <row r="2" customFormat="false" ht="57.8" hidden="false" customHeight="true" outlineLevel="0" collapsed="false">
      <c r="A2" s="152" t="s">
        <v>571</v>
      </c>
      <c r="B2" s="152" t="s">
        <v>213</v>
      </c>
      <c r="C2" s="150" t="s">
        <v>572</v>
      </c>
      <c r="D2" s="148" t="s">
        <v>573</v>
      </c>
      <c r="E2" s="150" t="s">
        <v>574</v>
      </c>
      <c r="F2" s="150" t="s">
        <v>575</v>
      </c>
      <c r="G2" s="148" t="s">
        <v>278</v>
      </c>
      <c r="H2" s="148" t="s">
        <v>286</v>
      </c>
      <c r="I2" s="148" t="s">
        <v>286</v>
      </c>
    </row>
    <row r="3" customFormat="false" ht="124.6" hidden="false" customHeight="false" outlineLevel="0" collapsed="false">
      <c r="A3" s="152"/>
      <c r="B3" s="152"/>
      <c r="C3" s="150" t="s">
        <v>576</v>
      </c>
      <c r="D3" s="148" t="s">
        <v>577</v>
      </c>
      <c r="E3" s="150" t="s">
        <v>578</v>
      </c>
      <c r="F3" s="150" t="s">
        <v>579</v>
      </c>
      <c r="G3" s="148" t="s">
        <v>278</v>
      </c>
      <c r="H3" s="148" t="s">
        <v>286</v>
      </c>
      <c r="I3" s="148" t="s">
        <v>286</v>
      </c>
    </row>
    <row r="4" customFormat="false" ht="69" hidden="false" customHeight="false" outlineLevel="0" collapsed="false">
      <c r="A4" s="152"/>
      <c r="B4" s="152"/>
      <c r="C4" s="150" t="s">
        <v>580</v>
      </c>
      <c r="D4" s="148" t="s">
        <v>573</v>
      </c>
      <c r="E4" s="150" t="s">
        <v>581</v>
      </c>
      <c r="F4" s="150" t="s">
        <v>582</v>
      </c>
      <c r="G4" s="148" t="s">
        <v>278</v>
      </c>
      <c r="H4" s="148" t="s">
        <v>286</v>
      </c>
      <c r="I4" s="148" t="s">
        <v>286</v>
      </c>
    </row>
    <row r="5" customFormat="false" ht="23.85" hidden="false" customHeight="true" outlineLevel="0" collapsed="false">
      <c r="A5" s="152" t="s">
        <v>583</v>
      </c>
      <c r="B5" s="152" t="s">
        <v>584</v>
      </c>
      <c r="C5" s="150" t="s">
        <v>585</v>
      </c>
      <c r="D5" s="148" t="s">
        <v>586</v>
      </c>
      <c r="E5" s="150" t="s">
        <v>587</v>
      </c>
      <c r="F5" s="150" t="s">
        <v>278</v>
      </c>
      <c r="G5" s="148" t="s">
        <v>588</v>
      </c>
      <c r="H5" s="148" t="s">
        <v>286</v>
      </c>
      <c r="I5" s="150" t="s">
        <v>589</v>
      </c>
    </row>
    <row r="6" customFormat="false" ht="46.25" hidden="false" customHeight="false" outlineLevel="0" collapsed="false">
      <c r="A6" s="152"/>
      <c r="B6" s="152"/>
      <c r="C6" s="150" t="s">
        <v>589</v>
      </c>
      <c r="D6" s="148" t="s">
        <v>586</v>
      </c>
      <c r="E6" s="150" t="s">
        <v>590</v>
      </c>
      <c r="F6" s="150" t="s">
        <v>278</v>
      </c>
      <c r="G6" s="148" t="s">
        <v>591</v>
      </c>
      <c r="H6" s="150" t="s">
        <v>585</v>
      </c>
      <c r="I6" s="2" t="s">
        <v>286</v>
      </c>
    </row>
    <row r="7" customFormat="false" ht="23.85" hidden="false" customHeight="false" outlineLevel="0" collapsed="false">
      <c r="A7" s="152"/>
      <c r="B7" s="152"/>
      <c r="C7" s="150" t="s">
        <v>592</v>
      </c>
      <c r="D7" s="148" t="s">
        <v>586</v>
      </c>
      <c r="E7" s="150" t="s">
        <v>593</v>
      </c>
      <c r="F7" s="150" t="s">
        <v>278</v>
      </c>
      <c r="G7" s="148" t="s">
        <v>588</v>
      </c>
      <c r="H7" s="2" t="s">
        <v>213</v>
      </c>
      <c r="I7" s="150" t="s">
        <v>594</v>
      </c>
    </row>
    <row r="8" customFormat="false" ht="23.85" hidden="false" customHeight="false" outlineLevel="0" collapsed="false">
      <c r="A8" s="152"/>
      <c r="B8" s="152"/>
      <c r="C8" s="150" t="s">
        <v>595</v>
      </c>
      <c r="D8" s="148" t="s">
        <v>586</v>
      </c>
      <c r="E8" s="150" t="s">
        <v>596</v>
      </c>
      <c r="F8" s="150" t="s">
        <v>278</v>
      </c>
      <c r="G8" s="148" t="s">
        <v>591</v>
      </c>
      <c r="H8" s="150" t="s">
        <v>597</v>
      </c>
      <c r="I8" s="2" t="s">
        <v>213</v>
      </c>
    </row>
    <row r="9" customFormat="false" ht="68.65" hidden="false" customHeight="false" outlineLevel="0" collapsed="false">
      <c r="A9" s="152"/>
      <c r="B9" s="152"/>
      <c r="C9" s="150" t="s">
        <v>598</v>
      </c>
      <c r="D9" s="148" t="s">
        <v>586</v>
      </c>
      <c r="E9" s="150" t="s">
        <v>599</v>
      </c>
      <c r="F9" s="150" t="s">
        <v>278</v>
      </c>
      <c r="G9" s="148" t="s">
        <v>588</v>
      </c>
      <c r="H9" s="2" t="s">
        <v>213</v>
      </c>
      <c r="I9" s="150" t="s">
        <v>600</v>
      </c>
    </row>
    <row r="10" customFormat="false" ht="23.85" hidden="false" customHeight="false" outlineLevel="0" collapsed="false">
      <c r="A10" s="152"/>
      <c r="B10" s="152"/>
      <c r="C10" s="150" t="s">
        <v>600</v>
      </c>
      <c r="D10" s="148" t="s">
        <v>586</v>
      </c>
      <c r="E10" s="150" t="s">
        <v>601</v>
      </c>
      <c r="F10" s="150" t="s">
        <v>278</v>
      </c>
      <c r="G10" s="148" t="s">
        <v>591</v>
      </c>
      <c r="H10" s="150" t="s">
        <v>598</v>
      </c>
      <c r="I10" s="2" t="s">
        <v>213</v>
      </c>
    </row>
    <row r="11" customFormat="false" ht="23.85" hidden="false" customHeight="true" outlineLevel="0" collapsed="false">
      <c r="A11" s="152"/>
      <c r="B11" s="152" t="s">
        <v>602</v>
      </c>
      <c r="C11" s="150" t="s">
        <v>603</v>
      </c>
      <c r="D11" s="148" t="s">
        <v>586</v>
      </c>
      <c r="E11" s="150" t="s">
        <v>604</v>
      </c>
      <c r="F11" s="150" t="s">
        <v>278</v>
      </c>
      <c r="G11" s="148" t="s">
        <v>605</v>
      </c>
      <c r="H11" s="2" t="s">
        <v>213</v>
      </c>
      <c r="I11" s="150" t="s">
        <v>606</v>
      </c>
    </row>
    <row r="12" customFormat="false" ht="46.25" hidden="false" customHeight="false" outlineLevel="0" collapsed="false">
      <c r="A12" s="152"/>
      <c r="B12" s="152"/>
      <c r="C12" s="150" t="s">
        <v>606</v>
      </c>
      <c r="D12" s="148" t="s">
        <v>586</v>
      </c>
      <c r="E12" s="150" t="s">
        <v>607</v>
      </c>
      <c r="F12" s="150" t="s">
        <v>278</v>
      </c>
      <c r="G12" s="148" t="s">
        <v>608</v>
      </c>
      <c r="H12" s="150" t="s">
        <v>603</v>
      </c>
      <c r="I12" s="2" t="s">
        <v>213</v>
      </c>
    </row>
    <row r="13" customFormat="false" ht="57.8" hidden="false" customHeight="false" outlineLevel="0" collapsed="false">
      <c r="A13" s="152"/>
      <c r="B13" s="152"/>
      <c r="C13" s="150" t="s">
        <v>609</v>
      </c>
      <c r="D13" s="148" t="s">
        <v>586</v>
      </c>
      <c r="E13" s="150" t="s">
        <v>610</v>
      </c>
      <c r="F13" s="150" t="s">
        <v>278</v>
      </c>
      <c r="G13" s="148" t="s">
        <v>605</v>
      </c>
      <c r="H13" s="2" t="s">
        <v>213</v>
      </c>
      <c r="I13" s="150" t="s">
        <v>611</v>
      </c>
    </row>
    <row r="14" customFormat="false" ht="46.6" hidden="false" customHeight="false" outlineLevel="0" collapsed="false">
      <c r="A14" s="152"/>
      <c r="B14" s="152"/>
      <c r="C14" s="150" t="s">
        <v>611</v>
      </c>
      <c r="D14" s="148" t="s">
        <v>586</v>
      </c>
      <c r="E14" s="150" t="s">
        <v>612</v>
      </c>
      <c r="F14" s="150" t="s">
        <v>278</v>
      </c>
      <c r="G14" s="148" t="s">
        <v>608</v>
      </c>
      <c r="H14" s="150" t="s">
        <v>609</v>
      </c>
      <c r="I14" s="2" t="s">
        <v>213</v>
      </c>
    </row>
    <row r="15" customFormat="false" ht="23.85" hidden="false" customHeight="false" outlineLevel="0" collapsed="false">
      <c r="A15" s="152"/>
      <c r="B15" s="152"/>
      <c r="C15" s="150" t="s">
        <v>613</v>
      </c>
      <c r="D15" s="148" t="s">
        <v>586</v>
      </c>
      <c r="E15" s="150" t="s">
        <v>614</v>
      </c>
      <c r="F15" s="150" t="s">
        <v>278</v>
      </c>
      <c r="G15" s="148" t="s">
        <v>605</v>
      </c>
      <c r="H15" s="2" t="s">
        <v>213</v>
      </c>
      <c r="I15" s="150" t="s">
        <v>615</v>
      </c>
    </row>
    <row r="16" customFormat="false" ht="12.8" hidden="false" customHeight="false" outlineLevel="0" collapsed="false">
      <c r="A16" s="152"/>
      <c r="B16" s="152"/>
      <c r="C16" s="150" t="s">
        <v>616</v>
      </c>
      <c r="D16" s="148" t="s">
        <v>586</v>
      </c>
      <c r="E16" s="150" t="s">
        <v>617</v>
      </c>
      <c r="F16" s="150" t="s">
        <v>278</v>
      </c>
      <c r="G16" s="148" t="s">
        <v>608</v>
      </c>
      <c r="H16" s="150" t="s">
        <v>618</v>
      </c>
      <c r="I16" s="2" t="s">
        <v>213</v>
      </c>
    </row>
    <row r="17" customFormat="false" ht="23.85" hidden="false" customHeight="true" outlineLevel="0" collapsed="false">
      <c r="A17" s="152"/>
      <c r="B17" s="152" t="s">
        <v>619</v>
      </c>
      <c r="C17" s="150" t="s">
        <v>620</v>
      </c>
      <c r="D17" s="148" t="s">
        <v>586</v>
      </c>
      <c r="E17" s="150" t="s">
        <v>621</v>
      </c>
      <c r="F17" s="150" t="s">
        <v>278</v>
      </c>
      <c r="G17" s="148" t="s">
        <v>622</v>
      </c>
      <c r="H17" s="2" t="s">
        <v>213</v>
      </c>
      <c r="I17" s="150" t="s">
        <v>623</v>
      </c>
    </row>
    <row r="18" customFormat="false" ht="46.25" hidden="false" customHeight="false" outlineLevel="0" collapsed="false">
      <c r="A18" s="152"/>
      <c r="B18" s="152"/>
      <c r="C18" s="150" t="s">
        <v>623</v>
      </c>
      <c r="D18" s="148" t="s">
        <v>586</v>
      </c>
      <c r="E18" s="150" t="s">
        <v>624</v>
      </c>
      <c r="F18" s="150" t="s">
        <v>278</v>
      </c>
      <c r="G18" s="148" t="s">
        <v>625</v>
      </c>
      <c r="H18" s="150" t="s">
        <v>620</v>
      </c>
      <c r="I18" s="2" t="s">
        <v>213</v>
      </c>
    </row>
    <row r="19" customFormat="false" ht="79.85" hidden="false" customHeight="false" outlineLevel="0" collapsed="false">
      <c r="A19" s="152"/>
      <c r="B19" s="152"/>
      <c r="C19" s="150" t="s">
        <v>626</v>
      </c>
      <c r="D19" s="148" t="s">
        <v>627</v>
      </c>
      <c r="E19" s="150" t="s">
        <v>628</v>
      </c>
      <c r="F19" s="150" t="s">
        <v>278</v>
      </c>
      <c r="G19" s="148" t="s">
        <v>622</v>
      </c>
      <c r="H19" s="2" t="s">
        <v>213</v>
      </c>
      <c r="I19" s="148" t="s">
        <v>629</v>
      </c>
    </row>
    <row r="20" customFormat="false" ht="79.85" hidden="false" customHeight="false" outlineLevel="0" collapsed="false">
      <c r="A20" s="152"/>
      <c r="B20" s="152"/>
      <c r="C20" s="148" t="s">
        <v>629</v>
      </c>
      <c r="D20" s="148" t="s">
        <v>627</v>
      </c>
      <c r="E20" s="148" t="s">
        <v>630</v>
      </c>
      <c r="F20" s="150" t="s">
        <v>278</v>
      </c>
      <c r="G20" s="148" t="s">
        <v>625</v>
      </c>
      <c r="H20" s="150" t="s">
        <v>626</v>
      </c>
      <c r="I20" s="2" t="s">
        <v>213</v>
      </c>
    </row>
    <row r="21" customFormat="false" ht="23.85" hidden="false" customHeight="false" outlineLevel="0" collapsed="false">
      <c r="A21" s="152"/>
      <c r="B21" s="152"/>
      <c r="C21" s="148" t="s">
        <v>631</v>
      </c>
      <c r="D21" s="148" t="s">
        <v>586</v>
      </c>
      <c r="E21" s="148" t="s">
        <v>632</v>
      </c>
      <c r="F21" s="150" t="s">
        <v>278</v>
      </c>
      <c r="G21" s="148" t="s">
        <v>622</v>
      </c>
      <c r="H21" s="2" t="s">
        <v>213</v>
      </c>
      <c r="I21" s="148" t="s">
        <v>633</v>
      </c>
    </row>
    <row r="22" customFormat="false" ht="23.85" hidden="false" customHeight="false" outlineLevel="0" collapsed="false">
      <c r="A22" s="152"/>
      <c r="B22" s="152"/>
      <c r="C22" s="148" t="s">
        <v>634</v>
      </c>
      <c r="D22" s="148" t="s">
        <v>586</v>
      </c>
      <c r="E22" s="148" t="s">
        <v>635</v>
      </c>
      <c r="F22" s="150" t="s">
        <v>278</v>
      </c>
      <c r="G22" s="148" t="s">
        <v>625</v>
      </c>
      <c r="H22" s="148" t="s">
        <v>636</v>
      </c>
      <c r="I22" s="2" t="s">
        <v>213</v>
      </c>
    </row>
    <row r="23" customFormat="false" ht="23.85" hidden="false" customHeight="true" outlineLevel="0" collapsed="false">
      <c r="A23" s="152"/>
      <c r="B23" s="152" t="s">
        <v>637</v>
      </c>
      <c r="C23" s="148" t="s">
        <v>638</v>
      </c>
      <c r="D23" s="148" t="s">
        <v>586</v>
      </c>
      <c r="E23" s="150" t="s">
        <v>639</v>
      </c>
      <c r="F23" s="150" t="s">
        <v>278</v>
      </c>
      <c r="G23" s="148" t="s">
        <v>640</v>
      </c>
      <c r="H23" s="2" t="s">
        <v>213</v>
      </c>
      <c r="I23" s="148" t="s">
        <v>641</v>
      </c>
    </row>
    <row r="24" customFormat="false" ht="46.25" hidden="false" customHeight="false" outlineLevel="0" collapsed="false">
      <c r="A24" s="152"/>
      <c r="B24" s="152"/>
      <c r="C24" s="148" t="s">
        <v>641</v>
      </c>
      <c r="D24" s="148" t="s">
        <v>586</v>
      </c>
      <c r="E24" s="150" t="s">
        <v>642</v>
      </c>
      <c r="F24" s="150" t="s">
        <v>278</v>
      </c>
      <c r="G24" s="148" t="s">
        <v>643</v>
      </c>
      <c r="H24" s="148" t="s">
        <v>638</v>
      </c>
      <c r="I24" s="2" t="s">
        <v>213</v>
      </c>
    </row>
    <row r="25" customFormat="false" ht="23.85" hidden="false" customHeight="false" outlineLevel="0" collapsed="false">
      <c r="A25" s="152"/>
      <c r="B25" s="152"/>
      <c r="C25" s="148" t="s">
        <v>644</v>
      </c>
      <c r="D25" s="148" t="s">
        <v>586</v>
      </c>
      <c r="E25" s="148" t="s">
        <v>645</v>
      </c>
      <c r="F25" s="150" t="s">
        <v>278</v>
      </c>
      <c r="G25" s="148" t="s">
        <v>640</v>
      </c>
      <c r="H25" s="2" t="s">
        <v>213</v>
      </c>
      <c r="I25" s="148" t="s">
        <v>646</v>
      </c>
    </row>
    <row r="26" customFormat="false" ht="23.85" hidden="false" customHeight="false" outlineLevel="0" collapsed="false">
      <c r="A26" s="152"/>
      <c r="B26" s="152"/>
      <c r="C26" s="148" t="s">
        <v>646</v>
      </c>
      <c r="D26" s="148" t="s">
        <v>586</v>
      </c>
      <c r="E26" s="148" t="s">
        <v>647</v>
      </c>
      <c r="F26" s="150" t="s">
        <v>278</v>
      </c>
      <c r="G26" s="148" t="s">
        <v>643</v>
      </c>
      <c r="H26" s="148" t="s">
        <v>644</v>
      </c>
      <c r="I26" s="2" t="s">
        <v>213</v>
      </c>
    </row>
    <row r="27" customFormat="false" ht="23.85" hidden="false" customHeight="false" outlineLevel="0" collapsed="false">
      <c r="A27" s="152"/>
      <c r="B27" s="152"/>
      <c r="C27" s="148" t="s">
        <v>648</v>
      </c>
      <c r="D27" s="148" t="s">
        <v>649</v>
      </c>
      <c r="E27" s="148" t="s">
        <v>650</v>
      </c>
      <c r="F27" s="150" t="s">
        <v>278</v>
      </c>
      <c r="G27" s="148" t="s">
        <v>640</v>
      </c>
      <c r="H27" s="2" t="s">
        <v>213</v>
      </c>
      <c r="I27" s="148" t="s">
        <v>651</v>
      </c>
    </row>
    <row r="28" customFormat="false" ht="35.05" hidden="false" customHeight="false" outlineLevel="0" collapsed="false">
      <c r="A28" s="152"/>
      <c r="B28" s="152"/>
      <c r="C28" s="148" t="s">
        <v>651</v>
      </c>
      <c r="D28" s="148" t="s">
        <v>649</v>
      </c>
      <c r="E28" s="148" t="s">
        <v>652</v>
      </c>
      <c r="F28" s="150" t="s">
        <v>278</v>
      </c>
      <c r="G28" s="148" t="s">
        <v>643</v>
      </c>
      <c r="H28" s="148" t="s">
        <v>648</v>
      </c>
      <c r="I28" s="2" t="s">
        <v>213</v>
      </c>
    </row>
    <row r="29" customFormat="false" ht="23.85" hidden="false" customHeight="true" outlineLevel="0" collapsed="false">
      <c r="A29" s="152"/>
      <c r="B29" s="152" t="s">
        <v>653</v>
      </c>
      <c r="C29" s="148" t="s">
        <v>654</v>
      </c>
      <c r="D29" s="148" t="s">
        <v>586</v>
      </c>
      <c r="E29" s="150" t="s">
        <v>655</v>
      </c>
      <c r="F29" s="150" t="s">
        <v>278</v>
      </c>
      <c r="G29" s="150" t="s">
        <v>656</v>
      </c>
      <c r="H29" s="2" t="s">
        <v>213</v>
      </c>
      <c r="I29" s="2" t="s">
        <v>213</v>
      </c>
    </row>
    <row r="30" customFormat="false" ht="23.85" hidden="false" customHeight="false" outlineLevel="0" collapsed="false">
      <c r="A30" s="152"/>
      <c r="B30" s="152"/>
      <c r="C30" s="148" t="s">
        <v>657</v>
      </c>
      <c r="D30" s="148" t="s">
        <v>586</v>
      </c>
      <c r="E30" s="150" t="s">
        <v>658</v>
      </c>
      <c r="F30" s="150" t="s">
        <v>278</v>
      </c>
      <c r="G30" s="150" t="s">
        <v>656</v>
      </c>
      <c r="H30" s="2" t="s">
        <v>213</v>
      </c>
      <c r="I30" s="2" t="s">
        <v>213</v>
      </c>
    </row>
    <row r="31" customFormat="false" ht="35.05" hidden="false" customHeight="false" outlineLevel="0" collapsed="false">
      <c r="A31" s="152"/>
      <c r="B31" s="152"/>
      <c r="C31" s="148" t="s">
        <v>659</v>
      </c>
      <c r="D31" s="148" t="s">
        <v>627</v>
      </c>
      <c r="E31" s="148" t="s">
        <v>660</v>
      </c>
      <c r="F31" s="150" t="s">
        <v>278</v>
      </c>
      <c r="G31" s="150" t="s">
        <v>656</v>
      </c>
      <c r="H31" s="2" t="s">
        <v>213</v>
      </c>
      <c r="I31" s="2" t="s">
        <v>213</v>
      </c>
    </row>
    <row r="32" customFormat="false" ht="23.85" hidden="false" customHeight="true" outlineLevel="0" collapsed="false">
      <c r="A32" s="152"/>
      <c r="B32" s="152" t="s">
        <v>661</v>
      </c>
      <c r="C32" s="148" t="s">
        <v>662</v>
      </c>
      <c r="D32" s="148" t="s">
        <v>586</v>
      </c>
      <c r="E32" s="150" t="s">
        <v>663</v>
      </c>
      <c r="F32" s="150" t="s">
        <v>278</v>
      </c>
      <c r="G32" s="150" t="s">
        <v>664</v>
      </c>
      <c r="H32" s="2" t="s">
        <v>213</v>
      </c>
      <c r="I32" s="2" t="s">
        <v>213</v>
      </c>
    </row>
    <row r="33" customFormat="false" ht="23.85" hidden="false" customHeight="false" outlineLevel="0" collapsed="false">
      <c r="A33" s="152"/>
      <c r="B33" s="152"/>
      <c r="C33" s="148" t="s">
        <v>665</v>
      </c>
      <c r="D33" s="148" t="s">
        <v>586</v>
      </c>
      <c r="E33" s="150" t="s">
        <v>666</v>
      </c>
      <c r="F33" s="150" t="s">
        <v>278</v>
      </c>
      <c r="G33" s="150" t="s">
        <v>664</v>
      </c>
      <c r="H33" s="2" t="s">
        <v>213</v>
      </c>
      <c r="I33" s="2" t="s">
        <v>213</v>
      </c>
    </row>
    <row r="34" customFormat="false" ht="23.85" hidden="false" customHeight="false" outlineLevel="0" collapsed="false">
      <c r="A34" s="152"/>
      <c r="B34" s="152"/>
      <c r="C34" s="148" t="s">
        <v>667</v>
      </c>
      <c r="D34" s="148" t="s">
        <v>649</v>
      </c>
      <c r="E34" s="148" t="s">
        <v>668</v>
      </c>
      <c r="F34" s="150" t="s">
        <v>278</v>
      </c>
      <c r="G34" s="150" t="s">
        <v>664</v>
      </c>
      <c r="H34" s="2" t="s">
        <v>213</v>
      </c>
      <c r="I34" s="2" t="s">
        <v>213</v>
      </c>
    </row>
    <row r="35" customFormat="false" ht="23.85" hidden="false" customHeight="true" outlineLevel="0" collapsed="false">
      <c r="A35" s="152"/>
      <c r="B35" s="152" t="s">
        <v>669</v>
      </c>
      <c r="C35" s="148" t="s">
        <v>670</v>
      </c>
      <c r="D35" s="148" t="s">
        <v>586</v>
      </c>
      <c r="E35" s="150" t="s">
        <v>671</v>
      </c>
      <c r="F35" s="150" t="s">
        <v>278</v>
      </c>
      <c r="G35" s="150" t="s">
        <v>672</v>
      </c>
      <c r="H35" s="2" t="s">
        <v>213</v>
      </c>
      <c r="I35" s="2" t="s">
        <v>213</v>
      </c>
    </row>
    <row r="36" customFormat="false" ht="35.05" hidden="false" customHeight="false" outlineLevel="0" collapsed="false">
      <c r="A36" s="152"/>
      <c r="B36" s="152"/>
      <c r="C36" s="148" t="s">
        <v>673</v>
      </c>
      <c r="D36" s="148" t="s">
        <v>627</v>
      </c>
      <c r="E36" s="148" t="s">
        <v>674</v>
      </c>
      <c r="F36" s="150" t="s">
        <v>278</v>
      </c>
      <c r="G36" s="150" t="s">
        <v>672</v>
      </c>
      <c r="H36" s="2" t="s">
        <v>213</v>
      </c>
      <c r="I36" s="2" t="s">
        <v>213</v>
      </c>
    </row>
    <row r="37" customFormat="false" ht="203.35" hidden="false" customHeight="false" outlineLevel="0" collapsed="false">
      <c r="A37" s="152"/>
      <c r="B37" s="152"/>
      <c r="C37" s="148" t="s">
        <v>675</v>
      </c>
      <c r="D37" s="148" t="s">
        <v>649</v>
      </c>
      <c r="E37" s="148" t="s">
        <v>676</v>
      </c>
      <c r="F37" s="150" t="s">
        <v>278</v>
      </c>
      <c r="G37" s="150" t="s">
        <v>672</v>
      </c>
      <c r="H37" s="2" t="s">
        <v>213</v>
      </c>
      <c r="I37" s="2" t="s">
        <v>213</v>
      </c>
    </row>
  </sheetData>
  <mergeCells count="10">
    <mergeCell ref="A2:A4"/>
    <mergeCell ref="B2:B4"/>
    <mergeCell ref="A5:A37"/>
    <mergeCell ref="B5:B10"/>
    <mergeCell ref="B11:B16"/>
    <mergeCell ref="B17:B22"/>
    <mergeCell ref="B23:B28"/>
    <mergeCell ref="B29:B31"/>
    <mergeCell ref="B32:B34"/>
    <mergeCell ref="B35:B37"/>
  </mergeCells>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43"/>
  <sheetViews>
    <sheetView showFormulas="false" showGridLines="true" showRowColHeaders="true" showZeros="true" rightToLeft="false" tabSelected="true" showOutlineSymbols="true" defaultGridColor="true" view="normal" topLeftCell="A37" colorId="64" zoomScale="80" zoomScaleNormal="80" zoomScalePageLayoutView="100" workbookViewId="0">
      <selection pane="topLeft" activeCell="K43" activeCellId="0" sqref="K43"/>
    </sheetView>
  </sheetViews>
  <sheetFormatPr defaultColWidth="11.58984375" defaultRowHeight="12.8" zeroHeight="false" outlineLevelRow="0" outlineLevelCol="0"/>
  <cols>
    <col collapsed="false" customWidth="true" hidden="false" outlineLevel="0" max="1" min="1" style="148" width="15.28"/>
    <col collapsed="false" customWidth="true" hidden="false" outlineLevel="0" max="2" min="2" style="148" width="17.86"/>
    <col collapsed="false" customWidth="true" hidden="false" outlineLevel="0" max="3" min="3" style="148" width="20.83"/>
    <col collapsed="false" customWidth="true" hidden="false" outlineLevel="0" max="4" min="4" style="148" width="17.67"/>
    <col collapsed="false" customWidth="true" hidden="false" outlineLevel="0" max="5" min="5" style="148" width="81.28"/>
    <col collapsed="false" customWidth="true" hidden="false" outlineLevel="0" max="7" min="6" style="148" width="14.41"/>
    <col collapsed="false" customWidth="true" hidden="false" outlineLevel="0" max="8" min="8" style="148" width="10.77"/>
    <col collapsed="false" customWidth="true" hidden="false" outlineLevel="0" max="9" min="9" style="148" width="4.69"/>
    <col collapsed="false" customWidth="true" hidden="false" outlineLevel="0" max="10" min="10" style="148" width="7.12"/>
    <col collapsed="false" customWidth="true" hidden="false" outlineLevel="0" max="11" min="11" style="148" width="16.14"/>
    <col collapsed="false" customWidth="false" hidden="false" outlineLevel="0" max="1024" min="12" style="148" width="11.57"/>
  </cols>
  <sheetData>
    <row r="1" customFormat="false" ht="13.05" hidden="false" customHeight="false" outlineLevel="0" collapsed="false">
      <c r="A1" s="165" t="s">
        <v>677</v>
      </c>
      <c r="B1" s="165" t="s">
        <v>678</v>
      </c>
      <c r="C1" s="165" t="s">
        <v>87</v>
      </c>
      <c r="D1" s="165" t="s">
        <v>679</v>
      </c>
      <c r="E1" s="165" t="s">
        <v>2</v>
      </c>
      <c r="F1" s="165" t="s">
        <v>680</v>
      </c>
      <c r="G1" s="165" t="s">
        <v>681</v>
      </c>
      <c r="H1" s="165" t="s">
        <v>682</v>
      </c>
      <c r="I1" s="165" t="s">
        <v>254</v>
      </c>
      <c r="J1" s="165" t="s">
        <v>683</v>
      </c>
      <c r="K1" s="165" t="s">
        <v>684</v>
      </c>
    </row>
    <row r="2" customFormat="false" ht="35.4" hidden="false" customHeight="true" outlineLevel="0" collapsed="false">
      <c r="A2" s="152" t="s">
        <v>685</v>
      </c>
      <c r="B2" s="152" t="n">
        <v>1</v>
      </c>
      <c r="C2" s="150" t="s">
        <v>686</v>
      </c>
      <c r="D2" s="148" t="s">
        <v>687</v>
      </c>
      <c r="E2" s="150" t="s">
        <v>688</v>
      </c>
      <c r="F2" s="150" t="s">
        <v>354</v>
      </c>
      <c r="G2" s="150" t="n">
        <v>60</v>
      </c>
      <c r="H2" s="150" t="s">
        <v>689</v>
      </c>
      <c r="I2" s="148" t="n">
        <v>0</v>
      </c>
      <c r="J2" s="148" t="s">
        <v>213</v>
      </c>
      <c r="K2" s="148" t="s">
        <v>690</v>
      </c>
    </row>
    <row r="3" customFormat="false" ht="46.6" hidden="false" customHeight="false" outlineLevel="0" collapsed="false">
      <c r="A3" s="152"/>
      <c r="B3" s="152" t="n">
        <v>1</v>
      </c>
      <c r="C3" s="150" t="s">
        <v>691</v>
      </c>
      <c r="D3" s="148" t="s">
        <v>484</v>
      </c>
      <c r="E3" s="150" t="s">
        <v>692</v>
      </c>
      <c r="F3" s="150" t="s">
        <v>693</v>
      </c>
      <c r="G3" s="150" t="s">
        <v>694</v>
      </c>
      <c r="H3" s="150" t="s">
        <v>286</v>
      </c>
      <c r="I3" s="148" t="s">
        <v>286</v>
      </c>
      <c r="J3" s="148" t="s">
        <v>286</v>
      </c>
      <c r="K3" s="148" t="s">
        <v>695</v>
      </c>
    </row>
    <row r="4" customFormat="false" ht="80.2" hidden="false" customHeight="false" outlineLevel="0" collapsed="false">
      <c r="A4" s="152"/>
      <c r="B4" s="152" t="n">
        <v>1</v>
      </c>
      <c r="C4" s="150" t="s">
        <v>696</v>
      </c>
      <c r="D4" s="148" t="s">
        <v>697</v>
      </c>
      <c r="E4" s="150" t="s">
        <v>698</v>
      </c>
      <c r="F4" s="150" t="s">
        <v>213</v>
      </c>
      <c r="G4" s="150" t="n">
        <v>5</v>
      </c>
      <c r="H4" s="150" t="s">
        <v>699</v>
      </c>
      <c r="I4" s="148" t="n">
        <v>0</v>
      </c>
      <c r="J4" s="148" t="s">
        <v>286</v>
      </c>
      <c r="K4" s="148" t="s">
        <v>700</v>
      </c>
    </row>
    <row r="5" customFormat="false" ht="80.2" hidden="false" customHeight="false" outlineLevel="0" collapsed="false">
      <c r="A5" s="152"/>
      <c r="B5" s="152" t="n">
        <v>1</v>
      </c>
      <c r="C5" s="150" t="s">
        <v>701</v>
      </c>
      <c r="D5" s="148" t="s">
        <v>484</v>
      </c>
      <c r="E5" s="150" t="s">
        <v>702</v>
      </c>
      <c r="F5" s="150" t="s">
        <v>213</v>
      </c>
      <c r="G5" s="150" t="s">
        <v>694</v>
      </c>
      <c r="H5" s="150" t="s">
        <v>213</v>
      </c>
      <c r="I5" s="150" t="s">
        <v>213</v>
      </c>
      <c r="J5" s="150" t="s">
        <v>213</v>
      </c>
      <c r="K5" s="150" t="s">
        <v>213</v>
      </c>
    </row>
    <row r="6" customFormat="false" ht="46.6" hidden="false" customHeight="false" outlineLevel="0" collapsed="false">
      <c r="A6" s="152"/>
      <c r="B6" s="152" t="n">
        <v>1</v>
      </c>
      <c r="C6" s="150" t="s">
        <v>703</v>
      </c>
      <c r="D6" s="148" t="s">
        <v>484</v>
      </c>
      <c r="E6" s="150" t="s">
        <v>704</v>
      </c>
      <c r="F6" s="150" t="s">
        <v>213</v>
      </c>
      <c r="G6" s="150" t="n">
        <v>30</v>
      </c>
      <c r="H6" s="150" t="s">
        <v>213</v>
      </c>
      <c r="I6" s="150" t="s">
        <v>213</v>
      </c>
      <c r="J6" s="150" t="s">
        <v>213</v>
      </c>
      <c r="K6" s="150" t="s">
        <v>213</v>
      </c>
    </row>
    <row r="7" customFormat="false" ht="69" hidden="false" customHeight="false" outlineLevel="0" collapsed="false">
      <c r="A7" s="152"/>
      <c r="B7" s="152" t="n">
        <v>3</v>
      </c>
      <c r="C7" s="150" t="s">
        <v>705</v>
      </c>
      <c r="D7" s="148" t="s">
        <v>706</v>
      </c>
      <c r="E7" s="150" t="s">
        <v>707</v>
      </c>
      <c r="F7" s="150" t="s">
        <v>213</v>
      </c>
      <c r="G7" s="150" t="s">
        <v>694</v>
      </c>
      <c r="H7" s="150" t="s">
        <v>213</v>
      </c>
      <c r="I7" s="150" t="s">
        <v>213</v>
      </c>
      <c r="J7" s="150" t="s">
        <v>213</v>
      </c>
      <c r="K7" s="150" t="s">
        <v>213</v>
      </c>
    </row>
    <row r="8" customFormat="false" ht="46.6" hidden="false" customHeight="false" outlineLevel="0" collapsed="false">
      <c r="A8" s="152"/>
      <c r="B8" s="152" t="n">
        <v>3</v>
      </c>
      <c r="C8" s="150" t="s">
        <v>708</v>
      </c>
      <c r="D8" s="148" t="s">
        <v>687</v>
      </c>
      <c r="E8" s="150" t="s">
        <v>709</v>
      </c>
      <c r="F8" s="150" t="s">
        <v>710</v>
      </c>
      <c r="G8" s="150" t="n">
        <v>30</v>
      </c>
      <c r="H8" s="150" t="s">
        <v>711</v>
      </c>
      <c r="I8" s="148" t="n">
        <v>1</v>
      </c>
      <c r="J8" s="150" t="s">
        <v>213</v>
      </c>
      <c r="K8" s="150" t="s">
        <v>712</v>
      </c>
    </row>
    <row r="9" customFormat="false" ht="57.8" hidden="false" customHeight="false" outlineLevel="0" collapsed="false">
      <c r="A9" s="152"/>
      <c r="B9" s="152" t="n">
        <v>3</v>
      </c>
      <c r="C9" s="150" t="s">
        <v>713</v>
      </c>
      <c r="D9" s="148" t="s">
        <v>687</v>
      </c>
      <c r="E9" s="150" t="s">
        <v>714</v>
      </c>
      <c r="F9" s="150" t="s">
        <v>693</v>
      </c>
      <c r="G9" s="150" t="n">
        <v>30</v>
      </c>
      <c r="H9" s="150" t="s">
        <v>689</v>
      </c>
      <c r="I9" s="150" t="n">
        <v>0</v>
      </c>
      <c r="J9" s="150" t="s">
        <v>715</v>
      </c>
      <c r="K9" s="150" t="s">
        <v>213</v>
      </c>
    </row>
    <row r="10" customFormat="false" ht="46.6" hidden="false" customHeight="false" outlineLevel="0" collapsed="false">
      <c r="A10" s="152"/>
      <c r="B10" s="152" t="n">
        <v>3</v>
      </c>
      <c r="C10" s="150" t="s">
        <v>716</v>
      </c>
      <c r="D10" s="148" t="s">
        <v>484</v>
      </c>
      <c r="E10" s="150" t="s">
        <v>717</v>
      </c>
      <c r="F10" s="150" t="s">
        <v>213</v>
      </c>
      <c r="G10" s="150" t="s">
        <v>694</v>
      </c>
      <c r="H10" s="150" t="s">
        <v>213</v>
      </c>
      <c r="I10" s="150" t="s">
        <v>213</v>
      </c>
      <c r="J10" s="150" t="s">
        <v>213</v>
      </c>
      <c r="K10" s="150" t="s">
        <v>213</v>
      </c>
    </row>
    <row r="11" customFormat="false" ht="46.6" hidden="false" customHeight="false" outlineLevel="0" collapsed="false">
      <c r="A11" s="152"/>
      <c r="B11" s="152" t="n">
        <v>5</v>
      </c>
      <c r="C11" s="150" t="s">
        <v>718</v>
      </c>
      <c r="D11" s="148" t="s">
        <v>697</v>
      </c>
      <c r="E11" s="150" t="s">
        <v>719</v>
      </c>
      <c r="F11" s="150" t="s">
        <v>710</v>
      </c>
      <c r="G11" s="150" t="n">
        <v>60</v>
      </c>
      <c r="H11" s="150" t="s">
        <v>720</v>
      </c>
      <c r="I11" s="148" t="n">
        <v>0</v>
      </c>
      <c r="J11" s="2" t="s">
        <v>213</v>
      </c>
      <c r="K11" s="150" t="s">
        <v>695</v>
      </c>
    </row>
    <row r="12" customFormat="false" ht="57.8" hidden="false" customHeight="false" outlineLevel="0" collapsed="false">
      <c r="A12" s="152"/>
      <c r="B12" s="150" t="n">
        <v>5</v>
      </c>
      <c r="C12" s="150" t="s">
        <v>721</v>
      </c>
      <c r="D12" s="148" t="s">
        <v>722</v>
      </c>
      <c r="E12" s="150" t="s">
        <v>723</v>
      </c>
      <c r="F12" s="150" t="s">
        <v>213</v>
      </c>
      <c r="G12" s="150" t="s">
        <v>724</v>
      </c>
      <c r="H12" s="150" t="s">
        <v>213</v>
      </c>
      <c r="I12" s="150" t="s">
        <v>213</v>
      </c>
      <c r="J12" s="150" t="s">
        <v>213</v>
      </c>
      <c r="K12" s="150" t="s">
        <v>213</v>
      </c>
    </row>
    <row r="13" customFormat="false" ht="57.8" hidden="false" customHeight="true" outlineLevel="0" collapsed="false">
      <c r="A13" s="152" t="s">
        <v>725</v>
      </c>
      <c r="B13" s="152" t="n">
        <v>1</v>
      </c>
      <c r="C13" s="0" t="s">
        <v>726</v>
      </c>
      <c r="D13" s="0" t="s">
        <v>484</v>
      </c>
      <c r="E13" s="2" t="s">
        <v>727</v>
      </c>
      <c r="F13" s="150" t="s">
        <v>213</v>
      </c>
      <c r="G13" s="150" t="s">
        <v>694</v>
      </c>
      <c r="H13" s="150" t="s">
        <v>213</v>
      </c>
      <c r="I13" s="150" t="s">
        <v>213</v>
      </c>
      <c r="J13" s="150" t="s">
        <v>213</v>
      </c>
      <c r="K13" s="150" t="s">
        <v>213</v>
      </c>
    </row>
    <row r="14" customFormat="false" ht="35.05" hidden="false" customHeight="false" outlineLevel="0" collapsed="false">
      <c r="A14" s="152"/>
      <c r="B14" s="152" t="n">
        <v>1</v>
      </c>
      <c r="C14" s="150" t="s">
        <v>728</v>
      </c>
      <c r="D14" s="148" t="s">
        <v>484</v>
      </c>
      <c r="E14" s="150" t="s">
        <v>729</v>
      </c>
      <c r="F14" s="150" t="s">
        <v>213</v>
      </c>
      <c r="G14" s="150" t="s">
        <v>694</v>
      </c>
      <c r="H14" s="150" t="s">
        <v>213</v>
      </c>
      <c r="I14" s="150" t="s">
        <v>213</v>
      </c>
      <c r="J14" s="150" t="s">
        <v>213</v>
      </c>
      <c r="K14" s="150" t="s">
        <v>213</v>
      </c>
    </row>
    <row r="15" customFormat="false" ht="57.45" hidden="false" customHeight="false" outlineLevel="0" collapsed="false">
      <c r="A15" s="152"/>
      <c r="B15" s="152" t="n">
        <v>1</v>
      </c>
      <c r="C15" s="150" t="s">
        <v>730</v>
      </c>
      <c r="D15" s="148" t="s">
        <v>687</v>
      </c>
      <c r="E15" s="150" t="s">
        <v>731</v>
      </c>
      <c r="F15" s="150" t="s">
        <v>732</v>
      </c>
      <c r="G15" s="150" t="n">
        <v>40</v>
      </c>
      <c r="H15" s="150" t="s">
        <v>733</v>
      </c>
      <c r="I15" s="148" t="n">
        <v>0</v>
      </c>
      <c r="J15" s="188" t="s">
        <v>734</v>
      </c>
      <c r="K15" s="150" t="s">
        <v>735</v>
      </c>
    </row>
    <row r="16" customFormat="false" ht="35.05" hidden="false" customHeight="false" outlineLevel="0" collapsed="false">
      <c r="A16" s="152"/>
      <c r="B16" s="152" t="n">
        <v>1</v>
      </c>
      <c r="C16" s="150" t="s">
        <v>736</v>
      </c>
      <c r="D16" s="148" t="s">
        <v>722</v>
      </c>
      <c r="E16" s="150" t="s">
        <v>737</v>
      </c>
      <c r="F16" s="150" t="s">
        <v>213</v>
      </c>
      <c r="G16" s="150" t="n">
        <v>20</v>
      </c>
      <c r="H16" s="150" t="s">
        <v>213</v>
      </c>
      <c r="I16" s="150" t="s">
        <v>213</v>
      </c>
      <c r="J16" s="150" t="s">
        <v>213</v>
      </c>
      <c r="K16" s="150" t="s">
        <v>213</v>
      </c>
    </row>
    <row r="17" customFormat="false" ht="23.85" hidden="false" customHeight="false" outlineLevel="0" collapsed="false">
      <c r="A17" s="152"/>
      <c r="B17" s="152" t="n">
        <v>3</v>
      </c>
      <c r="C17" s="150" t="s">
        <v>738</v>
      </c>
      <c r="D17" s="148" t="s">
        <v>484</v>
      </c>
      <c r="E17" s="150" t="s">
        <v>739</v>
      </c>
      <c r="F17" s="150" t="s">
        <v>213</v>
      </c>
      <c r="G17" s="150" t="s">
        <v>694</v>
      </c>
      <c r="H17" s="150" t="s">
        <v>213</v>
      </c>
      <c r="I17" s="150" t="s">
        <v>213</v>
      </c>
      <c r="J17" s="150" t="s">
        <v>213</v>
      </c>
      <c r="K17" s="150" t="s">
        <v>213</v>
      </c>
    </row>
    <row r="18" customFormat="false" ht="35.05" hidden="false" customHeight="false" outlineLevel="0" collapsed="false">
      <c r="A18" s="152"/>
      <c r="B18" s="150" t="n">
        <v>3</v>
      </c>
      <c r="C18" s="150" t="s">
        <v>740</v>
      </c>
      <c r="D18" s="148" t="s">
        <v>741</v>
      </c>
      <c r="E18" s="150" t="s">
        <v>742</v>
      </c>
      <c r="F18" s="150" t="s">
        <v>213</v>
      </c>
      <c r="G18" s="150" t="s">
        <v>694</v>
      </c>
      <c r="H18" s="150" t="s">
        <v>213</v>
      </c>
      <c r="I18" s="150" t="s">
        <v>213</v>
      </c>
      <c r="J18" s="150" t="s">
        <v>213</v>
      </c>
      <c r="K18" s="150" t="s">
        <v>213</v>
      </c>
    </row>
    <row r="19" customFormat="false" ht="46.25" hidden="false" customHeight="false" outlineLevel="0" collapsed="false">
      <c r="A19" s="152"/>
      <c r="B19" s="150" t="n">
        <v>3</v>
      </c>
      <c r="C19" s="150" t="s">
        <v>743</v>
      </c>
      <c r="D19" s="148" t="s">
        <v>722</v>
      </c>
      <c r="E19" s="150" t="s">
        <v>744</v>
      </c>
      <c r="F19" s="150" t="s">
        <v>213</v>
      </c>
      <c r="G19" s="150" t="s">
        <v>694</v>
      </c>
      <c r="H19" s="150" t="s">
        <v>213</v>
      </c>
      <c r="I19" s="150" t="s">
        <v>213</v>
      </c>
      <c r="J19" s="150" t="s">
        <v>213</v>
      </c>
      <c r="K19" s="150" t="s">
        <v>213</v>
      </c>
    </row>
    <row r="20" customFormat="false" ht="57.45" hidden="false" customHeight="false" outlineLevel="0" collapsed="false">
      <c r="A20" s="152"/>
      <c r="B20" s="150" t="n">
        <v>3</v>
      </c>
      <c r="C20" s="150" t="s">
        <v>745</v>
      </c>
      <c r="D20" s="148" t="s">
        <v>687</v>
      </c>
      <c r="E20" s="150" t="s">
        <v>746</v>
      </c>
      <c r="F20" s="150" t="s">
        <v>213</v>
      </c>
      <c r="G20" s="150" t="s">
        <v>213</v>
      </c>
      <c r="H20" s="150" t="s">
        <v>213</v>
      </c>
      <c r="I20" s="150" t="s">
        <v>213</v>
      </c>
      <c r="J20" s="150" t="s">
        <v>213</v>
      </c>
      <c r="K20" s="150" t="s">
        <v>735</v>
      </c>
    </row>
    <row r="21" customFormat="false" ht="46.25" hidden="false" customHeight="false" outlineLevel="0" collapsed="false">
      <c r="A21" s="152"/>
      <c r="B21" s="148" t="n">
        <v>5</v>
      </c>
      <c r="C21" s="148" t="s">
        <v>747</v>
      </c>
      <c r="D21" s="148" t="s">
        <v>687</v>
      </c>
      <c r="E21" s="148" t="s">
        <v>748</v>
      </c>
      <c r="F21" s="148" t="s">
        <v>354</v>
      </c>
      <c r="G21" s="148" t="n">
        <v>90</v>
      </c>
      <c r="H21" s="150" t="s">
        <v>749</v>
      </c>
      <c r="I21" s="148" t="n">
        <v>0</v>
      </c>
      <c r="J21" s="150" t="s">
        <v>213</v>
      </c>
      <c r="K21" s="150" t="s">
        <v>735</v>
      </c>
    </row>
    <row r="22" customFormat="false" ht="46.25" hidden="false" customHeight="false" outlineLevel="0" collapsed="false">
      <c r="A22" s="152"/>
      <c r="B22" s="148" t="n">
        <v>5</v>
      </c>
      <c r="C22" s="148" t="s">
        <v>750</v>
      </c>
      <c r="D22" s="148" t="s">
        <v>484</v>
      </c>
      <c r="E22" s="148" t="s">
        <v>751</v>
      </c>
      <c r="F22" s="148" t="s">
        <v>213</v>
      </c>
      <c r="G22" s="148" t="s">
        <v>213</v>
      </c>
      <c r="H22" s="148" t="s">
        <v>213</v>
      </c>
      <c r="I22" s="148" t="s">
        <v>213</v>
      </c>
      <c r="J22" s="148" t="s">
        <v>213</v>
      </c>
      <c r="K22" s="148" t="s">
        <v>213</v>
      </c>
    </row>
    <row r="23" customFormat="false" ht="46.6" hidden="false" customHeight="true" outlineLevel="0" collapsed="false">
      <c r="A23" s="152" t="s">
        <v>752</v>
      </c>
      <c r="B23" s="148" t="n">
        <v>1</v>
      </c>
      <c r="C23" s="148" t="s">
        <v>753</v>
      </c>
      <c r="D23" s="148" t="s">
        <v>741</v>
      </c>
      <c r="E23" s="148" t="s">
        <v>754</v>
      </c>
      <c r="F23" s="148" t="s">
        <v>213</v>
      </c>
      <c r="G23" s="148" t="s">
        <v>755</v>
      </c>
      <c r="H23" s="148" t="s">
        <v>213</v>
      </c>
      <c r="I23" s="148" t="s">
        <v>213</v>
      </c>
      <c r="J23" s="148" t="s">
        <v>213</v>
      </c>
      <c r="K23" s="148" t="s">
        <v>213</v>
      </c>
    </row>
    <row r="24" customFormat="false" ht="46.6" hidden="false" customHeight="false" outlineLevel="0" collapsed="false">
      <c r="A24" s="152"/>
      <c r="B24" s="148" t="n">
        <v>1</v>
      </c>
      <c r="C24" s="148" t="s">
        <v>756</v>
      </c>
      <c r="D24" s="148" t="s">
        <v>484</v>
      </c>
      <c r="E24" s="150" t="s">
        <v>757</v>
      </c>
      <c r="F24" s="148" t="s">
        <v>213</v>
      </c>
      <c r="G24" s="148" t="s">
        <v>694</v>
      </c>
      <c r="H24" s="148" t="s">
        <v>213</v>
      </c>
      <c r="I24" s="148" t="s">
        <v>213</v>
      </c>
      <c r="J24" s="148" t="s">
        <v>213</v>
      </c>
      <c r="K24" s="148" t="s">
        <v>213</v>
      </c>
    </row>
    <row r="25" customFormat="false" ht="35.4" hidden="false" customHeight="false" outlineLevel="0" collapsed="false">
      <c r="A25" s="152"/>
      <c r="B25" s="148" t="n">
        <v>1</v>
      </c>
      <c r="C25" s="148" t="s">
        <v>758</v>
      </c>
      <c r="D25" s="148" t="s">
        <v>484</v>
      </c>
      <c r="E25" s="150" t="s">
        <v>759</v>
      </c>
      <c r="F25" s="148" t="s">
        <v>213</v>
      </c>
      <c r="G25" s="148" t="s">
        <v>694</v>
      </c>
      <c r="H25" s="148" t="s">
        <v>213</v>
      </c>
      <c r="I25" s="148" t="s">
        <v>213</v>
      </c>
      <c r="J25" s="148" t="s">
        <v>213</v>
      </c>
      <c r="K25" s="148" t="s">
        <v>213</v>
      </c>
    </row>
    <row r="26" customFormat="false" ht="46.6" hidden="false" customHeight="false" outlineLevel="0" collapsed="false">
      <c r="A26" s="152"/>
      <c r="B26" s="148" t="n">
        <v>1</v>
      </c>
      <c r="C26" s="148" t="s">
        <v>760</v>
      </c>
      <c r="D26" s="148" t="s">
        <v>484</v>
      </c>
      <c r="E26" s="148" t="s">
        <v>761</v>
      </c>
      <c r="F26" s="148" t="s">
        <v>213</v>
      </c>
      <c r="G26" s="148" t="n">
        <v>30</v>
      </c>
      <c r="H26" s="148" t="s">
        <v>213</v>
      </c>
      <c r="I26" s="148" t="s">
        <v>213</v>
      </c>
      <c r="J26" s="148" t="s">
        <v>213</v>
      </c>
      <c r="K26" s="148" t="s">
        <v>213</v>
      </c>
    </row>
    <row r="27" customFormat="false" ht="102.6" hidden="false" customHeight="false" outlineLevel="0" collapsed="false">
      <c r="A27" s="152"/>
      <c r="B27" s="148" t="n">
        <v>3</v>
      </c>
      <c r="C27" s="148" t="s">
        <v>762</v>
      </c>
      <c r="D27" s="148" t="s">
        <v>484</v>
      </c>
      <c r="E27" s="150" t="s">
        <v>763</v>
      </c>
      <c r="F27" s="148" t="s">
        <v>354</v>
      </c>
      <c r="G27" s="148" t="s">
        <v>694</v>
      </c>
      <c r="H27" s="150" t="s">
        <v>755</v>
      </c>
      <c r="I27" s="148" t="s">
        <v>755</v>
      </c>
      <c r="J27" s="148" t="s">
        <v>286</v>
      </c>
      <c r="K27" s="150" t="s">
        <v>305</v>
      </c>
    </row>
    <row r="28" customFormat="false" ht="113.8" hidden="false" customHeight="false" outlineLevel="0" collapsed="false">
      <c r="A28" s="152"/>
      <c r="B28" s="148" t="n">
        <v>3</v>
      </c>
      <c r="C28" s="148" t="s">
        <v>764</v>
      </c>
      <c r="D28" s="148" t="s">
        <v>484</v>
      </c>
      <c r="E28" s="148" t="s">
        <v>765</v>
      </c>
      <c r="F28" s="148" t="s">
        <v>213</v>
      </c>
      <c r="G28" s="148" t="s">
        <v>694</v>
      </c>
      <c r="H28" s="148" t="s">
        <v>213</v>
      </c>
      <c r="I28" s="148" t="s">
        <v>213</v>
      </c>
      <c r="J28" s="148" t="s">
        <v>213</v>
      </c>
      <c r="K28" s="148" t="s">
        <v>213</v>
      </c>
    </row>
    <row r="29" customFormat="false" ht="136.15" hidden="false" customHeight="false" outlineLevel="0" collapsed="false">
      <c r="A29" s="152"/>
      <c r="B29" s="148" t="n">
        <v>3</v>
      </c>
      <c r="C29" s="148" t="s">
        <v>766</v>
      </c>
      <c r="D29" s="148" t="s">
        <v>484</v>
      </c>
      <c r="E29" s="148" t="s">
        <v>767</v>
      </c>
      <c r="F29" s="148" t="s">
        <v>213</v>
      </c>
      <c r="G29" s="148" t="s">
        <v>768</v>
      </c>
      <c r="H29" s="148" t="s">
        <v>213</v>
      </c>
      <c r="I29" s="148" t="s">
        <v>213</v>
      </c>
      <c r="J29" s="148" t="s">
        <v>213</v>
      </c>
      <c r="K29" s="148" t="s">
        <v>213</v>
      </c>
    </row>
    <row r="30" customFormat="false" ht="147.35" hidden="false" customHeight="false" outlineLevel="0" collapsed="false">
      <c r="A30" s="152"/>
      <c r="B30" s="148" t="n">
        <v>3</v>
      </c>
      <c r="C30" s="148" t="s">
        <v>769</v>
      </c>
      <c r="D30" s="148" t="s">
        <v>770</v>
      </c>
      <c r="E30" s="150" t="s">
        <v>771</v>
      </c>
      <c r="F30" s="148" t="s">
        <v>213</v>
      </c>
      <c r="G30" s="148" t="s">
        <v>694</v>
      </c>
      <c r="H30" s="148" t="s">
        <v>213</v>
      </c>
      <c r="I30" s="148" t="s">
        <v>213</v>
      </c>
      <c r="J30" s="148" t="s">
        <v>213</v>
      </c>
      <c r="K30" s="148" t="s">
        <v>213</v>
      </c>
    </row>
    <row r="31" customFormat="false" ht="80.2" hidden="false" customHeight="false" outlineLevel="0" collapsed="false">
      <c r="A31" s="152"/>
      <c r="B31" s="148" t="n">
        <v>5</v>
      </c>
      <c r="C31" s="148" t="s">
        <v>772</v>
      </c>
      <c r="D31" s="148" t="s">
        <v>722</v>
      </c>
      <c r="E31" s="150" t="s">
        <v>773</v>
      </c>
      <c r="F31" s="148" t="s">
        <v>213</v>
      </c>
      <c r="G31" s="150" t="s">
        <v>774</v>
      </c>
      <c r="H31" s="148" t="s">
        <v>213</v>
      </c>
      <c r="I31" s="148" t="s">
        <v>213</v>
      </c>
      <c r="J31" s="148" t="s">
        <v>213</v>
      </c>
      <c r="K31" s="148" t="s">
        <v>213</v>
      </c>
    </row>
    <row r="32" customFormat="false" ht="46.6" hidden="false" customHeight="false" outlineLevel="0" collapsed="false">
      <c r="A32" s="152"/>
      <c r="B32" s="148" t="n">
        <v>5</v>
      </c>
      <c r="C32" s="148" t="s">
        <v>775</v>
      </c>
      <c r="D32" s="148" t="s">
        <v>776</v>
      </c>
      <c r="E32" s="148" t="s">
        <v>777</v>
      </c>
      <c r="F32" s="148" t="s">
        <v>213</v>
      </c>
      <c r="G32" s="148" t="s">
        <v>768</v>
      </c>
      <c r="H32" s="148" t="s">
        <v>213</v>
      </c>
      <c r="I32" s="148" t="s">
        <v>213</v>
      </c>
      <c r="J32" s="148" t="s">
        <v>213</v>
      </c>
      <c r="K32" s="148" t="s">
        <v>213</v>
      </c>
    </row>
    <row r="33" customFormat="false" ht="35.4" hidden="false" customHeight="true" outlineLevel="0" collapsed="false">
      <c r="A33" s="150" t="s">
        <v>778</v>
      </c>
      <c r="B33" s="148" t="n">
        <v>1</v>
      </c>
      <c r="C33" s="2" t="s">
        <v>779</v>
      </c>
      <c r="D33" s="2" t="s">
        <v>484</v>
      </c>
      <c r="E33" s="189" t="s">
        <v>780</v>
      </c>
      <c r="F33" s="148" t="s">
        <v>213</v>
      </c>
      <c r="G33" s="0" t="s">
        <v>724</v>
      </c>
      <c r="H33" s="148" t="s">
        <v>213</v>
      </c>
      <c r="I33" s="148" t="s">
        <v>213</v>
      </c>
      <c r="J33" s="148" t="s">
        <v>213</v>
      </c>
      <c r="K33" s="148" t="s">
        <v>213</v>
      </c>
    </row>
    <row r="34" customFormat="false" ht="80.2" hidden="false" customHeight="false" outlineLevel="0" collapsed="false">
      <c r="A34" s="150"/>
      <c r="B34" s="148" t="n">
        <v>1</v>
      </c>
      <c r="C34" s="148" t="s">
        <v>781</v>
      </c>
      <c r="D34" s="148" t="s">
        <v>484</v>
      </c>
      <c r="E34" s="150" t="s">
        <v>782</v>
      </c>
      <c r="F34" s="148" t="s">
        <v>213</v>
      </c>
      <c r="G34" s="150" t="s">
        <v>774</v>
      </c>
      <c r="H34" s="148" t="s">
        <v>213</v>
      </c>
      <c r="I34" s="148" t="s">
        <v>213</v>
      </c>
      <c r="J34" s="148" t="s">
        <v>213</v>
      </c>
      <c r="K34" s="148" t="s">
        <v>213</v>
      </c>
    </row>
    <row r="35" customFormat="false" ht="57.8" hidden="false" customHeight="false" outlineLevel="0" collapsed="false">
      <c r="A35" s="150"/>
      <c r="B35" s="148" t="n">
        <v>1</v>
      </c>
      <c r="C35" s="148" t="s">
        <v>783</v>
      </c>
      <c r="D35" s="148" t="s">
        <v>484</v>
      </c>
      <c r="E35" s="148" t="s">
        <v>784</v>
      </c>
      <c r="F35" s="148" t="s">
        <v>213</v>
      </c>
      <c r="G35" s="148" t="s">
        <v>785</v>
      </c>
      <c r="H35" s="148" t="s">
        <v>213</v>
      </c>
      <c r="I35" s="148" t="s">
        <v>213</v>
      </c>
      <c r="J35" s="148" t="s">
        <v>213</v>
      </c>
      <c r="K35" s="148" t="s">
        <v>213</v>
      </c>
    </row>
    <row r="36" customFormat="false" ht="91.4" hidden="false" customHeight="false" outlineLevel="0" collapsed="false">
      <c r="A36" s="150"/>
      <c r="B36" s="148" t="n">
        <v>1</v>
      </c>
      <c r="C36" s="148" t="s">
        <v>786</v>
      </c>
      <c r="D36" s="148" t="s">
        <v>687</v>
      </c>
      <c r="E36" s="150" t="s">
        <v>787</v>
      </c>
      <c r="F36" s="150" t="s">
        <v>354</v>
      </c>
      <c r="G36" s="150" t="s">
        <v>788</v>
      </c>
      <c r="H36" s="150" t="s">
        <v>789</v>
      </c>
      <c r="I36" s="150" t="n">
        <v>1</v>
      </c>
      <c r="J36" s="189" t="s">
        <v>213</v>
      </c>
      <c r="K36" s="150" t="s">
        <v>305</v>
      </c>
    </row>
    <row r="37" customFormat="false" ht="24.25" hidden="false" customHeight="false" outlineLevel="0" collapsed="false">
      <c r="A37" s="150"/>
      <c r="B37" s="148" t="n">
        <v>3</v>
      </c>
      <c r="C37" s="148" t="s">
        <v>790</v>
      </c>
      <c r="D37" s="148" t="s">
        <v>484</v>
      </c>
      <c r="E37" s="148" t="s">
        <v>791</v>
      </c>
      <c r="F37" s="148" t="s">
        <v>213</v>
      </c>
      <c r="G37" s="148" t="s">
        <v>724</v>
      </c>
      <c r="H37" s="148" t="s">
        <v>213</v>
      </c>
      <c r="I37" s="148" t="s">
        <v>213</v>
      </c>
      <c r="J37" s="148" t="s">
        <v>213</v>
      </c>
      <c r="K37" s="148" t="s">
        <v>213</v>
      </c>
    </row>
    <row r="38" customFormat="false" ht="136.15" hidden="false" customHeight="false" outlineLevel="0" collapsed="false">
      <c r="A38" s="150"/>
      <c r="B38" s="148" t="n">
        <v>3</v>
      </c>
      <c r="C38" s="148" t="s">
        <v>792</v>
      </c>
      <c r="D38" s="148" t="s">
        <v>722</v>
      </c>
      <c r="E38" s="190" t="s">
        <v>793</v>
      </c>
      <c r="F38" s="148" t="s">
        <v>794</v>
      </c>
      <c r="G38" s="148" t="s">
        <v>795</v>
      </c>
      <c r="H38" s="150" t="s">
        <v>796</v>
      </c>
      <c r="I38" s="190" t="s">
        <v>213</v>
      </c>
      <c r="J38" s="148" t="s">
        <v>213</v>
      </c>
      <c r="K38" s="150" t="s">
        <v>305</v>
      </c>
    </row>
    <row r="39" customFormat="false" ht="35.4" hidden="false" customHeight="false" outlineLevel="0" collapsed="false">
      <c r="A39" s="150"/>
      <c r="B39" s="148" t="n">
        <v>3</v>
      </c>
      <c r="C39" s="148" t="s">
        <v>797</v>
      </c>
      <c r="D39" s="148" t="s">
        <v>484</v>
      </c>
      <c r="E39" s="148" t="s">
        <v>798</v>
      </c>
      <c r="F39" s="148" t="s">
        <v>213</v>
      </c>
      <c r="G39" s="148" t="s">
        <v>724</v>
      </c>
      <c r="H39" s="148" t="s">
        <v>213</v>
      </c>
      <c r="I39" s="148" t="s">
        <v>213</v>
      </c>
      <c r="J39" s="148" t="s">
        <v>213</v>
      </c>
      <c r="K39" s="148" t="s">
        <v>213</v>
      </c>
    </row>
    <row r="40" customFormat="false" ht="35.4" hidden="false" customHeight="false" outlineLevel="0" collapsed="false">
      <c r="A40" s="150"/>
      <c r="B40" s="148" t="n">
        <v>3</v>
      </c>
      <c r="C40" s="148" t="s">
        <v>799</v>
      </c>
      <c r="D40" s="148" t="s">
        <v>484</v>
      </c>
      <c r="E40" s="150" t="s">
        <v>800</v>
      </c>
      <c r="F40" s="148" t="s">
        <v>213</v>
      </c>
      <c r="G40" s="148" t="s">
        <v>724</v>
      </c>
      <c r="H40" s="148" t="s">
        <v>213</v>
      </c>
      <c r="I40" s="148" t="s">
        <v>213</v>
      </c>
      <c r="J40" s="148" t="s">
        <v>213</v>
      </c>
      <c r="K40" s="148" t="s">
        <v>305</v>
      </c>
    </row>
    <row r="41" customFormat="false" ht="80.2" hidden="false" customHeight="false" outlineLevel="0" collapsed="false">
      <c r="A41" s="150"/>
      <c r="B41" s="148" t="n">
        <v>5</v>
      </c>
      <c r="C41" s="148" t="s">
        <v>801</v>
      </c>
      <c r="D41" s="148" t="s">
        <v>687</v>
      </c>
      <c r="E41" s="148" t="s">
        <v>802</v>
      </c>
      <c r="F41" s="148" t="s">
        <v>354</v>
      </c>
      <c r="G41" s="148" t="s">
        <v>788</v>
      </c>
      <c r="H41" s="148" t="s">
        <v>803</v>
      </c>
      <c r="I41" s="148" t="s">
        <v>213</v>
      </c>
      <c r="J41" s="148" t="s">
        <v>715</v>
      </c>
      <c r="K41" s="148" t="s">
        <v>305</v>
      </c>
    </row>
    <row r="42" customFormat="false" ht="147.35" hidden="false" customHeight="false" outlineLevel="0" collapsed="false">
      <c r="A42" s="150"/>
      <c r="B42" s="148" t="n">
        <v>5</v>
      </c>
      <c r="C42" s="148" t="s">
        <v>804</v>
      </c>
      <c r="D42" s="148" t="s">
        <v>805</v>
      </c>
      <c r="E42" s="148" t="s">
        <v>806</v>
      </c>
      <c r="F42" s="148" t="s">
        <v>693</v>
      </c>
      <c r="G42" s="148" t="s">
        <v>788</v>
      </c>
      <c r="H42" s="148" t="n">
        <v>10</v>
      </c>
      <c r="I42" s="148" t="s">
        <v>213</v>
      </c>
      <c r="J42" s="148" t="s">
        <v>213</v>
      </c>
      <c r="K42" s="148" t="s">
        <v>305</v>
      </c>
    </row>
    <row r="43" customFormat="false" ht="13.05" hidden="false" customHeight="false" outlineLevel="0" collapsed="false">
      <c r="C43" s="0"/>
      <c r="D43" s="0"/>
      <c r="E43" s="0" t="s">
        <v>807</v>
      </c>
      <c r="F43" s="150"/>
      <c r="G43" s="150"/>
    </row>
  </sheetData>
  <mergeCells count="4">
    <mergeCell ref="A2:A12"/>
    <mergeCell ref="A13:A22"/>
    <mergeCell ref="A23:A32"/>
    <mergeCell ref="A33:A42"/>
  </mergeCells>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1:W22"/>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M14" activeCellId="0" sqref="M14"/>
    </sheetView>
  </sheetViews>
  <sheetFormatPr defaultColWidth="4.109375" defaultRowHeight="12.75" zeroHeight="false" outlineLevelRow="0" outlineLevelCol="0"/>
  <cols>
    <col collapsed="false" customWidth="true" hidden="false" outlineLevel="0" max="1" min="1" style="4" width="4.57"/>
    <col collapsed="false" customWidth="false" hidden="false" outlineLevel="0" max="2" min="2" style="4" width="4.14"/>
    <col collapsed="false" customWidth="true" hidden="false" outlineLevel="0" max="16" min="3" style="0" width="5.01"/>
    <col collapsed="false" customWidth="true" hidden="false" outlineLevel="0" max="23" min="17" style="0" width="6.01"/>
    <col collapsed="false" customWidth="true" hidden="false" outlineLevel="0" max="24" min="24" style="0" width="3.42"/>
  </cols>
  <sheetData>
    <row r="1" s="4" customFormat="true" ht="12.75" hidden="false" customHeight="false" outlineLevel="0" collapsed="false"/>
    <row r="2" s="4" customFormat="true" ht="12.75" hidden="false" customHeight="false" outlineLevel="0" collapsed="false">
      <c r="C2" s="4" t="n">
        <v>-5</v>
      </c>
      <c r="D2" s="4" t="n">
        <v>-4</v>
      </c>
      <c r="E2" s="4" t="n">
        <v>-3</v>
      </c>
      <c r="F2" s="4" t="n">
        <v>-2</v>
      </c>
      <c r="G2" s="4" t="n">
        <v>-1</v>
      </c>
      <c r="H2" s="4" t="n">
        <v>0</v>
      </c>
      <c r="I2" s="4" t="n">
        <v>1</v>
      </c>
      <c r="J2" s="4" t="n">
        <v>2</v>
      </c>
      <c r="K2" s="4" t="n">
        <v>3</v>
      </c>
      <c r="L2" s="4" t="n">
        <v>4</v>
      </c>
      <c r="M2" s="4" t="n">
        <v>5</v>
      </c>
      <c r="N2" s="4" t="n">
        <v>6</v>
      </c>
      <c r="O2" s="4" t="n">
        <v>7</v>
      </c>
      <c r="P2" s="4" t="n">
        <v>8</v>
      </c>
      <c r="Q2" s="4" t="n">
        <v>9</v>
      </c>
      <c r="R2" s="4" t="n">
        <v>10</v>
      </c>
      <c r="S2" s="4" t="n">
        <v>11</v>
      </c>
      <c r="T2" s="4" t="n">
        <v>12</v>
      </c>
      <c r="U2" s="4" t="n">
        <v>13</v>
      </c>
      <c r="V2" s="4" t="n">
        <v>14</v>
      </c>
      <c r="W2" s="4" t="n">
        <v>15</v>
      </c>
    </row>
    <row r="3" s="4" customFormat="true" ht="12.75" hidden="false" customHeight="false" outlineLevel="0" collapsed="false">
      <c r="B3" s="4" t="n">
        <v>6</v>
      </c>
      <c r="C3" s="5" t="n">
        <f aca="false">(COUNTIF(2d10s!$B$2:$K$11, "&gt;="&amp;($B3-C$2))/100)</f>
        <v>0.55</v>
      </c>
      <c r="D3" s="5" t="n">
        <f aca="false">(COUNTIF(2d10s!$B$2:$K$11, "&gt;="&amp;($B3-D$2))/100)</f>
        <v>0.64</v>
      </c>
      <c r="E3" s="5" t="n">
        <f aca="false">(COUNTIF(2d10s!$B$2:$K$11, "&gt;="&amp;($B3-E$2))/100)</f>
        <v>0.72</v>
      </c>
      <c r="F3" s="5" t="n">
        <f aca="false">(COUNTIF(2d10s!$B$2:$K$11, "&gt;="&amp;($B3-F$2))/100)</f>
        <v>0.79</v>
      </c>
      <c r="G3" s="5" t="n">
        <f aca="false">(COUNTIF(2d10s!$B$2:$K$11, "&gt;="&amp;($B3-G$2))/100)</f>
        <v>0.85</v>
      </c>
      <c r="H3" s="5" t="n">
        <f aca="false">(COUNTIF(2d10s!$B$2:$K$11, "&gt;="&amp;($B3-H$2))/100)</f>
        <v>0.9</v>
      </c>
      <c r="I3" s="5" t="n">
        <f aca="false">(COUNTIF(2d10s!$B$2:$K$11, "&gt;="&amp;($B3-I$2))/100)</f>
        <v>0.94</v>
      </c>
      <c r="J3" s="5" t="n">
        <f aca="false">(COUNTIF(2d10s!$B$2:$K$11, "&gt;="&amp;($B3-J$2))/100)</f>
        <v>0.97</v>
      </c>
      <c r="K3" s="5" t="n">
        <f aca="false">(COUNTIF(2d10s!$B$2:$K$11, "&gt;="&amp;($B3-K$2))/100)</f>
        <v>0.99</v>
      </c>
      <c r="L3" s="5" t="n">
        <f aca="false">(COUNTIF(2d10s!$B$2:$K$11, "&gt;="&amp;($B3-L$2))/100)</f>
        <v>1</v>
      </c>
      <c r="M3" s="5" t="n">
        <f aca="false">(COUNTIF(2d10s!$B$2:$K$11, "&gt;="&amp;($B3-M$2))/100)</f>
        <v>1</v>
      </c>
      <c r="N3" s="5" t="n">
        <f aca="false">(COUNTIF(2d10s!$B$2:$K$11, "&gt;="&amp;($B3-N$2))/100)</f>
        <v>1</v>
      </c>
      <c r="O3" s="5" t="n">
        <f aca="false">(COUNTIF(2d10s!$B$2:$K$11, "&gt;="&amp;($B3-O$2))/100)</f>
        <v>1</v>
      </c>
      <c r="P3" s="5" t="n">
        <f aca="false">(COUNTIF(2d10s!$B$2:$K$11, "&gt;="&amp;($B3-P$2))/100)</f>
        <v>1</v>
      </c>
      <c r="Q3" s="5" t="n">
        <f aca="false">(COUNTIF(2d10s!$B$2:$K$11, "&gt;="&amp;($B3-Q$2))/100)</f>
        <v>1</v>
      </c>
      <c r="R3" s="5" t="n">
        <f aca="false">(COUNTIF(2d10s!$B$2:$K$11, "&gt;="&amp;($B3-R$2))/100)</f>
        <v>1</v>
      </c>
      <c r="S3" s="5" t="n">
        <f aca="false">(COUNTIF(2d10s!$B$2:$K$11, "&gt;="&amp;($B3-S$2))/100)</f>
        <v>1</v>
      </c>
      <c r="T3" s="5" t="n">
        <f aca="false">(COUNTIF(2d10s!$B$2:$K$11, "&gt;="&amp;($B3-T$2))/100)</f>
        <v>1</v>
      </c>
      <c r="U3" s="5" t="n">
        <f aca="false">(COUNTIF(2d10s!$B$2:$K$11, "&gt;="&amp;($B3-U$2))/100)</f>
        <v>1</v>
      </c>
      <c r="V3" s="5" t="n">
        <f aca="false">(COUNTIF(2d10s!$B$2:$K$11, "&gt;="&amp;($B3-V$2))/100)</f>
        <v>1</v>
      </c>
      <c r="W3" s="5" t="n">
        <f aca="false">(COUNTIF(2d10s!$B$2:$K$11, "&gt;="&amp;($B3-W$2))/100)</f>
        <v>1</v>
      </c>
    </row>
    <row r="4" s="4" customFormat="true" ht="12.75" hidden="false" customHeight="false" outlineLevel="0" collapsed="false">
      <c r="B4" s="4" t="n">
        <v>7</v>
      </c>
      <c r="C4" s="5" t="n">
        <f aca="false">(COUNTIF(2d10s!$B$2:$K$11, "&gt;="&amp;($B4-C$2))/100)</f>
        <v>0.45</v>
      </c>
      <c r="D4" s="5" t="n">
        <f aca="false">(COUNTIF(2d10s!$B$2:$K$11, "&gt;="&amp;($B4-D$2))/100)</f>
        <v>0.55</v>
      </c>
      <c r="E4" s="5" t="n">
        <f aca="false">(COUNTIF(2d10s!$B$2:$K$11, "&gt;="&amp;($B4-E$2))/100)</f>
        <v>0.64</v>
      </c>
      <c r="F4" s="5" t="n">
        <f aca="false">(COUNTIF(2d10s!$B$2:$K$11, "&gt;="&amp;($B4-F$2))/100)</f>
        <v>0.72</v>
      </c>
      <c r="G4" s="5" t="n">
        <f aca="false">(COUNTIF(2d10s!$B$2:$K$11, "&gt;="&amp;($B4-G$2))/100)</f>
        <v>0.79</v>
      </c>
      <c r="H4" s="5" t="n">
        <f aca="false">(COUNTIF(2d10s!$B$2:$K$11, "&gt;="&amp;($B4-H$2))/100)</f>
        <v>0.85</v>
      </c>
      <c r="I4" s="5" t="n">
        <f aca="false">(COUNTIF(2d10s!$B$2:$K$11, "&gt;="&amp;($B4-I$2))/100)</f>
        <v>0.9</v>
      </c>
      <c r="J4" s="5" t="n">
        <f aca="false">(COUNTIF(2d10s!$B$2:$K$11, "&gt;="&amp;($B4-J$2))/100)</f>
        <v>0.94</v>
      </c>
      <c r="K4" s="5" t="n">
        <f aca="false">(COUNTIF(2d10s!$B$2:$K$11, "&gt;="&amp;($B4-K$2))/100)</f>
        <v>0.97</v>
      </c>
      <c r="L4" s="5" t="n">
        <f aca="false">(COUNTIF(2d10s!$B$2:$K$11, "&gt;="&amp;($B4-L$2))/100)</f>
        <v>0.99</v>
      </c>
      <c r="M4" s="5" t="n">
        <f aca="false">(COUNTIF(2d10s!$B$2:$K$11, "&gt;="&amp;($B4-M$2))/100)</f>
        <v>1</v>
      </c>
      <c r="N4" s="5" t="n">
        <f aca="false">(COUNTIF(2d10s!$B$2:$K$11, "&gt;="&amp;($B4-N$2))/100)</f>
        <v>1</v>
      </c>
      <c r="O4" s="5" t="n">
        <f aca="false">(COUNTIF(2d10s!$B$2:$K$11, "&gt;="&amp;($B4-O$2))/100)</f>
        <v>1</v>
      </c>
      <c r="P4" s="5" t="n">
        <f aca="false">(COUNTIF(2d10s!$B$2:$K$11, "&gt;="&amp;($B4-P$2))/100)</f>
        <v>1</v>
      </c>
      <c r="Q4" s="5" t="n">
        <f aca="false">(COUNTIF(2d10s!$B$2:$K$11, "&gt;="&amp;($B4-Q$2))/100)</f>
        <v>1</v>
      </c>
      <c r="R4" s="5" t="n">
        <f aca="false">(COUNTIF(2d10s!$B$2:$K$11, "&gt;="&amp;($B4-R$2))/100)</f>
        <v>1</v>
      </c>
      <c r="S4" s="5" t="n">
        <f aca="false">(COUNTIF(2d10s!$B$2:$K$11, "&gt;="&amp;($B4-S$2))/100)</f>
        <v>1</v>
      </c>
      <c r="T4" s="5" t="n">
        <f aca="false">(COUNTIF(2d10s!$B$2:$K$11, "&gt;="&amp;($B4-T$2))/100)</f>
        <v>1</v>
      </c>
      <c r="U4" s="5" t="n">
        <f aca="false">(COUNTIF(2d10s!$B$2:$K$11, "&gt;="&amp;($B4-U$2))/100)</f>
        <v>1</v>
      </c>
      <c r="V4" s="5" t="n">
        <f aca="false">(COUNTIF(2d10s!$B$2:$K$11, "&gt;="&amp;($B4-V$2))/100)</f>
        <v>1</v>
      </c>
      <c r="W4" s="5" t="n">
        <f aca="false">(COUNTIF(2d10s!$B$2:$K$11, "&gt;="&amp;($B4-W$2))/100)</f>
        <v>1</v>
      </c>
    </row>
    <row r="5" s="4" customFormat="true" ht="12.75" hidden="false" customHeight="false" outlineLevel="0" collapsed="false">
      <c r="B5" s="4" t="n">
        <v>8</v>
      </c>
      <c r="C5" s="5" t="n">
        <f aca="false">(COUNTIF(2d10s!$B$2:$K$11, "&gt;="&amp;($B5-C$2))/100)</f>
        <v>0.36</v>
      </c>
      <c r="D5" s="5" t="n">
        <f aca="false">(COUNTIF(2d10s!$B$2:$K$11, "&gt;="&amp;($B5-D$2))/100)</f>
        <v>0.45</v>
      </c>
      <c r="E5" s="5" t="n">
        <f aca="false">(COUNTIF(2d10s!$B$2:$K$11, "&gt;="&amp;($B5-E$2))/100)</f>
        <v>0.55</v>
      </c>
      <c r="F5" s="5" t="n">
        <f aca="false">(COUNTIF(2d10s!$B$2:$K$11, "&gt;="&amp;($B5-F$2))/100)</f>
        <v>0.64</v>
      </c>
      <c r="G5" s="5" t="n">
        <f aca="false">(COUNTIF(2d10s!$B$2:$K$11, "&gt;="&amp;($B5-G$2))/100)</f>
        <v>0.72</v>
      </c>
      <c r="H5" s="5" t="n">
        <f aca="false">(COUNTIF(2d10s!$B$2:$K$11, "&gt;="&amp;($B5-H$2))/100)</f>
        <v>0.79</v>
      </c>
      <c r="I5" s="5" t="n">
        <f aca="false">(COUNTIF(2d10s!$B$2:$K$11, "&gt;="&amp;($B5-I$2))/100)</f>
        <v>0.85</v>
      </c>
      <c r="J5" s="5" t="n">
        <f aca="false">(COUNTIF(2d10s!$B$2:$K$11, "&gt;="&amp;($B5-J$2))/100)</f>
        <v>0.9</v>
      </c>
      <c r="K5" s="5" t="n">
        <f aca="false">(COUNTIF(2d10s!$B$2:$K$11, "&gt;="&amp;($B5-K$2))/100)</f>
        <v>0.94</v>
      </c>
      <c r="L5" s="5" t="n">
        <f aca="false">(COUNTIF(2d10s!$B$2:$K$11, "&gt;="&amp;($B5-L$2))/100)</f>
        <v>0.97</v>
      </c>
      <c r="M5" s="5" t="n">
        <f aca="false">(COUNTIF(2d10s!$B$2:$K$11, "&gt;="&amp;($B5-M$2))/100)</f>
        <v>0.99</v>
      </c>
      <c r="N5" s="5" t="n">
        <f aca="false">(COUNTIF(2d10s!$B$2:$K$11, "&gt;="&amp;($B5-N$2))/100)</f>
        <v>1</v>
      </c>
      <c r="O5" s="5" t="n">
        <f aca="false">(COUNTIF(2d10s!$B$2:$K$11, "&gt;="&amp;($B5-O$2))/100)</f>
        <v>1</v>
      </c>
      <c r="P5" s="5" t="n">
        <f aca="false">(COUNTIF(2d10s!$B$2:$K$11, "&gt;="&amp;($B5-P$2))/100)</f>
        <v>1</v>
      </c>
      <c r="Q5" s="5" t="n">
        <f aca="false">(COUNTIF(2d10s!$B$2:$K$11, "&gt;="&amp;($B5-Q$2))/100)</f>
        <v>1</v>
      </c>
      <c r="R5" s="5" t="n">
        <f aca="false">(COUNTIF(2d10s!$B$2:$K$11, "&gt;="&amp;($B5-R$2))/100)</f>
        <v>1</v>
      </c>
      <c r="S5" s="5" t="n">
        <f aca="false">(COUNTIF(2d10s!$B$2:$K$11, "&gt;="&amp;($B5-S$2))/100)</f>
        <v>1</v>
      </c>
      <c r="T5" s="5" t="n">
        <f aca="false">(COUNTIF(2d10s!$B$2:$K$11, "&gt;="&amp;($B5-T$2))/100)</f>
        <v>1</v>
      </c>
      <c r="U5" s="5" t="n">
        <f aca="false">(COUNTIF(2d10s!$B$2:$K$11, "&gt;="&amp;($B5-U$2))/100)</f>
        <v>1</v>
      </c>
      <c r="V5" s="5" t="n">
        <f aca="false">(COUNTIF(2d10s!$B$2:$K$11, "&gt;="&amp;($B5-V$2))/100)</f>
        <v>1</v>
      </c>
      <c r="W5" s="5" t="n">
        <f aca="false">(COUNTIF(2d10s!$B$2:$K$11, "&gt;="&amp;($B5-W$2))/100)</f>
        <v>1</v>
      </c>
    </row>
    <row r="6" s="4" customFormat="true" ht="12.75" hidden="false" customHeight="false" outlineLevel="0" collapsed="false">
      <c r="B6" s="4" t="n">
        <v>9</v>
      </c>
      <c r="C6" s="5" t="n">
        <f aca="false">(COUNTIF(2d10s!$B$2:$K$11, "&gt;="&amp;($B6-C$2))/100)</f>
        <v>0.28</v>
      </c>
      <c r="D6" s="5" t="n">
        <f aca="false">(COUNTIF(2d10s!$B$2:$K$11, "&gt;="&amp;($B6-D$2))/100)</f>
        <v>0.36</v>
      </c>
      <c r="E6" s="5" t="n">
        <f aca="false">(COUNTIF(2d10s!$B$2:$K$11, "&gt;="&amp;($B6-E$2))/100)</f>
        <v>0.45</v>
      </c>
      <c r="F6" s="5" t="n">
        <f aca="false">(COUNTIF(2d10s!$B$2:$K$11, "&gt;="&amp;($B6-F$2))/100)</f>
        <v>0.55</v>
      </c>
      <c r="G6" s="5" t="n">
        <f aca="false">(COUNTIF(2d10s!$B$2:$K$11, "&gt;="&amp;($B6-G$2))/100)</f>
        <v>0.64</v>
      </c>
      <c r="H6" s="5" t="n">
        <f aca="false">(COUNTIF(2d10s!$B$2:$K$11, "&gt;="&amp;($B6-H$2))/100)</f>
        <v>0.72</v>
      </c>
      <c r="I6" s="5" t="n">
        <f aca="false">(COUNTIF(2d10s!$B$2:$K$11, "&gt;="&amp;($B6-I$2))/100)</f>
        <v>0.79</v>
      </c>
      <c r="J6" s="5" t="n">
        <f aca="false">(COUNTIF(2d10s!$B$2:$K$11, "&gt;="&amp;($B6-J$2))/100)</f>
        <v>0.85</v>
      </c>
      <c r="K6" s="5" t="n">
        <f aca="false">(COUNTIF(2d10s!$B$2:$K$11, "&gt;="&amp;($B6-K$2))/100)</f>
        <v>0.9</v>
      </c>
      <c r="L6" s="5" t="n">
        <f aca="false">(COUNTIF(2d10s!$B$2:$K$11, "&gt;="&amp;($B6-L$2))/100)</f>
        <v>0.94</v>
      </c>
      <c r="M6" s="5" t="n">
        <f aca="false">(COUNTIF(2d10s!$B$2:$K$11, "&gt;="&amp;($B6-M$2))/100)</f>
        <v>0.97</v>
      </c>
      <c r="N6" s="5" t="n">
        <f aca="false">(COUNTIF(2d10s!$B$2:$K$11, "&gt;="&amp;($B6-N$2))/100)</f>
        <v>0.99</v>
      </c>
      <c r="O6" s="5" t="n">
        <f aca="false">(COUNTIF(2d10s!$B$2:$K$11, "&gt;="&amp;($B6-O$2))/100)</f>
        <v>1</v>
      </c>
      <c r="P6" s="5" t="n">
        <f aca="false">(COUNTIF(2d10s!$B$2:$K$11, "&gt;="&amp;($B6-P$2))/100)</f>
        <v>1</v>
      </c>
      <c r="Q6" s="5" t="n">
        <f aca="false">(COUNTIF(2d10s!$B$2:$K$11, "&gt;="&amp;($B6-Q$2))/100)</f>
        <v>1</v>
      </c>
      <c r="R6" s="5" t="n">
        <f aca="false">(COUNTIF(2d10s!$B$2:$K$11, "&gt;="&amp;($B6-R$2))/100)</f>
        <v>1</v>
      </c>
      <c r="S6" s="5" t="n">
        <f aca="false">(COUNTIF(2d10s!$B$2:$K$11, "&gt;="&amp;($B6-S$2))/100)</f>
        <v>1</v>
      </c>
      <c r="T6" s="5" t="n">
        <f aca="false">(COUNTIF(2d10s!$B$2:$K$11, "&gt;="&amp;($B6-T$2))/100)</f>
        <v>1</v>
      </c>
      <c r="U6" s="5" t="n">
        <f aca="false">(COUNTIF(2d10s!$B$2:$K$11, "&gt;="&amp;($B6-U$2))/100)</f>
        <v>1</v>
      </c>
      <c r="V6" s="5" t="n">
        <f aca="false">(COUNTIF(2d10s!$B$2:$K$11, "&gt;="&amp;($B6-V$2))/100)</f>
        <v>1</v>
      </c>
      <c r="W6" s="5" t="n">
        <f aca="false">(COUNTIF(2d10s!$B$2:$K$11, "&gt;="&amp;($B6-W$2))/100)</f>
        <v>1</v>
      </c>
    </row>
    <row r="7" s="4" customFormat="true" ht="12.75" hidden="false" customHeight="false" outlineLevel="0" collapsed="false">
      <c r="B7" s="4" t="n">
        <v>10</v>
      </c>
      <c r="C7" s="5" t="n">
        <f aca="false">(COUNTIF(2d10s!$B$2:$K$11, "&gt;="&amp;($B7-C$2))/100)</f>
        <v>0.21</v>
      </c>
      <c r="D7" s="5" t="n">
        <f aca="false">(COUNTIF(2d10s!$B$2:$K$11, "&gt;="&amp;($B7-D$2))/100)</f>
        <v>0.28</v>
      </c>
      <c r="E7" s="5" t="n">
        <f aca="false">(COUNTIF(2d10s!$B$2:$K$11, "&gt;="&amp;($B7-E$2))/100)</f>
        <v>0.36</v>
      </c>
      <c r="F7" s="5" t="n">
        <f aca="false">(COUNTIF(2d10s!$B$2:$K$11, "&gt;="&amp;($B7-F$2))/100)</f>
        <v>0.45</v>
      </c>
      <c r="G7" s="5" t="n">
        <f aca="false">(COUNTIF(2d10s!$B$2:$K$11, "&gt;="&amp;($B7-G$2))/100)</f>
        <v>0.55</v>
      </c>
      <c r="H7" s="5" t="n">
        <f aca="false">(COUNTIF(2d10s!$B$2:$K$11, "&gt;="&amp;($B7-H$2))/100)</f>
        <v>0.64</v>
      </c>
      <c r="I7" s="5" t="n">
        <f aca="false">(COUNTIF(2d10s!$B$2:$K$11, "&gt;="&amp;($B7-I$2))/100)</f>
        <v>0.72</v>
      </c>
      <c r="J7" s="5" t="n">
        <f aca="false">(COUNTIF(2d10s!$B$2:$K$11, "&gt;="&amp;($B7-J$2))/100)</f>
        <v>0.79</v>
      </c>
      <c r="K7" s="5" t="n">
        <f aca="false">(COUNTIF(2d10s!$B$2:$K$11, "&gt;="&amp;($B7-K$2))/100)</f>
        <v>0.85</v>
      </c>
      <c r="L7" s="5" t="n">
        <f aca="false">(COUNTIF(2d10s!$B$2:$K$11, "&gt;="&amp;($B7-L$2))/100)</f>
        <v>0.9</v>
      </c>
      <c r="M7" s="5" t="n">
        <f aca="false">(COUNTIF(2d10s!$B$2:$K$11, "&gt;="&amp;($B7-M$2))/100)</f>
        <v>0.94</v>
      </c>
      <c r="N7" s="5" t="n">
        <f aca="false">(COUNTIF(2d10s!$B$2:$K$11, "&gt;="&amp;($B7-N$2))/100)</f>
        <v>0.97</v>
      </c>
      <c r="O7" s="5" t="n">
        <f aca="false">(COUNTIF(2d10s!$B$2:$K$11, "&gt;="&amp;($B7-O$2))/100)</f>
        <v>0.99</v>
      </c>
      <c r="P7" s="5" t="n">
        <f aca="false">(COUNTIF(2d10s!$B$2:$K$11, "&gt;="&amp;($B7-P$2))/100)</f>
        <v>1</v>
      </c>
      <c r="Q7" s="5" t="n">
        <f aca="false">(COUNTIF(2d10s!$B$2:$K$11, "&gt;="&amp;($B7-Q$2))/100)</f>
        <v>1</v>
      </c>
      <c r="R7" s="5" t="n">
        <f aca="false">(COUNTIF(2d10s!$B$2:$K$11, "&gt;="&amp;($B7-R$2))/100)</f>
        <v>1</v>
      </c>
      <c r="S7" s="5" t="n">
        <f aca="false">(COUNTIF(2d10s!$B$2:$K$11, "&gt;="&amp;($B7-S$2))/100)</f>
        <v>1</v>
      </c>
      <c r="T7" s="5" t="n">
        <f aca="false">(COUNTIF(2d10s!$B$2:$K$11, "&gt;="&amp;($B7-T$2))/100)</f>
        <v>1</v>
      </c>
      <c r="U7" s="5" t="n">
        <f aca="false">(COUNTIF(2d10s!$B$2:$K$11, "&gt;="&amp;($B7-U$2))/100)</f>
        <v>1</v>
      </c>
      <c r="V7" s="5" t="n">
        <f aca="false">(COUNTIF(2d10s!$B$2:$K$11, "&gt;="&amp;($B7-V$2))/100)</f>
        <v>1</v>
      </c>
      <c r="W7" s="5" t="n">
        <f aca="false">(COUNTIF(2d10s!$B$2:$K$11, "&gt;="&amp;($B7-W$2))/100)</f>
        <v>1</v>
      </c>
    </row>
    <row r="8" customFormat="false" ht="12.75" hidden="false" customHeight="false" outlineLevel="0" collapsed="false">
      <c r="B8" s="4" t="n">
        <v>11</v>
      </c>
      <c r="C8" s="5" t="n">
        <f aca="false">(COUNTIF(2d10s!$B$2:$K$11, "&gt;="&amp;($B8-C$2))/100)</f>
        <v>0.15</v>
      </c>
      <c r="D8" s="5" t="n">
        <f aca="false">(COUNTIF(2d10s!$B$2:$K$11, "&gt;="&amp;($B8-D$2))/100)</f>
        <v>0.21</v>
      </c>
      <c r="E8" s="5" t="n">
        <f aca="false">(COUNTIF(2d10s!$B$2:$K$11, "&gt;="&amp;($B8-E$2))/100)</f>
        <v>0.28</v>
      </c>
      <c r="F8" s="5" t="n">
        <f aca="false">(COUNTIF(2d10s!$B$2:$K$11, "&gt;="&amp;($B8-F$2))/100)</f>
        <v>0.36</v>
      </c>
      <c r="G8" s="5" t="n">
        <f aca="false">(COUNTIF(2d10s!$B$2:$K$11, "&gt;="&amp;($B8-G$2))/100)</f>
        <v>0.45</v>
      </c>
      <c r="H8" s="8" t="n">
        <f aca="false">(COUNTIF(2d10s!$B$2:$K$11, "&gt;="&amp;($B8-H$2))/100)</f>
        <v>0.55</v>
      </c>
      <c r="I8" s="5" t="n">
        <f aca="false">(COUNTIF(2d10s!$B$2:$K$11, "&gt;="&amp;($B8-I$2))/100)</f>
        <v>0.64</v>
      </c>
      <c r="J8" s="5" t="n">
        <f aca="false">(COUNTIF(2d10s!$B$2:$K$11, "&gt;="&amp;($B8-J$2))/100)</f>
        <v>0.72</v>
      </c>
      <c r="K8" s="5" t="n">
        <f aca="false">(COUNTIF(2d10s!$B$2:$K$11, "&gt;="&amp;($B8-K$2))/100)</f>
        <v>0.79</v>
      </c>
      <c r="L8" s="5" t="n">
        <f aca="false">(COUNTIF(2d10s!$B$2:$K$11, "&gt;="&amp;($B8-L$2))/100)</f>
        <v>0.85</v>
      </c>
      <c r="M8" s="5" t="n">
        <f aca="false">(COUNTIF(2d10s!$B$2:$K$11, "&gt;="&amp;($B8-M$2))/100)</f>
        <v>0.9</v>
      </c>
      <c r="N8" s="5" t="n">
        <f aca="false">(COUNTIF(2d10s!$B$2:$K$11, "&gt;="&amp;($B8-N$2))/100)</f>
        <v>0.94</v>
      </c>
      <c r="O8" s="5" t="n">
        <f aca="false">(COUNTIF(2d10s!$B$2:$K$11, "&gt;="&amp;($B8-O$2))/100)</f>
        <v>0.97</v>
      </c>
      <c r="P8" s="5" t="n">
        <f aca="false">(COUNTIF(2d10s!$B$2:$K$11, "&gt;="&amp;($B8-P$2))/100)</f>
        <v>0.99</v>
      </c>
      <c r="Q8" s="5" t="n">
        <f aca="false">(COUNTIF(2d10s!$B$2:$K$11, "&gt;="&amp;($B8-Q$2))/100)</f>
        <v>1</v>
      </c>
      <c r="R8" s="5" t="n">
        <f aca="false">(COUNTIF(2d10s!$B$2:$K$11, "&gt;="&amp;($B8-R$2))/100)</f>
        <v>1</v>
      </c>
      <c r="S8" s="5" t="n">
        <f aca="false">(COUNTIF(2d10s!$B$2:$K$11, "&gt;="&amp;($B8-S$2))/100)</f>
        <v>1</v>
      </c>
      <c r="T8" s="5" t="n">
        <f aca="false">(COUNTIF(2d10s!$B$2:$K$11, "&gt;="&amp;($B8-T$2))/100)</f>
        <v>1</v>
      </c>
      <c r="U8" s="5" t="n">
        <f aca="false">(COUNTIF(2d10s!$B$2:$K$11, "&gt;="&amp;($B8-U$2))/100)</f>
        <v>1</v>
      </c>
      <c r="V8" s="5" t="n">
        <f aca="false">(COUNTIF(2d10s!$B$2:$K$11, "&gt;="&amp;($B8-V$2))/100)</f>
        <v>1</v>
      </c>
      <c r="W8" s="5" t="n">
        <f aca="false">(COUNTIF(2d10s!$B$2:$K$11, "&gt;="&amp;($B8-W$2))/100)</f>
        <v>1</v>
      </c>
    </row>
    <row r="9" customFormat="false" ht="12.75" hidden="false" customHeight="false" outlineLevel="0" collapsed="false">
      <c r="B9" s="4" t="n">
        <v>12</v>
      </c>
      <c r="C9" s="5" t="n">
        <f aca="false">(COUNTIF(2d10s!$B$2:$K$11, "&gt;="&amp;($B9-C$2))/100)</f>
        <v>0.1</v>
      </c>
      <c r="D9" s="5" t="n">
        <f aca="false">(COUNTIF(2d10s!$B$2:$K$11, "&gt;="&amp;($B9-D$2))/100)</f>
        <v>0.15</v>
      </c>
      <c r="E9" s="5" t="n">
        <f aca="false">(COUNTIF(2d10s!$B$2:$K$11, "&gt;="&amp;($B9-E$2))/100)</f>
        <v>0.21</v>
      </c>
      <c r="F9" s="5" t="n">
        <f aca="false">(COUNTIF(2d10s!$B$2:$K$11, "&gt;="&amp;($B9-F$2))/100)</f>
        <v>0.28</v>
      </c>
      <c r="G9" s="5" t="n">
        <f aca="false">(COUNTIF(2d10s!$B$2:$K$11, "&gt;="&amp;($B9-G$2))/100)</f>
        <v>0.36</v>
      </c>
      <c r="H9" s="5" t="n">
        <f aca="false">(COUNTIF(2d10s!$B$2:$K$11, "&gt;="&amp;($B9-H$2))/100)</f>
        <v>0.45</v>
      </c>
      <c r="I9" s="5" t="n">
        <f aca="false">(COUNTIF(2d10s!$B$2:$K$11, "&gt;="&amp;($B9-I$2))/100)</f>
        <v>0.55</v>
      </c>
      <c r="J9" s="5" t="n">
        <f aca="false">(COUNTIF(2d10s!$B$2:$K$11, "&gt;="&amp;($B9-J$2))/100)</f>
        <v>0.64</v>
      </c>
      <c r="K9" s="5" t="n">
        <f aca="false">(COUNTIF(2d10s!$B$2:$K$11, "&gt;="&amp;($B9-K$2))/100)</f>
        <v>0.72</v>
      </c>
      <c r="L9" s="5" t="n">
        <f aca="false">(COUNTIF(2d10s!$B$2:$K$11, "&gt;="&amp;($B9-L$2))/100)</f>
        <v>0.79</v>
      </c>
      <c r="M9" s="5" t="n">
        <f aca="false">(COUNTIF(2d10s!$B$2:$K$11, "&gt;="&amp;($B9-M$2))/100)</f>
        <v>0.85</v>
      </c>
      <c r="N9" s="5" t="n">
        <f aca="false">(COUNTIF(2d10s!$B$2:$K$11, "&gt;="&amp;($B9-N$2))/100)</f>
        <v>0.9</v>
      </c>
      <c r="O9" s="5" t="n">
        <f aca="false">(COUNTIF(2d10s!$B$2:$K$11, "&gt;="&amp;($B9-O$2))/100)</f>
        <v>0.94</v>
      </c>
      <c r="P9" s="5" t="n">
        <f aca="false">(COUNTIF(2d10s!$B$2:$K$11, "&gt;="&amp;($B9-P$2))/100)</f>
        <v>0.97</v>
      </c>
      <c r="Q9" s="5" t="n">
        <f aca="false">(COUNTIF(2d10s!$B$2:$K$11, "&gt;="&amp;($B9-Q$2))/100)</f>
        <v>0.99</v>
      </c>
      <c r="R9" s="5" t="n">
        <f aca="false">(COUNTIF(2d10s!$B$2:$K$11, "&gt;="&amp;($B9-R$2))/100)</f>
        <v>1</v>
      </c>
      <c r="S9" s="5" t="n">
        <f aca="false">(COUNTIF(2d10s!$B$2:$K$11, "&gt;="&amp;($B9-S$2))/100)</f>
        <v>1</v>
      </c>
      <c r="T9" s="5" t="n">
        <f aca="false">(COUNTIF(2d10s!$B$2:$K$11, "&gt;="&amp;($B9-T$2))/100)</f>
        <v>1</v>
      </c>
      <c r="U9" s="5" t="n">
        <f aca="false">(COUNTIF(2d10s!$B$2:$K$11, "&gt;="&amp;($B9-U$2))/100)</f>
        <v>1</v>
      </c>
      <c r="V9" s="5" t="n">
        <f aca="false">(COUNTIF(2d10s!$B$2:$K$11, "&gt;="&amp;($B9-V$2))/100)</f>
        <v>1</v>
      </c>
      <c r="W9" s="5" t="n">
        <f aca="false">(COUNTIF(2d10s!$B$2:$K$11, "&gt;="&amp;($B9-W$2))/100)</f>
        <v>1</v>
      </c>
    </row>
    <row r="10" customFormat="false" ht="12.75" hidden="false" customHeight="false" outlineLevel="0" collapsed="false">
      <c r="B10" s="4" t="n">
        <v>13</v>
      </c>
      <c r="C10" s="5" t="n">
        <f aca="false">(COUNTIF(2d10s!$B$2:$K$11, "&gt;="&amp;($B10-C$2))/100)</f>
        <v>0.06</v>
      </c>
      <c r="D10" s="5" t="n">
        <f aca="false">(COUNTIF(2d10s!$B$2:$K$11, "&gt;="&amp;($B10-D$2))/100)</f>
        <v>0.1</v>
      </c>
      <c r="E10" s="5" t="n">
        <f aca="false">(COUNTIF(2d10s!$B$2:$K$11, "&gt;="&amp;($B10-E$2))/100)</f>
        <v>0.15</v>
      </c>
      <c r="F10" s="5" t="n">
        <f aca="false">(COUNTIF(2d10s!$B$2:$K$11, "&gt;="&amp;($B10-F$2))/100)</f>
        <v>0.21</v>
      </c>
      <c r="G10" s="5" t="n">
        <f aca="false">(COUNTIF(2d10s!$B$2:$K$11, "&gt;="&amp;($B10-G$2))/100)</f>
        <v>0.28</v>
      </c>
      <c r="H10" s="5" t="n">
        <f aca="false">(COUNTIF(2d10s!$B$2:$K$11, "&gt;="&amp;($B10-H$2))/100)</f>
        <v>0.36</v>
      </c>
      <c r="I10" s="5" t="n">
        <f aca="false">(COUNTIF(2d10s!$B$2:$K$11, "&gt;="&amp;($B10-I$2))/100)</f>
        <v>0.45</v>
      </c>
      <c r="J10" s="5" t="n">
        <f aca="false">(COUNTIF(2d10s!$B$2:$K$11, "&gt;="&amp;($B10-J$2))/100)</f>
        <v>0.55</v>
      </c>
      <c r="K10" s="5" t="n">
        <f aca="false">(COUNTIF(2d10s!$B$2:$K$11, "&gt;="&amp;($B10-K$2))/100)</f>
        <v>0.64</v>
      </c>
      <c r="L10" s="5" t="n">
        <f aca="false">(COUNTIF(2d10s!$B$2:$K$11, "&gt;="&amp;($B10-L$2))/100)</f>
        <v>0.72</v>
      </c>
      <c r="M10" s="5" t="n">
        <f aca="false">(COUNTIF(2d10s!$B$2:$K$11, "&gt;="&amp;($B10-M$2))/100)</f>
        <v>0.79</v>
      </c>
      <c r="N10" s="5" t="n">
        <f aca="false">(COUNTIF(2d10s!$B$2:$K$11, "&gt;="&amp;($B10-N$2))/100)</f>
        <v>0.85</v>
      </c>
      <c r="O10" s="5" t="n">
        <f aca="false">(COUNTIF(2d10s!$B$2:$K$11, "&gt;="&amp;($B10-O$2))/100)</f>
        <v>0.9</v>
      </c>
      <c r="P10" s="5" t="n">
        <f aca="false">(COUNTIF(2d10s!$B$2:$K$11, "&gt;="&amp;($B10-P$2))/100)</f>
        <v>0.94</v>
      </c>
      <c r="Q10" s="5" t="n">
        <f aca="false">(COUNTIF(2d10s!$B$2:$K$11, "&gt;="&amp;($B10-Q$2))/100)</f>
        <v>0.97</v>
      </c>
      <c r="R10" s="5" t="n">
        <f aca="false">(COUNTIF(2d10s!$B$2:$K$11, "&gt;="&amp;($B10-R$2))/100)</f>
        <v>0.99</v>
      </c>
      <c r="S10" s="5" t="n">
        <f aca="false">(COUNTIF(2d10s!$B$2:$K$11, "&gt;="&amp;($B10-S$2))/100)</f>
        <v>1</v>
      </c>
      <c r="T10" s="5" t="n">
        <f aca="false">(COUNTIF(2d10s!$B$2:$K$11, "&gt;="&amp;($B10-T$2))/100)</f>
        <v>1</v>
      </c>
      <c r="U10" s="5" t="n">
        <f aca="false">(COUNTIF(2d10s!$B$2:$K$11, "&gt;="&amp;($B10-U$2))/100)</f>
        <v>1</v>
      </c>
      <c r="V10" s="5" t="n">
        <f aca="false">(COUNTIF(2d10s!$B$2:$K$11, "&gt;="&amp;($B10-V$2))/100)</f>
        <v>1</v>
      </c>
      <c r="W10" s="5" t="n">
        <f aca="false">(COUNTIF(2d10s!$B$2:$K$11, "&gt;="&amp;($B10-W$2))/100)</f>
        <v>1</v>
      </c>
    </row>
    <row r="11" customFormat="false" ht="12.75" hidden="false" customHeight="false" outlineLevel="0" collapsed="false">
      <c r="B11" s="4" t="n">
        <v>14</v>
      </c>
      <c r="C11" s="5" t="n">
        <f aca="false">(COUNTIF(2d10s!$B$2:$K$11, "&gt;="&amp;($B11-C$2))/100)</f>
        <v>0.03</v>
      </c>
      <c r="D11" s="5" t="n">
        <f aca="false">(COUNTIF(2d10s!$B$2:$K$11, "&gt;="&amp;($B11-D$2))/100)</f>
        <v>0.06</v>
      </c>
      <c r="E11" s="5" t="n">
        <f aca="false">(COUNTIF(2d10s!$B$2:$K$11, "&gt;="&amp;($B11-E$2))/100)</f>
        <v>0.1</v>
      </c>
      <c r="F11" s="5" t="n">
        <f aca="false">(COUNTIF(2d10s!$B$2:$K$11, "&gt;="&amp;($B11-F$2))/100)</f>
        <v>0.15</v>
      </c>
      <c r="G11" s="5" t="n">
        <f aca="false">(COUNTIF(2d10s!$B$2:$K$11, "&gt;="&amp;($B11-G$2))/100)</f>
        <v>0.21</v>
      </c>
      <c r="H11" s="5" t="n">
        <f aca="false">(COUNTIF(2d10s!$B$2:$K$11, "&gt;="&amp;($B11-H$2))/100)</f>
        <v>0.28</v>
      </c>
      <c r="I11" s="5" t="n">
        <f aca="false">(COUNTIF(2d10s!$B$2:$K$11, "&gt;="&amp;($B11-I$2))/100)</f>
        <v>0.36</v>
      </c>
      <c r="J11" s="5" t="n">
        <f aca="false">(COUNTIF(2d10s!$B$2:$K$11, "&gt;="&amp;($B11-J$2))/100)</f>
        <v>0.45</v>
      </c>
      <c r="K11" s="5" t="n">
        <f aca="false">(COUNTIF(2d10s!$B$2:$K$11, "&gt;="&amp;($B11-K$2))/100)</f>
        <v>0.55</v>
      </c>
      <c r="L11" s="5" t="n">
        <f aca="false">(COUNTIF(2d10s!$B$2:$K$11, "&gt;="&amp;($B11-L$2))/100)</f>
        <v>0.64</v>
      </c>
      <c r="M11" s="5" t="n">
        <f aca="false">(COUNTIF(2d10s!$B$2:$K$11, "&gt;="&amp;($B11-M$2))/100)</f>
        <v>0.72</v>
      </c>
      <c r="N11" s="5" t="n">
        <f aca="false">(COUNTIF(2d10s!$B$2:$K$11, "&gt;="&amp;($B11-N$2))/100)</f>
        <v>0.79</v>
      </c>
      <c r="O11" s="5" t="n">
        <f aca="false">(COUNTIF(2d10s!$B$2:$K$11, "&gt;="&amp;($B11-O$2))/100)</f>
        <v>0.85</v>
      </c>
      <c r="P11" s="5" t="n">
        <f aca="false">(COUNTIF(2d10s!$B$2:$K$11, "&gt;="&amp;($B11-P$2))/100)</f>
        <v>0.9</v>
      </c>
      <c r="Q11" s="5" t="n">
        <f aca="false">(COUNTIF(2d10s!$B$2:$K$11, "&gt;="&amp;($B11-Q$2))/100)</f>
        <v>0.94</v>
      </c>
      <c r="R11" s="5" t="n">
        <f aca="false">(COUNTIF(2d10s!$B$2:$K$11, "&gt;="&amp;($B11-R$2))/100)</f>
        <v>0.97</v>
      </c>
      <c r="S11" s="5" t="n">
        <f aca="false">(COUNTIF(2d10s!$B$2:$K$11, "&gt;="&amp;($B11-S$2))/100)</f>
        <v>0.99</v>
      </c>
      <c r="T11" s="5" t="n">
        <f aca="false">(COUNTIF(2d10s!$B$2:$K$11, "&gt;="&amp;($B11-T$2))/100)</f>
        <v>1</v>
      </c>
      <c r="U11" s="5" t="n">
        <f aca="false">(COUNTIF(2d10s!$B$2:$K$11, "&gt;="&amp;($B11-U$2))/100)</f>
        <v>1</v>
      </c>
      <c r="V11" s="5" t="n">
        <f aca="false">(COUNTIF(2d10s!$B$2:$K$11, "&gt;="&amp;($B11-V$2))/100)</f>
        <v>1</v>
      </c>
      <c r="W11" s="5" t="n">
        <f aca="false">(COUNTIF(2d10s!$B$2:$K$11, "&gt;="&amp;($B11-W$2))/100)</f>
        <v>1</v>
      </c>
    </row>
    <row r="12" customFormat="false" ht="12.75" hidden="false" customHeight="false" outlineLevel="0" collapsed="false">
      <c r="B12" s="4" t="n">
        <v>15</v>
      </c>
      <c r="C12" s="5" t="n">
        <f aca="false">(COUNTIF(2d10s!$B$2:$K$11, "&gt;="&amp;($B12-C$2))/100)</f>
        <v>0.01</v>
      </c>
      <c r="D12" s="5" t="n">
        <f aca="false">(COUNTIF(2d10s!$B$2:$K$11, "&gt;="&amp;($B12-D$2))/100)</f>
        <v>0.03</v>
      </c>
      <c r="E12" s="5" t="n">
        <f aca="false">(COUNTIF(2d10s!$B$2:$K$11, "&gt;="&amp;($B12-E$2))/100)</f>
        <v>0.06</v>
      </c>
      <c r="F12" s="5" t="n">
        <f aca="false">(COUNTIF(2d10s!$B$2:$K$11, "&gt;="&amp;($B12-F$2))/100)</f>
        <v>0.1</v>
      </c>
      <c r="G12" s="5" t="n">
        <f aca="false">(COUNTIF(2d10s!$B$2:$K$11, "&gt;="&amp;($B12-G$2))/100)</f>
        <v>0.15</v>
      </c>
      <c r="H12" s="5" t="n">
        <f aca="false">(COUNTIF(2d10s!$B$2:$K$11, "&gt;="&amp;($B12-H$2))/100)</f>
        <v>0.21</v>
      </c>
      <c r="I12" s="5" t="n">
        <f aca="false">(COUNTIF(2d10s!$B$2:$K$11, "&gt;="&amp;($B12-I$2))/100)</f>
        <v>0.28</v>
      </c>
      <c r="J12" s="5" t="n">
        <f aca="false">(COUNTIF(2d10s!$B$2:$K$11, "&gt;="&amp;($B12-J$2))/100)</f>
        <v>0.36</v>
      </c>
      <c r="K12" s="5" t="n">
        <f aca="false">(COUNTIF(2d10s!$B$2:$K$11, "&gt;="&amp;($B12-K$2))/100)</f>
        <v>0.45</v>
      </c>
      <c r="L12" s="5" t="n">
        <f aca="false">(COUNTIF(2d10s!$B$2:$K$11, "&gt;="&amp;($B12-L$2))/100)</f>
        <v>0.55</v>
      </c>
      <c r="M12" s="5" t="n">
        <f aca="false">(COUNTIF(2d10s!$B$2:$K$11, "&gt;="&amp;($B12-M$2))/100)</f>
        <v>0.64</v>
      </c>
      <c r="N12" s="5" t="n">
        <f aca="false">(COUNTIF(2d10s!$B$2:$K$11, "&gt;="&amp;($B12-N$2))/100)</f>
        <v>0.72</v>
      </c>
      <c r="O12" s="5" t="n">
        <f aca="false">(COUNTIF(2d10s!$B$2:$K$11, "&gt;="&amp;($B12-O$2))/100)</f>
        <v>0.79</v>
      </c>
      <c r="P12" s="5" t="n">
        <f aca="false">(COUNTIF(2d10s!$B$2:$K$11, "&gt;="&amp;($B12-P$2))/100)</f>
        <v>0.85</v>
      </c>
      <c r="Q12" s="5" t="n">
        <f aca="false">(COUNTIF(2d10s!$B$2:$K$11, "&gt;="&amp;($B12-Q$2))/100)</f>
        <v>0.9</v>
      </c>
      <c r="R12" s="5" t="n">
        <f aca="false">(COUNTIF(2d10s!$B$2:$K$11, "&gt;="&amp;($B12-R$2))/100)</f>
        <v>0.94</v>
      </c>
      <c r="S12" s="5" t="n">
        <f aca="false">(COUNTIF(2d10s!$B$2:$K$11, "&gt;="&amp;($B12-S$2))/100)</f>
        <v>0.97</v>
      </c>
      <c r="T12" s="5" t="n">
        <f aca="false">(COUNTIF(2d10s!$B$2:$K$11, "&gt;="&amp;($B12-T$2))/100)</f>
        <v>0.99</v>
      </c>
      <c r="U12" s="5" t="n">
        <f aca="false">(COUNTIF(2d10s!$B$2:$K$11, "&gt;="&amp;($B12-U$2))/100)</f>
        <v>1</v>
      </c>
      <c r="V12" s="5" t="n">
        <f aca="false">(COUNTIF(2d10s!$B$2:$K$11, "&gt;="&amp;($B12-V$2))/100)</f>
        <v>1</v>
      </c>
      <c r="W12" s="5" t="n">
        <f aca="false">(COUNTIF(2d10s!$B$2:$K$11, "&gt;="&amp;($B12-W$2))/100)</f>
        <v>1</v>
      </c>
    </row>
    <row r="13" customFormat="false" ht="12.75" hidden="false" customHeight="false" outlineLevel="0" collapsed="false">
      <c r="B13" s="4" t="n">
        <v>16</v>
      </c>
      <c r="C13" s="5" t="n">
        <f aca="false">(COUNTIF(2d10s!$B$2:$K$11, "&gt;="&amp;($B13-C$2))/100)</f>
        <v>0</v>
      </c>
      <c r="D13" s="5" t="n">
        <f aca="false">(COUNTIF(2d10s!$B$2:$K$11, "&gt;="&amp;($B13-D$2))/100)</f>
        <v>0.01</v>
      </c>
      <c r="E13" s="5" t="n">
        <f aca="false">(COUNTIF(2d10s!$B$2:$K$11, "&gt;="&amp;($B13-E$2))/100)</f>
        <v>0.03</v>
      </c>
      <c r="F13" s="5" t="n">
        <f aca="false">(COUNTIF(2d10s!$B$2:$K$11, "&gt;="&amp;($B13-F$2))/100)</f>
        <v>0.06</v>
      </c>
      <c r="G13" s="5" t="n">
        <f aca="false">(COUNTIF(2d10s!$B$2:$K$11, "&gt;="&amp;($B13-G$2))/100)</f>
        <v>0.1</v>
      </c>
      <c r="H13" s="5" t="n">
        <f aca="false">(COUNTIF(2d10s!$B$2:$K$11, "&gt;="&amp;($B13-H$2))/100)</f>
        <v>0.15</v>
      </c>
      <c r="I13" s="5" t="n">
        <f aca="false">(COUNTIF(2d10s!$B$2:$K$11, "&gt;="&amp;($B13-I$2))/100)</f>
        <v>0.21</v>
      </c>
      <c r="J13" s="5" t="n">
        <f aca="false">(COUNTIF(2d10s!$B$2:$K$11, "&gt;="&amp;($B13-J$2))/100)</f>
        <v>0.28</v>
      </c>
      <c r="K13" s="5" t="n">
        <f aca="false">(COUNTIF(2d10s!$B$2:$K$11, "&gt;="&amp;($B13-K$2))/100)</f>
        <v>0.36</v>
      </c>
      <c r="L13" s="5" t="n">
        <f aca="false">(COUNTIF(2d10s!$B$2:$K$11, "&gt;="&amp;($B13-L$2))/100)</f>
        <v>0.45</v>
      </c>
      <c r="M13" s="5" t="n">
        <f aca="false">(COUNTIF(2d10s!$B$2:$K$11, "&gt;="&amp;($B13-M$2))/100)</f>
        <v>0.55</v>
      </c>
      <c r="N13" s="5" t="n">
        <f aca="false">(COUNTIF(2d10s!$B$2:$K$11, "&gt;="&amp;($B13-N$2))/100)</f>
        <v>0.64</v>
      </c>
      <c r="O13" s="5" t="n">
        <f aca="false">(COUNTIF(2d10s!$B$2:$K$11, "&gt;="&amp;($B13-O$2))/100)</f>
        <v>0.72</v>
      </c>
      <c r="P13" s="5" t="n">
        <f aca="false">(COUNTIF(2d10s!$B$2:$K$11, "&gt;="&amp;($B13-P$2))/100)</f>
        <v>0.79</v>
      </c>
      <c r="Q13" s="5" t="n">
        <f aca="false">(COUNTIF(2d10s!$B$2:$K$11, "&gt;="&amp;($B13-Q$2))/100)</f>
        <v>0.85</v>
      </c>
      <c r="R13" s="5" t="n">
        <f aca="false">(COUNTIF(2d10s!$B$2:$K$11, "&gt;="&amp;($B13-R$2))/100)</f>
        <v>0.9</v>
      </c>
      <c r="S13" s="5" t="n">
        <f aca="false">(COUNTIF(2d10s!$B$2:$K$11, "&gt;="&amp;($B13-S$2))/100)</f>
        <v>0.94</v>
      </c>
      <c r="T13" s="5" t="n">
        <f aca="false">(COUNTIF(2d10s!$B$2:$K$11, "&gt;="&amp;($B13-T$2))/100)</f>
        <v>0.97</v>
      </c>
      <c r="U13" s="5" t="n">
        <f aca="false">(COUNTIF(2d10s!$B$2:$K$11, "&gt;="&amp;($B13-U$2))/100)</f>
        <v>0.99</v>
      </c>
      <c r="V13" s="5" t="n">
        <f aca="false">(COUNTIF(2d10s!$B$2:$K$11, "&gt;="&amp;($B13-V$2))/100)</f>
        <v>1</v>
      </c>
      <c r="W13" s="5" t="n">
        <f aca="false">(COUNTIF(2d10s!$B$2:$K$11, "&gt;="&amp;($B13-W$2))/100)</f>
        <v>1</v>
      </c>
    </row>
    <row r="14" customFormat="false" ht="12.75" hidden="false" customHeight="false" outlineLevel="0" collapsed="false">
      <c r="B14" s="4" t="n">
        <v>17</v>
      </c>
      <c r="C14" s="5" t="n">
        <f aca="false">(COUNTIF(2d10s!$B$2:$K$11, "&gt;="&amp;($B14-C$2))/100)</f>
        <v>0</v>
      </c>
      <c r="D14" s="5" t="n">
        <f aca="false">(COUNTIF(2d10s!$B$2:$K$11, "&gt;="&amp;($B14-D$2))/100)</f>
        <v>0</v>
      </c>
      <c r="E14" s="5" t="n">
        <f aca="false">(COUNTIF(2d10s!$B$2:$K$11, "&gt;="&amp;($B14-E$2))/100)</f>
        <v>0.01</v>
      </c>
      <c r="F14" s="5" t="n">
        <f aca="false">(COUNTIF(2d10s!$B$2:$K$11, "&gt;="&amp;($B14-F$2))/100)</f>
        <v>0.03</v>
      </c>
      <c r="G14" s="5" t="n">
        <f aca="false">(COUNTIF(2d10s!$B$2:$K$11, "&gt;="&amp;($B14-G$2))/100)</f>
        <v>0.06</v>
      </c>
      <c r="H14" s="5" t="n">
        <f aca="false">(COUNTIF(2d10s!$B$2:$K$11, "&gt;="&amp;($B14-H$2))/100)</f>
        <v>0.1</v>
      </c>
      <c r="I14" s="5" t="n">
        <f aca="false">(COUNTIF(2d10s!$B$2:$K$11, "&gt;="&amp;($B14-I$2))/100)</f>
        <v>0.15</v>
      </c>
      <c r="J14" s="5" t="n">
        <f aca="false">(COUNTIF(2d10s!$B$2:$K$11, "&gt;="&amp;($B14-J$2))/100)</f>
        <v>0.21</v>
      </c>
      <c r="K14" s="5" t="n">
        <f aca="false">(COUNTIF(2d10s!$B$2:$K$11, "&gt;="&amp;($B14-K$2))/100)</f>
        <v>0.28</v>
      </c>
      <c r="L14" s="5" t="n">
        <f aca="false">(COUNTIF(2d10s!$B$2:$K$11, "&gt;="&amp;($B14-L$2))/100)</f>
        <v>0.36</v>
      </c>
      <c r="M14" s="5" t="n">
        <f aca="false">(COUNTIF(2d10s!$B$2:$K$11, "&gt;="&amp;($B14-M$2))/100)</f>
        <v>0.45</v>
      </c>
      <c r="N14" s="5" t="n">
        <f aca="false">(COUNTIF(2d10s!$B$2:$K$11, "&gt;="&amp;($B14-N$2))/100)</f>
        <v>0.55</v>
      </c>
      <c r="O14" s="5" t="n">
        <f aca="false">(COUNTIF(2d10s!$B$2:$K$11, "&gt;="&amp;($B14-O$2))/100)</f>
        <v>0.64</v>
      </c>
      <c r="P14" s="5" t="n">
        <f aca="false">(COUNTIF(2d10s!$B$2:$K$11, "&gt;="&amp;($B14-P$2))/100)</f>
        <v>0.72</v>
      </c>
      <c r="Q14" s="5" t="n">
        <f aca="false">(COUNTIF(2d10s!$B$2:$K$11, "&gt;="&amp;($B14-Q$2))/100)</f>
        <v>0.79</v>
      </c>
      <c r="R14" s="5" t="n">
        <f aca="false">(COUNTIF(2d10s!$B$2:$K$11, "&gt;="&amp;($B14-R$2))/100)</f>
        <v>0.85</v>
      </c>
      <c r="S14" s="5" t="n">
        <f aca="false">(COUNTIF(2d10s!$B$2:$K$11, "&gt;="&amp;($B14-S$2))/100)</f>
        <v>0.9</v>
      </c>
      <c r="T14" s="5" t="n">
        <f aca="false">(COUNTIF(2d10s!$B$2:$K$11, "&gt;="&amp;($B14-T$2))/100)</f>
        <v>0.94</v>
      </c>
      <c r="U14" s="5" t="n">
        <f aca="false">(COUNTIF(2d10s!$B$2:$K$11, "&gt;="&amp;($B14-U$2))/100)</f>
        <v>0.97</v>
      </c>
      <c r="V14" s="5" t="n">
        <f aca="false">(COUNTIF(2d10s!$B$2:$K$11, "&gt;="&amp;($B14-V$2))/100)</f>
        <v>0.99</v>
      </c>
      <c r="W14" s="5" t="n">
        <f aca="false">(COUNTIF(2d10s!$B$2:$K$11, "&gt;="&amp;($B14-W$2))/100)</f>
        <v>1</v>
      </c>
    </row>
    <row r="15" customFormat="false" ht="12.75" hidden="false" customHeight="false" outlineLevel="0" collapsed="false">
      <c r="B15" s="4" t="n">
        <v>18</v>
      </c>
      <c r="C15" s="5" t="n">
        <f aca="false">(COUNTIF(2d10s!$B$2:$K$11, "&gt;="&amp;($B15-C$2))/100)</f>
        <v>0</v>
      </c>
      <c r="D15" s="5" t="n">
        <f aca="false">(COUNTIF(2d10s!$B$2:$K$11, "&gt;="&amp;($B15-D$2))/100)</f>
        <v>0</v>
      </c>
      <c r="E15" s="5" t="n">
        <f aca="false">(COUNTIF(2d10s!$B$2:$K$11, "&gt;="&amp;($B15-E$2))/100)</f>
        <v>0</v>
      </c>
      <c r="F15" s="5" t="n">
        <f aca="false">(COUNTIF(2d10s!$B$2:$K$11, "&gt;="&amp;($B15-F$2))/100)</f>
        <v>0.01</v>
      </c>
      <c r="G15" s="5" t="n">
        <f aca="false">(COUNTIF(2d10s!$B$2:$K$11, "&gt;="&amp;($B15-G$2))/100)</f>
        <v>0.03</v>
      </c>
      <c r="H15" s="5" t="n">
        <f aca="false">(COUNTIF(2d10s!$B$2:$K$11, "&gt;="&amp;($B15-H$2))/100)</f>
        <v>0.06</v>
      </c>
      <c r="I15" s="5" t="n">
        <f aca="false">(COUNTIF(2d10s!$B$2:$K$11, "&gt;="&amp;($B15-I$2))/100)</f>
        <v>0.1</v>
      </c>
      <c r="J15" s="5" t="n">
        <f aca="false">(COUNTIF(2d10s!$B$2:$K$11, "&gt;="&amp;($B15-J$2))/100)</f>
        <v>0.15</v>
      </c>
      <c r="K15" s="5" t="n">
        <f aca="false">(COUNTIF(2d10s!$B$2:$K$11, "&gt;="&amp;($B15-K$2))/100)</f>
        <v>0.21</v>
      </c>
      <c r="L15" s="5" t="n">
        <f aca="false">(COUNTIF(2d10s!$B$2:$K$11, "&gt;="&amp;($B15-L$2))/100)</f>
        <v>0.28</v>
      </c>
      <c r="M15" s="5" t="n">
        <f aca="false">(COUNTIF(2d10s!$B$2:$K$11, "&gt;="&amp;($B15-M$2))/100)</f>
        <v>0.36</v>
      </c>
      <c r="N15" s="5" t="n">
        <f aca="false">(COUNTIF(2d10s!$B$2:$K$11, "&gt;="&amp;($B15-N$2))/100)</f>
        <v>0.45</v>
      </c>
      <c r="O15" s="5" t="n">
        <f aca="false">(COUNTIF(2d10s!$B$2:$K$11, "&gt;="&amp;($B15-O$2))/100)</f>
        <v>0.55</v>
      </c>
      <c r="P15" s="5" t="n">
        <f aca="false">(COUNTIF(2d10s!$B$2:$K$11, "&gt;="&amp;($B15-P$2))/100)</f>
        <v>0.64</v>
      </c>
      <c r="Q15" s="5" t="n">
        <f aca="false">(COUNTIF(2d10s!$B$2:$K$11, "&gt;="&amp;($B15-Q$2))/100)</f>
        <v>0.72</v>
      </c>
      <c r="R15" s="5" t="n">
        <f aca="false">(COUNTIF(2d10s!$B$2:$K$11, "&gt;="&amp;($B15-R$2))/100)</f>
        <v>0.79</v>
      </c>
      <c r="S15" s="5" t="n">
        <f aca="false">(COUNTIF(2d10s!$B$2:$K$11, "&gt;="&amp;($B15-S$2))/100)</f>
        <v>0.85</v>
      </c>
      <c r="T15" s="5" t="n">
        <f aca="false">(COUNTIF(2d10s!$B$2:$K$11, "&gt;="&amp;($B15-T$2))/100)</f>
        <v>0.9</v>
      </c>
      <c r="U15" s="5" t="n">
        <f aca="false">(COUNTIF(2d10s!$B$2:$K$11, "&gt;="&amp;($B15-U$2))/100)</f>
        <v>0.94</v>
      </c>
      <c r="V15" s="5" t="n">
        <f aca="false">(COUNTIF(2d10s!$B$2:$K$11, "&gt;="&amp;($B15-V$2))/100)</f>
        <v>0.97</v>
      </c>
      <c r="W15" s="5" t="n">
        <f aca="false">(COUNTIF(2d10s!$B$2:$K$11, "&gt;="&amp;($B15-W$2))/100)</f>
        <v>0.99</v>
      </c>
    </row>
    <row r="16" customFormat="false" ht="12.75" hidden="false" customHeight="false" outlineLevel="0" collapsed="false">
      <c r="B16" s="4" t="n">
        <v>19</v>
      </c>
      <c r="C16" s="5" t="n">
        <f aca="false">(COUNTIF(2d10s!$B$2:$K$11, "&gt;="&amp;($B16-C$2))/100)</f>
        <v>0</v>
      </c>
      <c r="D16" s="5" t="n">
        <f aca="false">(COUNTIF(2d10s!$B$2:$K$11, "&gt;="&amp;($B16-D$2))/100)</f>
        <v>0</v>
      </c>
      <c r="E16" s="5" t="n">
        <f aca="false">(COUNTIF(2d10s!$B$2:$K$11, "&gt;="&amp;($B16-E$2))/100)</f>
        <v>0</v>
      </c>
      <c r="F16" s="5" t="n">
        <f aca="false">(COUNTIF(2d10s!$B$2:$K$11, "&gt;="&amp;($B16-F$2))/100)</f>
        <v>0</v>
      </c>
      <c r="G16" s="5" t="n">
        <f aca="false">(COUNTIF(2d10s!$B$2:$K$11, "&gt;="&amp;($B16-G$2))/100)</f>
        <v>0.01</v>
      </c>
      <c r="H16" s="5" t="n">
        <f aca="false">(COUNTIF(2d10s!$B$2:$K$11, "&gt;="&amp;($B16-H$2))/100)</f>
        <v>0.03</v>
      </c>
      <c r="I16" s="5" t="n">
        <f aca="false">(COUNTIF(2d10s!$B$2:$K$11, "&gt;="&amp;($B16-I$2))/100)</f>
        <v>0.06</v>
      </c>
      <c r="J16" s="5" t="n">
        <f aca="false">(COUNTIF(2d10s!$B$2:$K$11, "&gt;="&amp;($B16-J$2))/100)</f>
        <v>0.1</v>
      </c>
      <c r="K16" s="5" t="n">
        <f aca="false">(COUNTIF(2d10s!$B$2:$K$11, "&gt;="&amp;($B16-K$2))/100)</f>
        <v>0.15</v>
      </c>
      <c r="L16" s="5" t="n">
        <f aca="false">(COUNTIF(2d10s!$B$2:$K$11, "&gt;="&amp;($B16-L$2))/100)</f>
        <v>0.21</v>
      </c>
      <c r="M16" s="5" t="n">
        <f aca="false">(COUNTIF(2d10s!$B$2:$K$11, "&gt;="&amp;($B16-M$2))/100)</f>
        <v>0.28</v>
      </c>
      <c r="N16" s="5" t="n">
        <f aca="false">(COUNTIF(2d10s!$B$2:$K$11, "&gt;="&amp;($B16-N$2))/100)</f>
        <v>0.36</v>
      </c>
      <c r="O16" s="5" t="n">
        <f aca="false">(COUNTIF(2d10s!$B$2:$K$11, "&gt;="&amp;($B16-O$2))/100)</f>
        <v>0.45</v>
      </c>
      <c r="P16" s="5" t="n">
        <f aca="false">(COUNTIF(2d10s!$B$2:$K$11, "&gt;="&amp;($B16-P$2))/100)</f>
        <v>0.55</v>
      </c>
      <c r="Q16" s="5" t="n">
        <f aca="false">(COUNTIF(2d10s!$B$2:$K$11, "&gt;="&amp;($B16-Q$2))/100)</f>
        <v>0.64</v>
      </c>
      <c r="R16" s="5" t="n">
        <f aca="false">(COUNTIF(2d10s!$B$2:$K$11, "&gt;="&amp;($B16-R$2))/100)</f>
        <v>0.72</v>
      </c>
      <c r="S16" s="5" t="n">
        <f aca="false">(COUNTIF(2d10s!$B$2:$K$11, "&gt;="&amp;($B16-S$2))/100)</f>
        <v>0.79</v>
      </c>
      <c r="T16" s="5" t="n">
        <f aca="false">(COUNTIF(2d10s!$B$2:$K$11, "&gt;="&amp;($B16-T$2))/100)</f>
        <v>0.85</v>
      </c>
      <c r="U16" s="5" t="n">
        <f aca="false">(COUNTIF(2d10s!$B$2:$K$11, "&gt;="&amp;($B16-U$2))/100)</f>
        <v>0.9</v>
      </c>
      <c r="V16" s="5" t="n">
        <f aca="false">(COUNTIF(2d10s!$B$2:$K$11, "&gt;="&amp;($B16-V$2))/100)</f>
        <v>0.94</v>
      </c>
      <c r="W16" s="5" t="n">
        <f aca="false">(COUNTIF(2d10s!$B$2:$K$11, "&gt;="&amp;($B16-W$2))/100)</f>
        <v>0.97</v>
      </c>
    </row>
    <row r="17" customFormat="false" ht="12.75" hidden="false" customHeight="false" outlineLevel="0" collapsed="false">
      <c r="B17" s="4" t="n">
        <v>20</v>
      </c>
      <c r="C17" s="5" t="n">
        <f aca="false">(COUNTIF(2d10s!$B$2:$K$11, "&gt;="&amp;($B17-C$2))/100)</f>
        <v>0</v>
      </c>
      <c r="D17" s="5" t="n">
        <f aca="false">(COUNTIF(2d10s!$B$2:$K$11, "&gt;="&amp;($B17-D$2))/100)</f>
        <v>0</v>
      </c>
      <c r="E17" s="5" t="n">
        <f aca="false">(COUNTIF(2d10s!$B$2:$K$11, "&gt;="&amp;($B17-E$2))/100)</f>
        <v>0</v>
      </c>
      <c r="F17" s="5" t="n">
        <f aca="false">(COUNTIF(2d10s!$B$2:$K$11, "&gt;="&amp;($B17-F$2))/100)</f>
        <v>0</v>
      </c>
      <c r="G17" s="5" t="n">
        <f aca="false">(COUNTIF(2d10s!$B$2:$K$11, "&gt;="&amp;($B17-G$2))/100)</f>
        <v>0</v>
      </c>
      <c r="H17" s="5" t="n">
        <f aca="false">(COUNTIF(2d10s!$B$2:$K$11, "&gt;="&amp;($B17-H$2))/100)</f>
        <v>0.01</v>
      </c>
      <c r="I17" s="5" t="n">
        <f aca="false">(COUNTIF(2d10s!$B$2:$K$11, "&gt;="&amp;($B17-I$2))/100)</f>
        <v>0.03</v>
      </c>
      <c r="J17" s="5" t="n">
        <f aca="false">(COUNTIF(2d10s!$B$2:$K$11, "&gt;="&amp;($B17-J$2))/100)</f>
        <v>0.06</v>
      </c>
      <c r="K17" s="5" t="n">
        <f aca="false">(COUNTIF(2d10s!$B$2:$K$11, "&gt;="&amp;($B17-K$2))/100)</f>
        <v>0.1</v>
      </c>
      <c r="L17" s="5" t="n">
        <f aca="false">(COUNTIF(2d10s!$B$2:$K$11, "&gt;="&amp;($B17-L$2))/100)</f>
        <v>0.15</v>
      </c>
      <c r="M17" s="5" t="n">
        <f aca="false">(COUNTIF(2d10s!$B$2:$K$11, "&gt;="&amp;($B17-M$2))/100)</f>
        <v>0.21</v>
      </c>
      <c r="N17" s="5" t="n">
        <f aca="false">(COUNTIF(2d10s!$B$2:$K$11, "&gt;="&amp;($B17-N$2))/100)</f>
        <v>0.28</v>
      </c>
      <c r="O17" s="5" t="n">
        <f aca="false">(COUNTIF(2d10s!$B$2:$K$11, "&gt;="&amp;($B17-O$2))/100)</f>
        <v>0.36</v>
      </c>
      <c r="P17" s="5" t="n">
        <f aca="false">(COUNTIF(2d10s!$B$2:$K$11, "&gt;="&amp;($B17-P$2))/100)</f>
        <v>0.45</v>
      </c>
      <c r="Q17" s="5" t="n">
        <f aca="false">(COUNTIF(2d10s!$B$2:$K$11, "&gt;="&amp;($B17-Q$2))/100)</f>
        <v>0.55</v>
      </c>
      <c r="R17" s="5" t="n">
        <f aca="false">(COUNTIF(2d10s!$B$2:$K$11, "&gt;="&amp;($B17-R$2))/100)</f>
        <v>0.64</v>
      </c>
      <c r="S17" s="5" t="n">
        <f aca="false">(COUNTIF(2d10s!$B$2:$K$11, "&gt;="&amp;($B17-S$2))/100)</f>
        <v>0.72</v>
      </c>
      <c r="T17" s="5" t="n">
        <f aca="false">(COUNTIF(2d10s!$B$2:$K$11, "&gt;="&amp;($B17-T$2))/100)</f>
        <v>0.79</v>
      </c>
      <c r="U17" s="5" t="n">
        <f aca="false">(COUNTIF(2d10s!$B$2:$K$11, "&gt;="&amp;($B17-U$2))/100)</f>
        <v>0.85</v>
      </c>
      <c r="V17" s="5" t="n">
        <f aca="false">(COUNTIF(2d10s!$B$2:$K$11, "&gt;="&amp;($B17-V$2))/100)</f>
        <v>0.9</v>
      </c>
      <c r="W17" s="5" t="n">
        <f aca="false">(COUNTIF(2d10s!$B$2:$K$11, "&gt;="&amp;($B17-W$2))/100)</f>
        <v>0.94</v>
      </c>
    </row>
    <row r="18" customFormat="false" ht="12.75" hidden="false" customHeight="false" outlineLevel="0" collapsed="false">
      <c r="B18" s="4" t="n">
        <v>21</v>
      </c>
      <c r="C18" s="5" t="n">
        <f aca="false">(COUNTIF(2d10s!$B$2:$K$11, "&gt;="&amp;($B18-C$2))/100)</f>
        <v>0</v>
      </c>
      <c r="D18" s="5" t="n">
        <f aca="false">(COUNTIF(2d10s!$B$2:$K$11, "&gt;="&amp;($B18-D$2))/100)</f>
        <v>0</v>
      </c>
      <c r="E18" s="5" t="n">
        <f aca="false">(COUNTIF(2d10s!$B$2:$K$11, "&gt;="&amp;($B18-E$2))/100)</f>
        <v>0</v>
      </c>
      <c r="F18" s="5" t="n">
        <f aca="false">(COUNTIF(2d10s!$B$2:$K$11, "&gt;="&amp;($B18-F$2))/100)</f>
        <v>0</v>
      </c>
      <c r="G18" s="5" t="n">
        <f aca="false">(COUNTIF(2d10s!$B$2:$K$11, "&gt;="&amp;($B18-G$2))/100)</f>
        <v>0</v>
      </c>
      <c r="H18" s="5" t="n">
        <f aca="false">(COUNTIF(2d10s!$B$2:$K$11, "&gt;="&amp;($B18-H$2))/100)</f>
        <v>0</v>
      </c>
      <c r="I18" s="5" t="n">
        <f aca="false">(COUNTIF(2d10s!$B$2:$K$11, "&gt;="&amp;($B18-I$2))/100)</f>
        <v>0.01</v>
      </c>
      <c r="J18" s="5" t="n">
        <f aca="false">(COUNTIF(2d10s!$B$2:$K$11, "&gt;="&amp;($B18-J$2))/100)</f>
        <v>0.03</v>
      </c>
      <c r="K18" s="5" t="n">
        <f aca="false">(COUNTIF(2d10s!$B$2:$K$11, "&gt;="&amp;($B18-K$2))/100)</f>
        <v>0.06</v>
      </c>
      <c r="L18" s="5" t="n">
        <f aca="false">(COUNTIF(2d10s!$B$2:$K$11, "&gt;="&amp;($B18-L$2))/100)</f>
        <v>0.1</v>
      </c>
      <c r="M18" s="5" t="n">
        <f aca="false">(COUNTIF(2d10s!$B$2:$K$11, "&gt;="&amp;($B18-M$2))/100)</f>
        <v>0.15</v>
      </c>
      <c r="N18" s="5" t="n">
        <f aca="false">(COUNTIF(2d10s!$B$2:$K$11, "&gt;="&amp;($B18-N$2))/100)</f>
        <v>0.21</v>
      </c>
      <c r="O18" s="5" t="n">
        <f aca="false">(COUNTIF(2d10s!$B$2:$K$11, "&gt;="&amp;($B18-O$2))/100)</f>
        <v>0.28</v>
      </c>
      <c r="P18" s="5" t="n">
        <f aca="false">(COUNTIF(2d10s!$B$2:$K$11, "&gt;="&amp;($B18-P$2))/100)</f>
        <v>0.36</v>
      </c>
      <c r="Q18" s="5" t="n">
        <f aca="false">(COUNTIF(2d10s!$B$2:$K$11, "&gt;="&amp;($B18-Q$2))/100)</f>
        <v>0.45</v>
      </c>
      <c r="R18" s="5" t="n">
        <f aca="false">(COUNTIF(2d10s!$B$2:$K$11, "&gt;="&amp;($B18-R$2))/100)</f>
        <v>0.55</v>
      </c>
      <c r="S18" s="5" t="n">
        <f aca="false">(COUNTIF(2d10s!$B$2:$K$11, "&gt;="&amp;($B18-S$2))/100)</f>
        <v>0.64</v>
      </c>
      <c r="T18" s="5" t="n">
        <f aca="false">(COUNTIF(2d10s!$B$2:$K$11, "&gt;="&amp;($B18-T$2))/100)</f>
        <v>0.72</v>
      </c>
      <c r="U18" s="5" t="n">
        <f aca="false">(COUNTIF(2d10s!$B$2:$K$11, "&gt;="&amp;($B18-U$2))/100)</f>
        <v>0.79</v>
      </c>
      <c r="V18" s="5" t="n">
        <f aca="false">(COUNTIF(2d10s!$B$2:$K$11, "&gt;="&amp;($B18-V$2))/100)</f>
        <v>0.85</v>
      </c>
      <c r="W18" s="5" t="n">
        <f aca="false">(COUNTIF(2d10s!$B$2:$K$11, "&gt;="&amp;($B18-W$2))/100)</f>
        <v>0.9</v>
      </c>
    </row>
    <row r="19" customFormat="false" ht="12.75" hidden="false" customHeight="false" outlineLevel="0" collapsed="false">
      <c r="B19" s="4" t="n">
        <v>22</v>
      </c>
      <c r="C19" s="5" t="n">
        <f aca="false">(COUNTIF(2d10s!$B$2:$K$11, "&gt;="&amp;($B19-C$2))/100)</f>
        <v>0</v>
      </c>
      <c r="D19" s="5" t="n">
        <f aca="false">(COUNTIF(2d10s!$B$2:$K$11, "&gt;="&amp;($B19-D$2))/100)</f>
        <v>0</v>
      </c>
      <c r="E19" s="5" t="n">
        <f aca="false">(COUNTIF(2d10s!$B$2:$K$11, "&gt;="&amp;($B19-E$2))/100)</f>
        <v>0</v>
      </c>
      <c r="F19" s="5" t="n">
        <f aca="false">(COUNTIF(2d10s!$B$2:$K$11, "&gt;="&amp;($B19-F$2))/100)</f>
        <v>0</v>
      </c>
      <c r="G19" s="5" t="n">
        <f aca="false">(COUNTIF(2d10s!$B$2:$K$11, "&gt;="&amp;($B19-G$2))/100)</f>
        <v>0</v>
      </c>
      <c r="H19" s="5" t="n">
        <f aca="false">(COUNTIF(2d10s!$B$2:$K$11, "&gt;="&amp;($B19-H$2))/100)</f>
        <v>0</v>
      </c>
      <c r="I19" s="5" t="n">
        <f aca="false">(COUNTIF(2d10s!$B$2:$K$11, "&gt;="&amp;($B19-I$2))/100)</f>
        <v>0</v>
      </c>
      <c r="J19" s="5" t="n">
        <f aca="false">(COUNTIF(2d10s!$B$2:$K$11, "&gt;="&amp;($B19-J$2))/100)</f>
        <v>0.01</v>
      </c>
      <c r="K19" s="5" t="n">
        <f aca="false">(COUNTIF(2d10s!$B$2:$K$11, "&gt;="&amp;($B19-K$2))/100)</f>
        <v>0.03</v>
      </c>
      <c r="L19" s="5" t="n">
        <f aca="false">(COUNTIF(2d10s!$B$2:$K$11, "&gt;="&amp;($B19-L$2))/100)</f>
        <v>0.06</v>
      </c>
      <c r="M19" s="5" t="n">
        <f aca="false">(COUNTIF(2d10s!$B$2:$K$11, "&gt;="&amp;($B19-M$2))/100)</f>
        <v>0.1</v>
      </c>
      <c r="N19" s="5" t="n">
        <f aca="false">(COUNTIF(2d10s!$B$2:$K$11, "&gt;="&amp;($B19-N$2))/100)</f>
        <v>0.15</v>
      </c>
      <c r="O19" s="5" t="n">
        <f aca="false">(COUNTIF(2d10s!$B$2:$K$11, "&gt;="&amp;($B19-O$2))/100)</f>
        <v>0.21</v>
      </c>
      <c r="P19" s="5" t="n">
        <f aca="false">(COUNTIF(2d10s!$B$2:$K$11, "&gt;="&amp;($B19-P$2))/100)</f>
        <v>0.28</v>
      </c>
      <c r="Q19" s="5" t="n">
        <f aca="false">(COUNTIF(2d10s!$B$2:$K$11, "&gt;="&amp;($B19-Q$2))/100)</f>
        <v>0.36</v>
      </c>
      <c r="R19" s="5" t="n">
        <f aca="false">(COUNTIF(2d10s!$B$2:$K$11, "&gt;="&amp;($B19-R$2))/100)</f>
        <v>0.45</v>
      </c>
      <c r="S19" s="5" t="n">
        <f aca="false">(COUNTIF(2d10s!$B$2:$K$11, "&gt;="&amp;($B19-S$2))/100)</f>
        <v>0.55</v>
      </c>
      <c r="T19" s="5" t="n">
        <f aca="false">(COUNTIF(2d10s!$B$2:$K$11, "&gt;="&amp;($B19-T$2))/100)</f>
        <v>0.64</v>
      </c>
      <c r="U19" s="5" t="n">
        <f aca="false">(COUNTIF(2d10s!$B$2:$K$11, "&gt;="&amp;($B19-U$2))/100)</f>
        <v>0.72</v>
      </c>
      <c r="V19" s="5" t="n">
        <f aca="false">(COUNTIF(2d10s!$B$2:$K$11, "&gt;="&amp;($B19-V$2))/100)</f>
        <v>0.79</v>
      </c>
      <c r="W19" s="5" t="n">
        <f aca="false">(COUNTIF(2d10s!$B$2:$K$11, "&gt;="&amp;($B19-W$2))/100)</f>
        <v>0.85</v>
      </c>
    </row>
    <row r="20" customFormat="false" ht="12.75" hidden="false" customHeight="false" outlineLevel="0" collapsed="false">
      <c r="B20" s="4" t="n">
        <v>23</v>
      </c>
      <c r="C20" s="5" t="n">
        <f aca="false">(COUNTIF(2d10s!$B$2:$K$11, "&gt;="&amp;($B20-C$2))/100)</f>
        <v>0</v>
      </c>
      <c r="D20" s="5" t="n">
        <f aca="false">(COUNTIF(2d10s!$B$2:$K$11, "&gt;="&amp;($B20-D$2))/100)</f>
        <v>0</v>
      </c>
      <c r="E20" s="5" t="n">
        <f aca="false">(COUNTIF(2d10s!$B$2:$K$11, "&gt;="&amp;($B20-E$2))/100)</f>
        <v>0</v>
      </c>
      <c r="F20" s="5" t="n">
        <f aca="false">(COUNTIF(2d10s!$B$2:$K$11, "&gt;="&amp;($B20-F$2))/100)</f>
        <v>0</v>
      </c>
      <c r="G20" s="5" t="n">
        <f aca="false">(COUNTIF(2d10s!$B$2:$K$11, "&gt;="&amp;($B20-G$2))/100)</f>
        <v>0</v>
      </c>
      <c r="H20" s="5" t="n">
        <f aca="false">(COUNTIF(2d10s!$B$2:$K$11, "&gt;="&amp;($B20-H$2))/100)</f>
        <v>0</v>
      </c>
      <c r="I20" s="5" t="n">
        <f aca="false">(COUNTIF(2d10s!$B$2:$K$11, "&gt;="&amp;($B20-I$2))/100)</f>
        <v>0</v>
      </c>
      <c r="J20" s="5" t="n">
        <f aca="false">(COUNTIF(2d10s!$B$2:$K$11, "&gt;="&amp;($B20-J$2))/100)</f>
        <v>0</v>
      </c>
      <c r="K20" s="5" t="n">
        <f aca="false">(COUNTIF(2d10s!$B$2:$K$11, "&gt;="&amp;($B20-K$2))/100)</f>
        <v>0.01</v>
      </c>
      <c r="L20" s="5" t="n">
        <f aca="false">(COUNTIF(2d10s!$B$2:$K$11, "&gt;="&amp;($B20-L$2))/100)</f>
        <v>0.03</v>
      </c>
      <c r="M20" s="5" t="n">
        <f aca="false">(COUNTIF(2d10s!$B$2:$K$11, "&gt;="&amp;($B20-M$2))/100)</f>
        <v>0.06</v>
      </c>
      <c r="N20" s="5" t="n">
        <f aca="false">(COUNTIF(2d10s!$B$2:$K$11, "&gt;="&amp;($B20-N$2))/100)</f>
        <v>0.1</v>
      </c>
      <c r="O20" s="5" t="n">
        <f aca="false">(COUNTIF(2d10s!$B$2:$K$11, "&gt;="&amp;($B20-O$2))/100)</f>
        <v>0.15</v>
      </c>
      <c r="P20" s="5" t="n">
        <f aca="false">(COUNTIF(2d10s!$B$2:$K$11, "&gt;="&amp;($B20-P$2))/100)</f>
        <v>0.21</v>
      </c>
      <c r="Q20" s="5" t="n">
        <f aca="false">(COUNTIF(2d10s!$B$2:$K$11, "&gt;="&amp;($B20-Q$2))/100)</f>
        <v>0.28</v>
      </c>
      <c r="R20" s="5" t="n">
        <f aca="false">(COUNTIF(2d10s!$B$2:$K$11, "&gt;="&amp;($B20-R$2))/100)</f>
        <v>0.36</v>
      </c>
      <c r="S20" s="5" t="n">
        <f aca="false">(COUNTIF(2d10s!$B$2:$K$11, "&gt;="&amp;($B20-S$2))/100)</f>
        <v>0.45</v>
      </c>
      <c r="T20" s="5" t="n">
        <f aca="false">(COUNTIF(2d10s!$B$2:$K$11, "&gt;="&amp;($B20-T$2))/100)</f>
        <v>0.55</v>
      </c>
      <c r="U20" s="5" t="n">
        <f aca="false">(COUNTIF(2d10s!$B$2:$K$11, "&gt;="&amp;($B20-U$2))/100)</f>
        <v>0.64</v>
      </c>
      <c r="V20" s="5" t="n">
        <f aca="false">(COUNTIF(2d10s!$B$2:$K$11, "&gt;="&amp;($B20-V$2))/100)</f>
        <v>0.72</v>
      </c>
      <c r="W20" s="5" t="n">
        <f aca="false">(COUNTIF(2d10s!$B$2:$K$11, "&gt;="&amp;($B20-W$2))/100)</f>
        <v>0.79</v>
      </c>
    </row>
    <row r="21" customFormat="false" ht="12.75" hidden="false" customHeight="false" outlineLevel="0" collapsed="false">
      <c r="B21" s="4" t="n">
        <v>24</v>
      </c>
      <c r="C21" s="5" t="n">
        <f aca="false">(COUNTIF(2d10s!$B$2:$K$11, "&gt;="&amp;($B21-C$2))/100)</f>
        <v>0</v>
      </c>
      <c r="D21" s="5" t="n">
        <f aca="false">(COUNTIF(2d10s!$B$2:$K$11, "&gt;="&amp;($B21-D$2))/100)</f>
        <v>0</v>
      </c>
      <c r="E21" s="5" t="n">
        <f aca="false">(COUNTIF(2d10s!$B$2:$K$11, "&gt;="&amp;($B21-E$2))/100)</f>
        <v>0</v>
      </c>
      <c r="F21" s="5" t="n">
        <f aca="false">(COUNTIF(2d10s!$B$2:$K$11, "&gt;="&amp;($B21-F$2))/100)</f>
        <v>0</v>
      </c>
      <c r="G21" s="5" t="n">
        <f aca="false">(COUNTIF(2d10s!$B$2:$K$11, "&gt;="&amp;($B21-G$2))/100)</f>
        <v>0</v>
      </c>
      <c r="H21" s="5" t="n">
        <f aca="false">(COUNTIF(2d10s!$B$2:$K$11, "&gt;="&amp;($B21-H$2))/100)</f>
        <v>0</v>
      </c>
      <c r="I21" s="5" t="n">
        <f aca="false">(COUNTIF(2d10s!$B$2:$K$11, "&gt;="&amp;($B21-I$2))/100)</f>
        <v>0</v>
      </c>
      <c r="J21" s="5" t="n">
        <f aca="false">(COUNTIF(2d10s!$B$2:$K$11, "&gt;="&amp;($B21-J$2))/100)</f>
        <v>0</v>
      </c>
      <c r="K21" s="5" t="n">
        <f aca="false">(COUNTIF(2d10s!$B$2:$K$11, "&gt;="&amp;($B21-K$2))/100)</f>
        <v>0</v>
      </c>
      <c r="L21" s="5" t="n">
        <f aca="false">(COUNTIF(2d10s!$B$2:$K$11, "&gt;="&amp;($B21-L$2))/100)</f>
        <v>0.01</v>
      </c>
      <c r="M21" s="5" t="n">
        <f aca="false">(COUNTIF(2d10s!$B$2:$K$11, "&gt;="&amp;($B21-M$2))/100)</f>
        <v>0.03</v>
      </c>
      <c r="N21" s="5" t="n">
        <f aca="false">(COUNTIF(2d10s!$B$2:$K$11, "&gt;="&amp;($B21-N$2))/100)</f>
        <v>0.06</v>
      </c>
      <c r="O21" s="5" t="n">
        <f aca="false">(COUNTIF(2d10s!$B$2:$K$11, "&gt;="&amp;($B21-O$2))/100)</f>
        <v>0.1</v>
      </c>
      <c r="P21" s="5" t="n">
        <f aca="false">(COUNTIF(2d10s!$B$2:$K$11, "&gt;="&amp;($B21-P$2))/100)</f>
        <v>0.15</v>
      </c>
      <c r="Q21" s="5" t="n">
        <f aca="false">(COUNTIF(2d10s!$B$2:$K$11, "&gt;="&amp;($B21-Q$2))/100)</f>
        <v>0.21</v>
      </c>
      <c r="R21" s="5" t="n">
        <f aca="false">(COUNTIF(2d10s!$B$2:$K$11, "&gt;="&amp;($B21-R$2))/100)</f>
        <v>0.28</v>
      </c>
      <c r="S21" s="5" t="n">
        <f aca="false">(COUNTIF(2d10s!$B$2:$K$11, "&gt;="&amp;($B21-S$2))/100)</f>
        <v>0.36</v>
      </c>
      <c r="T21" s="5" t="n">
        <f aca="false">(COUNTIF(2d10s!$B$2:$K$11, "&gt;="&amp;($B21-T$2))/100)</f>
        <v>0.45</v>
      </c>
      <c r="U21" s="5" t="n">
        <f aca="false">(COUNTIF(2d10s!$B$2:$K$11, "&gt;="&amp;($B21-U$2))/100)</f>
        <v>0.55</v>
      </c>
      <c r="V21" s="5" t="n">
        <f aca="false">(COUNTIF(2d10s!$B$2:$K$11, "&gt;="&amp;($B21-V$2))/100)</f>
        <v>0.64</v>
      </c>
      <c r="W21" s="5" t="n">
        <f aca="false">(COUNTIF(2d10s!$B$2:$K$11, "&gt;="&amp;($B21-W$2))/100)</f>
        <v>0.72</v>
      </c>
    </row>
    <row r="22" customFormat="false" ht="12.75" hidden="false" customHeight="false" outlineLevel="0" collapsed="false">
      <c r="B22" s="4" t="n">
        <v>25</v>
      </c>
      <c r="C22" s="5" t="n">
        <f aca="false">(COUNTIF(2d10s!$B$2:$K$11, "&gt;="&amp;($B22-C$2))/100)</f>
        <v>0</v>
      </c>
      <c r="D22" s="5" t="n">
        <f aca="false">(COUNTIF(2d10s!$B$2:$K$11, "&gt;="&amp;($B22-D$2))/100)</f>
        <v>0</v>
      </c>
      <c r="E22" s="5" t="n">
        <f aca="false">(COUNTIF(2d10s!$B$2:$K$11, "&gt;="&amp;($B22-E$2))/100)</f>
        <v>0</v>
      </c>
      <c r="F22" s="5" t="n">
        <f aca="false">(COUNTIF(2d10s!$B$2:$K$11, "&gt;="&amp;($B22-F$2))/100)</f>
        <v>0</v>
      </c>
      <c r="G22" s="5" t="n">
        <f aca="false">(COUNTIF(2d10s!$B$2:$K$11, "&gt;="&amp;($B22-G$2))/100)</f>
        <v>0</v>
      </c>
      <c r="H22" s="5" t="n">
        <f aca="false">(COUNTIF(2d10s!$B$2:$K$11, "&gt;="&amp;($B22-H$2))/100)</f>
        <v>0</v>
      </c>
      <c r="I22" s="5" t="n">
        <f aca="false">(COUNTIF(2d10s!$B$2:$K$11, "&gt;="&amp;($B22-I$2))/100)</f>
        <v>0</v>
      </c>
      <c r="J22" s="5" t="n">
        <f aca="false">(COUNTIF(2d10s!$B$2:$K$11, "&gt;="&amp;($B22-J$2))/100)</f>
        <v>0</v>
      </c>
      <c r="K22" s="5" t="n">
        <f aca="false">(COUNTIF(2d10s!$B$2:$K$11, "&gt;="&amp;($B22-K$2))/100)</f>
        <v>0</v>
      </c>
      <c r="L22" s="5" t="n">
        <f aca="false">(COUNTIF(2d10s!$B$2:$K$11, "&gt;="&amp;($B22-L$2))/100)</f>
        <v>0</v>
      </c>
      <c r="M22" s="5" t="n">
        <f aca="false">(COUNTIF(2d10s!$B$2:$K$11, "&gt;="&amp;($B22-M$2))/100)</f>
        <v>0.01</v>
      </c>
      <c r="N22" s="5" t="n">
        <f aca="false">(COUNTIF(2d10s!$B$2:$K$11, "&gt;="&amp;($B22-N$2))/100)</f>
        <v>0.03</v>
      </c>
      <c r="O22" s="5" t="n">
        <f aca="false">(COUNTIF(2d10s!$B$2:$K$11, "&gt;="&amp;($B22-O$2))/100)</f>
        <v>0.06</v>
      </c>
      <c r="P22" s="5" t="n">
        <f aca="false">(COUNTIF(2d10s!$B$2:$K$11, "&gt;="&amp;($B22-P$2))/100)</f>
        <v>0.1</v>
      </c>
      <c r="Q22" s="5" t="n">
        <f aca="false">(COUNTIF(2d10s!$B$2:$K$11, "&gt;="&amp;($B22-Q$2))/100)</f>
        <v>0.15</v>
      </c>
      <c r="R22" s="5" t="n">
        <f aca="false">(COUNTIF(2d10s!$B$2:$K$11, "&gt;="&amp;($B22-R$2))/100)</f>
        <v>0.21</v>
      </c>
      <c r="S22" s="5" t="n">
        <f aca="false">(COUNTIF(2d10s!$B$2:$K$11, "&gt;="&amp;($B22-S$2))/100)</f>
        <v>0.28</v>
      </c>
      <c r="T22" s="5" t="n">
        <f aca="false">(COUNTIF(2d10s!$B$2:$K$11, "&gt;="&amp;($B22-T$2))/100)</f>
        <v>0.36</v>
      </c>
      <c r="U22" s="5" t="n">
        <f aca="false">(COUNTIF(2d10s!$B$2:$K$11, "&gt;="&amp;($B22-U$2))/100)</f>
        <v>0.45</v>
      </c>
      <c r="V22" s="5" t="n">
        <f aca="false">(COUNTIF(2d10s!$B$2:$K$11, "&gt;="&amp;($B22-V$2))/100)</f>
        <v>0.55</v>
      </c>
      <c r="W22" s="5" t="n">
        <f aca="false">(COUNTIF(2d10s!$B$2:$K$11, "&gt;="&amp;($B22-W$2))/100)</f>
        <v>0.64</v>
      </c>
    </row>
  </sheetData>
  <conditionalFormatting sqref="C3:W22">
    <cfRule type="colorScale" priority="2">
      <colorScale>
        <cfvo type="num" val="0"/>
        <cfvo type="num" val="0.5"/>
        <cfvo type="num" val="1"/>
        <color rgb="FFF7A19A"/>
        <color rgb="FFFFF9AE"/>
        <color rgb="FFC2E0AE"/>
      </colorScale>
    </cfRule>
  </conditionalFormatting>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11"/>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K11" activeCellId="0" sqref="K11"/>
    </sheetView>
  </sheetViews>
  <sheetFormatPr defaultColWidth="3.73046875" defaultRowHeight="12.75" zeroHeight="false" outlineLevelRow="0" outlineLevelCol="0"/>
  <cols>
    <col collapsed="false" customWidth="false" hidden="false" outlineLevel="0" max="1" min="1" style="4" width="3.71"/>
  </cols>
  <sheetData>
    <row r="1" s="4" customFormat="true" ht="12.75" hidden="false" customHeight="false" outlineLevel="0" collapsed="false">
      <c r="B1" s="4" t="n">
        <v>1</v>
      </c>
      <c r="C1" s="4" t="n">
        <v>2</v>
      </c>
      <c r="D1" s="4" t="n">
        <v>3</v>
      </c>
      <c r="E1" s="4" t="n">
        <v>4</v>
      </c>
      <c r="F1" s="4" t="n">
        <v>5</v>
      </c>
      <c r="G1" s="4" t="n">
        <v>6</v>
      </c>
      <c r="H1" s="4" t="n">
        <v>7</v>
      </c>
      <c r="I1" s="4" t="n">
        <v>8</v>
      </c>
      <c r="J1" s="4" t="n">
        <v>9</v>
      </c>
      <c r="K1" s="4" t="n">
        <v>10</v>
      </c>
    </row>
    <row r="2" customFormat="false" ht="12.75" hidden="false" customHeight="false" outlineLevel="0" collapsed="false">
      <c r="A2" s="4" t="n">
        <v>1</v>
      </c>
      <c r="B2" s="0" t="n">
        <v>2</v>
      </c>
      <c r="C2" s="0" t="n">
        <v>3</v>
      </c>
      <c r="D2" s="0" t="n">
        <v>4</v>
      </c>
      <c r="E2" s="0" t="n">
        <v>5</v>
      </c>
      <c r="F2" s="0" t="n">
        <v>6</v>
      </c>
      <c r="G2" s="0" t="n">
        <v>7</v>
      </c>
      <c r="H2" s="0" t="n">
        <v>8</v>
      </c>
      <c r="I2" s="0" t="n">
        <v>9</v>
      </c>
      <c r="J2" s="0" t="n">
        <v>10</v>
      </c>
      <c r="K2" s="0" t="n">
        <v>11</v>
      </c>
    </row>
    <row r="3" customFormat="false" ht="12.75" hidden="false" customHeight="false" outlineLevel="0" collapsed="false">
      <c r="A3" s="4" t="n">
        <v>2</v>
      </c>
      <c r="B3" s="0" t="n">
        <v>3</v>
      </c>
      <c r="C3" s="0" t="n">
        <v>4</v>
      </c>
      <c r="D3" s="0" t="n">
        <v>5</v>
      </c>
      <c r="E3" s="0" t="n">
        <v>6</v>
      </c>
      <c r="F3" s="0" t="n">
        <v>7</v>
      </c>
      <c r="G3" s="0" t="n">
        <v>8</v>
      </c>
      <c r="H3" s="0" t="n">
        <v>9</v>
      </c>
      <c r="I3" s="0" t="n">
        <v>10</v>
      </c>
      <c r="J3" s="0" t="n">
        <v>11</v>
      </c>
      <c r="K3" s="0" t="n">
        <v>12</v>
      </c>
    </row>
    <row r="4" customFormat="false" ht="12.75" hidden="false" customHeight="false" outlineLevel="0" collapsed="false">
      <c r="A4" s="4" t="n">
        <v>3</v>
      </c>
      <c r="B4" s="0" t="n">
        <v>4</v>
      </c>
      <c r="C4" s="0" t="n">
        <v>5</v>
      </c>
      <c r="D4" s="0" t="n">
        <v>6</v>
      </c>
      <c r="E4" s="0" t="n">
        <v>7</v>
      </c>
      <c r="F4" s="0" t="n">
        <v>8</v>
      </c>
      <c r="G4" s="0" t="n">
        <v>9</v>
      </c>
      <c r="H4" s="0" t="n">
        <v>10</v>
      </c>
      <c r="I4" s="0" t="n">
        <v>11</v>
      </c>
      <c r="J4" s="0" t="n">
        <v>12</v>
      </c>
      <c r="K4" s="0" t="n">
        <v>13</v>
      </c>
    </row>
    <row r="5" customFormat="false" ht="12.75" hidden="false" customHeight="false" outlineLevel="0" collapsed="false">
      <c r="A5" s="4" t="n">
        <v>4</v>
      </c>
      <c r="B5" s="0" t="n">
        <v>5</v>
      </c>
      <c r="C5" s="0" t="n">
        <v>6</v>
      </c>
      <c r="D5" s="0" t="n">
        <v>7</v>
      </c>
      <c r="E5" s="0" t="n">
        <v>8</v>
      </c>
      <c r="F5" s="0" t="n">
        <v>9</v>
      </c>
      <c r="G5" s="0" t="n">
        <v>10</v>
      </c>
      <c r="H5" s="0" t="n">
        <v>11</v>
      </c>
      <c r="I5" s="0" t="n">
        <v>12</v>
      </c>
      <c r="J5" s="0" t="n">
        <v>13</v>
      </c>
      <c r="K5" s="0" t="n">
        <v>14</v>
      </c>
    </row>
    <row r="6" customFormat="false" ht="12.75" hidden="false" customHeight="false" outlineLevel="0" collapsed="false">
      <c r="A6" s="4" t="n">
        <v>5</v>
      </c>
      <c r="B6" s="0" t="n">
        <v>6</v>
      </c>
      <c r="C6" s="0" t="n">
        <v>7</v>
      </c>
      <c r="D6" s="0" t="n">
        <v>8</v>
      </c>
      <c r="E6" s="0" t="n">
        <v>9</v>
      </c>
      <c r="F6" s="0" t="n">
        <v>10</v>
      </c>
      <c r="G6" s="0" t="n">
        <v>11</v>
      </c>
      <c r="H6" s="0" t="n">
        <v>12</v>
      </c>
      <c r="I6" s="0" t="n">
        <v>13</v>
      </c>
      <c r="J6" s="0" t="n">
        <v>14</v>
      </c>
      <c r="K6" s="0" t="n">
        <v>15</v>
      </c>
    </row>
    <row r="7" customFormat="false" ht="12.75" hidden="false" customHeight="false" outlineLevel="0" collapsed="false">
      <c r="A7" s="4" t="n">
        <v>6</v>
      </c>
      <c r="B7" s="0" t="n">
        <v>7</v>
      </c>
      <c r="C7" s="0" t="n">
        <v>8</v>
      </c>
      <c r="D7" s="0" t="n">
        <v>9</v>
      </c>
      <c r="E7" s="0" t="n">
        <v>10</v>
      </c>
      <c r="F7" s="0" t="n">
        <v>11</v>
      </c>
      <c r="G7" s="0" t="n">
        <v>12</v>
      </c>
      <c r="H7" s="0" t="n">
        <v>13</v>
      </c>
      <c r="I7" s="0" t="n">
        <v>14</v>
      </c>
      <c r="J7" s="0" t="n">
        <v>15</v>
      </c>
      <c r="K7" s="0" t="n">
        <v>16</v>
      </c>
    </row>
    <row r="8" customFormat="false" ht="12.75" hidden="false" customHeight="false" outlineLevel="0" collapsed="false">
      <c r="A8" s="4" t="n">
        <v>7</v>
      </c>
      <c r="B8" s="0" t="n">
        <v>8</v>
      </c>
      <c r="C8" s="0" t="n">
        <v>9</v>
      </c>
      <c r="D8" s="0" t="n">
        <v>10</v>
      </c>
      <c r="E8" s="0" t="n">
        <v>11</v>
      </c>
      <c r="F8" s="0" t="n">
        <v>12</v>
      </c>
      <c r="G8" s="0" t="n">
        <v>13</v>
      </c>
      <c r="H8" s="0" t="n">
        <v>14</v>
      </c>
      <c r="I8" s="0" t="n">
        <v>15</v>
      </c>
      <c r="J8" s="0" t="n">
        <v>16</v>
      </c>
      <c r="K8" s="0" t="n">
        <v>17</v>
      </c>
    </row>
    <row r="9" customFormat="false" ht="12.75" hidden="false" customHeight="false" outlineLevel="0" collapsed="false">
      <c r="A9" s="4" t="n">
        <v>8</v>
      </c>
      <c r="B9" s="0" t="n">
        <v>9</v>
      </c>
      <c r="C9" s="0" t="n">
        <v>10</v>
      </c>
      <c r="D9" s="0" t="n">
        <v>11</v>
      </c>
      <c r="E9" s="0" t="n">
        <v>12</v>
      </c>
      <c r="F9" s="0" t="n">
        <v>13</v>
      </c>
      <c r="G9" s="0" t="n">
        <v>14</v>
      </c>
      <c r="H9" s="0" t="n">
        <v>15</v>
      </c>
      <c r="I9" s="0" t="n">
        <v>16</v>
      </c>
      <c r="J9" s="0" t="n">
        <v>17</v>
      </c>
      <c r="K9" s="0" t="n">
        <v>18</v>
      </c>
    </row>
    <row r="10" customFormat="false" ht="12.75" hidden="false" customHeight="false" outlineLevel="0" collapsed="false">
      <c r="A10" s="4" t="n">
        <v>9</v>
      </c>
      <c r="B10" s="0" t="n">
        <v>10</v>
      </c>
      <c r="C10" s="0" t="n">
        <v>11</v>
      </c>
      <c r="D10" s="0" t="n">
        <v>12</v>
      </c>
      <c r="E10" s="0" t="n">
        <v>13</v>
      </c>
      <c r="F10" s="0" t="n">
        <v>14</v>
      </c>
      <c r="G10" s="0" t="n">
        <v>15</v>
      </c>
      <c r="H10" s="0" t="n">
        <v>16</v>
      </c>
      <c r="I10" s="0" t="n">
        <v>17</v>
      </c>
      <c r="J10" s="0" t="n">
        <v>18</v>
      </c>
      <c r="K10" s="0" t="n">
        <v>19</v>
      </c>
    </row>
    <row r="11" customFormat="false" ht="12.75" hidden="false" customHeight="false" outlineLevel="0" collapsed="false">
      <c r="A11" s="4" t="n">
        <v>10</v>
      </c>
      <c r="B11" s="0" t="n">
        <v>11</v>
      </c>
      <c r="C11" s="0" t="n">
        <v>12</v>
      </c>
      <c r="D11" s="0" t="n">
        <v>13</v>
      </c>
      <c r="E11" s="0" t="n">
        <v>14</v>
      </c>
      <c r="F11" s="0" t="n">
        <v>15</v>
      </c>
      <c r="G11" s="0" t="n">
        <v>16</v>
      </c>
      <c r="H11" s="0" t="n">
        <v>17</v>
      </c>
      <c r="I11" s="0" t="n">
        <v>18</v>
      </c>
      <c r="J11" s="0" t="n">
        <v>19</v>
      </c>
      <c r="K11" s="0" t="n">
        <v>20</v>
      </c>
    </row>
  </sheetData>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M13"/>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P11" activeCellId="0" sqref="P11"/>
    </sheetView>
  </sheetViews>
  <sheetFormatPr defaultColWidth="8.875" defaultRowHeight="12.75" zeroHeight="false" outlineLevelRow="0" outlineLevelCol="0"/>
  <cols>
    <col collapsed="false" customWidth="true" hidden="false" outlineLevel="0" max="13" min="1" style="0" width="2.99"/>
  </cols>
  <sheetData>
    <row r="1" customFormat="false" ht="12.75" hidden="false" customHeight="false" outlineLevel="0" collapsed="false">
      <c r="A1" s="4"/>
      <c r="B1" s="4" t="n">
        <v>1</v>
      </c>
      <c r="C1" s="4" t="n">
        <v>2</v>
      </c>
      <c r="D1" s="4" t="n">
        <v>3</v>
      </c>
      <c r="E1" s="4" t="n">
        <v>4</v>
      </c>
      <c r="F1" s="4" t="n">
        <v>5</v>
      </c>
      <c r="G1" s="4" t="n">
        <v>6</v>
      </c>
      <c r="H1" s="4" t="n">
        <v>7</v>
      </c>
      <c r="I1" s="4" t="n">
        <v>8</v>
      </c>
      <c r="J1" s="4" t="n">
        <v>9</v>
      </c>
      <c r="K1" s="4" t="n">
        <v>10</v>
      </c>
      <c r="L1" s="4" t="n">
        <v>11</v>
      </c>
      <c r="M1" s="4" t="n">
        <v>12</v>
      </c>
    </row>
    <row r="2" customFormat="false" ht="12.75" hidden="false" customHeight="false" outlineLevel="0" collapsed="false">
      <c r="A2" s="4" t="n">
        <v>1</v>
      </c>
      <c r="B2" s="0" t="n">
        <v>2</v>
      </c>
      <c r="C2" s="0" t="n">
        <v>3</v>
      </c>
      <c r="D2" s="0" t="n">
        <v>4</v>
      </c>
      <c r="E2" s="0" t="n">
        <v>5</v>
      </c>
      <c r="F2" s="0" t="n">
        <v>6</v>
      </c>
      <c r="G2" s="0" t="n">
        <v>7</v>
      </c>
      <c r="H2" s="0" t="n">
        <v>8</v>
      </c>
      <c r="I2" s="0" t="n">
        <v>9</v>
      </c>
      <c r="J2" s="0" t="n">
        <v>10</v>
      </c>
      <c r="K2" s="0" t="n">
        <v>11</v>
      </c>
      <c r="L2" s="0" t="n">
        <v>12</v>
      </c>
      <c r="M2" s="0" t="n">
        <v>13</v>
      </c>
    </row>
    <row r="3" customFormat="false" ht="12.75" hidden="false" customHeight="false" outlineLevel="0" collapsed="false">
      <c r="A3" s="4" t="n">
        <v>2</v>
      </c>
      <c r="B3" s="0" t="n">
        <v>3</v>
      </c>
      <c r="C3" s="0" t="n">
        <v>4</v>
      </c>
      <c r="D3" s="0" t="n">
        <v>5</v>
      </c>
      <c r="E3" s="0" t="n">
        <v>6</v>
      </c>
      <c r="F3" s="0" t="n">
        <v>7</v>
      </c>
      <c r="G3" s="0" t="n">
        <v>8</v>
      </c>
      <c r="H3" s="0" t="n">
        <v>9</v>
      </c>
      <c r="I3" s="0" t="n">
        <v>10</v>
      </c>
      <c r="J3" s="0" t="n">
        <v>11</v>
      </c>
      <c r="K3" s="0" t="n">
        <v>12</v>
      </c>
      <c r="L3" s="0" t="n">
        <v>13</v>
      </c>
      <c r="M3" s="0" t="n">
        <v>14</v>
      </c>
    </row>
    <row r="4" customFormat="false" ht="12.75" hidden="false" customHeight="false" outlineLevel="0" collapsed="false">
      <c r="A4" s="4" t="n">
        <v>3</v>
      </c>
      <c r="B4" s="0" t="n">
        <v>4</v>
      </c>
      <c r="C4" s="0" t="n">
        <v>5</v>
      </c>
      <c r="D4" s="0" t="n">
        <v>6</v>
      </c>
      <c r="E4" s="0" t="n">
        <v>7</v>
      </c>
      <c r="F4" s="0" t="n">
        <v>8</v>
      </c>
      <c r="G4" s="0" t="n">
        <v>9</v>
      </c>
      <c r="H4" s="0" t="n">
        <v>10</v>
      </c>
      <c r="I4" s="0" t="n">
        <v>11</v>
      </c>
      <c r="J4" s="0" t="n">
        <v>12</v>
      </c>
      <c r="K4" s="0" t="n">
        <v>13</v>
      </c>
      <c r="L4" s="0" t="n">
        <v>14</v>
      </c>
      <c r="M4" s="0" t="n">
        <v>15</v>
      </c>
    </row>
    <row r="5" customFormat="false" ht="12.75" hidden="false" customHeight="false" outlineLevel="0" collapsed="false">
      <c r="A5" s="4" t="n">
        <v>4</v>
      </c>
      <c r="B5" s="0" t="n">
        <v>5</v>
      </c>
      <c r="C5" s="0" t="n">
        <v>6</v>
      </c>
      <c r="D5" s="0" t="n">
        <v>7</v>
      </c>
      <c r="E5" s="0" t="n">
        <v>8</v>
      </c>
      <c r="F5" s="0" t="n">
        <v>9</v>
      </c>
      <c r="G5" s="0" t="n">
        <v>10</v>
      </c>
      <c r="H5" s="0" t="n">
        <v>11</v>
      </c>
      <c r="I5" s="0" t="n">
        <v>12</v>
      </c>
      <c r="J5" s="0" t="n">
        <v>13</v>
      </c>
      <c r="K5" s="0" t="n">
        <v>14</v>
      </c>
      <c r="L5" s="0" t="n">
        <v>15</v>
      </c>
      <c r="M5" s="0" t="n">
        <v>16</v>
      </c>
    </row>
    <row r="6" customFormat="false" ht="12.75" hidden="false" customHeight="false" outlineLevel="0" collapsed="false">
      <c r="A6" s="4" t="n">
        <v>5</v>
      </c>
      <c r="B6" s="0" t="n">
        <v>6</v>
      </c>
      <c r="C6" s="0" t="n">
        <v>7</v>
      </c>
      <c r="D6" s="0" t="n">
        <v>8</v>
      </c>
      <c r="E6" s="0" t="n">
        <v>9</v>
      </c>
      <c r="F6" s="0" t="n">
        <v>10</v>
      </c>
      <c r="G6" s="0" t="n">
        <v>11</v>
      </c>
      <c r="H6" s="0" t="n">
        <v>12</v>
      </c>
      <c r="I6" s="0" t="n">
        <v>13</v>
      </c>
      <c r="J6" s="0" t="n">
        <v>14</v>
      </c>
      <c r="K6" s="0" t="n">
        <v>15</v>
      </c>
      <c r="L6" s="0" t="n">
        <v>16</v>
      </c>
      <c r="M6" s="0" t="n">
        <v>17</v>
      </c>
    </row>
    <row r="7" customFormat="false" ht="12.75" hidden="false" customHeight="false" outlineLevel="0" collapsed="false">
      <c r="A7" s="4" t="n">
        <v>6</v>
      </c>
      <c r="B7" s="0" t="n">
        <v>7</v>
      </c>
      <c r="C7" s="0" t="n">
        <v>8</v>
      </c>
      <c r="D7" s="0" t="n">
        <v>9</v>
      </c>
      <c r="E7" s="0" t="n">
        <v>10</v>
      </c>
      <c r="F7" s="0" t="n">
        <v>11</v>
      </c>
      <c r="G7" s="0" t="n">
        <v>12</v>
      </c>
      <c r="H7" s="0" t="n">
        <v>13</v>
      </c>
      <c r="I7" s="0" t="n">
        <v>14</v>
      </c>
      <c r="J7" s="0" t="n">
        <v>15</v>
      </c>
      <c r="K7" s="0" t="n">
        <v>16</v>
      </c>
      <c r="L7" s="0" t="n">
        <v>17</v>
      </c>
      <c r="M7" s="0" t="n">
        <v>18</v>
      </c>
    </row>
    <row r="8" customFormat="false" ht="12.75" hidden="false" customHeight="false" outlineLevel="0" collapsed="false">
      <c r="A8" s="4" t="n">
        <v>7</v>
      </c>
      <c r="B8" s="0" t="n">
        <v>8</v>
      </c>
      <c r="C8" s="0" t="n">
        <v>9</v>
      </c>
      <c r="D8" s="0" t="n">
        <v>10</v>
      </c>
      <c r="E8" s="0" t="n">
        <v>11</v>
      </c>
      <c r="F8" s="0" t="n">
        <v>12</v>
      </c>
      <c r="G8" s="0" t="n">
        <v>13</v>
      </c>
      <c r="H8" s="0" t="n">
        <v>14</v>
      </c>
      <c r="I8" s="0" t="n">
        <v>15</v>
      </c>
      <c r="J8" s="0" t="n">
        <v>16</v>
      </c>
      <c r="K8" s="0" t="n">
        <v>17</v>
      </c>
      <c r="L8" s="0" t="n">
        <v>18</v>
      </c>
      <c r="M8" s="0" t="n">
        <v>19</v>
      </c>
    </row>
    <row r="9" customFormat="false" ht="12.75" hidden="false" customHeight="false" outlineLevel="0" collapsed="false">
      <c r="A9" s="4" t="n">
        <v>8</v>
      </c>
      <c r="B9" s="0" t="n">
        <v>9</v>
      </c>
      <c r="C9" s="0" t="n">
        <v>10</v>
      </c>
      <c r="D9" s="0" t="n">
        <v>11</v>
      </c>
      <c r="E9" s="0" t="n">
        <v>12</v>
      </c>
      <c r="F9" s="0" t="n">
        <v>13</v>
      </c>
      <c r="G9" s="0" t="n">
        <v>14</v>
      </c>
      <c r="H9" s="0" t="n">
        <v>15</v>
      </c>
      <c r="I9" s="0" t="n">
        <v>16</v>
      </c>
      <c r="J9" s="0" t="n">
        <v>17</v>
      </c>
      <c r="K9" s="0" t="n">
        <v>18</v>
      </c>
      <c r="L9" s="0" t="n">
        <v>19</v>
      </c>
      <c r="M9" s="0" t="n">
        <v>20</v>
      </c>
    </row>
    <row r="10" customFormat="false" ht="12.75" hidden="false" customHeight="false" outlineLevel="0" collapsed="false">
      <c r="A10" s="4" t="n">
        <v>9</v>
      </c>
      <c r="B10" s="0" t="n">
        <v>10</v>
      </c>
      <c r="C10" s="0" t="n">
        <v>11</v>
      </c>
      <c r="D10" s="0" t="n">
        <v>12</v>
      </c>
      <c r="E10" s="0" t="n">
        <v>13</v>
      </c>
      <c r="F10" s="0" t="n">
        <v>14</v>
      </c>
      <c r="G10" s="0" t="n">
        <v>15</v>
      </c>
      <c r="H10" s="0" t="n">
        <v>16</v>
      </c>
      <c r="I10" s="0" t="n">
        <v>17</v>
      </c>
      <c r="J10" s="0" t="n">
        <v>18</v>
      </c>
      <c r="K10" s="0" t="n">
        <v>19</v>
      </c>
      <c r="L10" s="0" t="n">
        <v>20</v>
      </c>
      <c r="M10" s="0" t="n">
        <v>21</v>
      </c>
    </row>
    <row r="11" customFormat="false" ht="12.75" hidden="false" customHeight="false" outlineLevel="0" collapsed="false">
      <c r="A11" s="4" t="n">
        <v>10</v>
      </c>
      <c r="B11" s="0" t="n">
        <v>11</v>
      </c>
      <c r="C11" s="0" t="n">
        <v>12</v>
      </c>
      <c r="D11" s="0" t="n">
        <v>13</v>
      </c>
      <c r="E11" s="0" t="n">
        <v>14</v>
      </c>
      <c r="F11" s="0" t="n">
        <v>15</v>
      </c>
      <c r="G11" s="0" t="n">
        <v>16</v>
      </c>
      <c r="H11" s="0" t="n">
        <v>17</v>
      </c>
      <c r="I11" s="0" t="n">
        <v>18</v>
      </c>
      <c r="J11" s="0" t="n">
        <v>19</v>
      </c>
      <c r="K11" s="0" t="n">
        <v>20</v>
      </c>
      <c r="L11" s="0" t="n">
        <v>21</v>
      </c>
      <c r="M11" s="0" t="n">
        <v>22</v>
      </c>
    </row>
    <row r="12" customFormat="false" ht="12.75" hidden="false" customHeight="false" outlineLevel="0" collapsed="false">
      <c r="A12" s="4" t="n">
        <v>11</v>
      </c>
      <c r="B12" s="0" t="n">
        <v>12</v>
      </c>
      <c r="C12" s="0" t="n">
        <v>13</v>
      </c>
      <c r="D12" s="0" t="n">
        <v>14</v>
      </c>
      <c r="E12" s="0" t="n">
        <v>15</v>
      </c>
      <c r="F12" s="0" t="n">
        <v>16</v>
      </c>
      <c r="G12" s="0" t="n">
        <v>17</v>
      </c>
      <c r="H12" s="0" t="n">
        <v>18</v>
      </c>
      <c r="I12" s="0" t="n">
        <v>19</v>
      </c>
      <c r="J12" s="0" t="n">
        <v>20</v>
      </c>
      <c r="K12" s="0" t="n">
        <v>21</v>
      </c>
      <c r="L12" s="0" t="n">
        <v>22</v>
      </c>
      <c r="M12" s="0" t="n">
        <v>23</v>
      </c>
    </row>
    <row r="13" customFormat="false" ht="12.75" hidden="false" customHeight="false" outlineLevel="0" collapsed="false">
      <c r="A13" s="4" t="n">
        <v>12</v>
      </c>
      <c r="B13" s="0" t="n">
        <v>13</v>
      </c>
      <c r="C13" s="0" t="n">
        <v>14</v>
      </c>
      <c r="D13" s="0" t="n">
        <v>15</v>
      </c>
      <c r="E13" s="0" t="n">
        <v>16</v>
      </c>
      <c r="F13" s="0" t="n">
        <v>17</v>
      </c>
      <c r="G13" s="0" t="n">
        <v>18</v>
      </c>
      <c r="H13" s="0" t="n">
        <v>19</v>
      </c>
      <c r="I13" s="0" t="n">
        <v>20</v>
      </c>
      <c r="J13" s="0" t="n">
        <v>21</v>
      </c>
      <c r="K13" s="0" t="n">
        <v>22</v>
      </c>
      <c r="L13" s="0" t="n">
        <v>23</v>
      </c>
      <c r="M13" s="0" t="n">
        <v>24</v>
      </c>
    </row>
  </sheetData>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O178"/>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Q23" activeCellId="0" sqref="Q23"/>
    </sheetView>
  </sheetViews>
  <sheetFormatPr defaultColWidth="6.23828125" defaultRowHeight="12.8" zeroHeight="false" outlineLevelRow="0" outlineLevelCol="0"/>
  <cols>
    <col collapsed="false" customWidth="false" hidden="false" outlineLevel="0" max="1024" min="1" style="191" width="6.23"/>
  </cols>
  <sheetData>
    <row r="1" customFormat="false" ht="12.8" hidden="false" customHeight="false" outlineLevel="0" collapsed="false">
      <c r="A1" s="191" t="s">
        <v>113</v>
      </c>
      <c r="B1" s="191" t="s">
        <v>808</v>
      </c>
      <c r="C1" s="191" t="s">
        <v>809</v>
      </c>
      <c r="D1" s="191" t="s">
        <v>810</v>
      </c>
      <c r="E1" s="191" t="s">
        <v>811</v>
      </c>
      <c r="F1" s="191" t="s">
        <v>812</v>
      </c>
      <c r="G1" s="191" t="s">
        <v>813</v>
      </c>
      <c r="H1" s="191" t="s">
        <v>814</v>
      </c>
      <c r="I1" s="191" t="s">
        <v>815</v>
      </c>
      <c r="J1" s="191" t="s">
        <v>816</v>
      </c>
      <c r="K1" s="191" t="s">
        <v>817</v>
      </c>
      <c r="L1" s="191" t="s">
        <v>818</v>
      </c>
      <c r="M1" s="191" t="s">
        <v>819</v>
      </c>
      <c r="N1" s="191" t="s">
        <v>820</v>
      </c>
      <c r="O1" s="191" t="s">
        <v>821</v>
      </c>
      <c r="P1" s="191" t="s">
        <v>822</v>
      </c>
      <c r="Q1" s="191" t="s">
        <v>823</v>
      </c>
      <c r="R1" s="191" t="s">
        <v>824</v>
      </c>
      <c r="S1" s="191" t="s">
        <v>825</v>
      </c>
      <c r="T1" s="191" t="s">
        <v>826</v>
      </c>
      <c r="U1" s="191" t="s">
        <v>827</v>
      </c>
      <c r="V1" s="191" t="s">
        <v>828</v>
      </c>
      <c r="W1" s="191" t="s">
        <v>829</v>
      </c>
      <c r="X1" s="191" t="s">
        <v>830</v>
      </c>
      <c r="Y1" s="191" t="s">
        <v>831</v>
      </c>
      <c r="Z1" s="191" t="s">
        <v>832</v>
      </c>
      <c r="AA1" s="191" t="s">
        <v>833</v>
      </c>
      <c r="AB1" s="191" t="s">
        <v>834</v>
      </c>
      <c r="AC1" s="191" t="s">
        <v>835</v>
      </c>
      <c r="AD1" s="191" t="s">
        <v>836</v>
      </c>
      <c r="AE1" s="191" t="s">
        <v>837</v>
      </c>
      <c r="AF1" s="191" t="s">
        <v>838</v>
      </c>
      <c r="AG1" s="191" t="s">
        <v>839</v>
      </c>
      <c r="AH1" s="191" t="s">
        <v>840</v>
      </c>
      <c r="AI1" s="191" t="s">
        <v>841</v>
      </c>
      <c r="AJ1" s="191" t="s">
        <v>842</v>
      </c>
      <c r="AK1" s="191" t="s">
        <v>843</v>
      </c>
      <c r="AM1" s="192"/>
      <c r="AN1" s="192"/>
      <c r="AO1" s="192" t="s">
        <v>844</v>
      </c>
    </row>
    <row r="2" customFormat="false" ht="12.8" hidden="false" customHeight="false" outlineLevel="0" collapsed="false">
      <c r="A2" s="191" t="n">
        <v>5</v>
      </c>
      <c r="B2" s="191" t="n">
        <v>66.67</v>
      </c>
      <c r="C2" s="191" t="n">
        <v>87.5</v>
      </c>
      <c r="D2" s="191" t="n">
        <v>91.67</v>
      </c>
      <c r="E2" s="191" t="n">
        <v>93.75</v>
      </c>
      <c r="F2" s="191" t="n">
        <v>95</v>
      </c>
      <c r="G2" s="191" t="n">
        <v>95.83</v>
      </c>
      <c r="H2" s="191" t="n">
        <v>87.5</v>
      </c>
      <c r="I2" s="191" t="n">
        <v>97.92</v>
      </c>
      <c r="J2" s="191" t="n">
        <v>98.61</v>
      </c>
      <c r="K2" s="191" t="n">
        <v>98.96</v>
      </c>
      <c r="L2" s="191" t="n">
        <v>99.17</v>
      </c>
      <c r="M2" s="191" t="n">
        <v>99.31</v>
      </c>
      <c r="N2" s="192" t="n">
        <v>91.67</v>
      </c>
      <c r="O2" s="192" t="n">
        <v>98.61</v>
      </c>
      <c r="P2" s="192" t="n">
        <v>99.07</v>
      </c>
      <c r="Q2" s="192" t="n">
        <v>99.31</v>
      </c>
      <c r="R2" s="192" t="n">
        <v>99.44</v>
      </c>
      <c r="S2" s="192" t="n">
        <v>99.54</v>
      </c>
      <c r="T2" s="192" t="n">
        <v>93.75</v>
      </c>
      <c r="U2" s="192" t="n">
        <v>98.96</v>
      </c>
      <c r="V2" s="192" t="n">
        <v>99.31</v>
      </c>
      <c r="W2" s="192" t="n">
        <v>99.48</v>
      </c>
      <c r="X2" s="192" t="n">
        <v>99.58</v>
      </c>
      <c r="Y2" s="192" t="n">
        <v>99.65</v>
      </c>
      <c r="Z2" s="192" t="n">
        <v>95</v>
      </c>
      <c r="AA2" s="192" t="n">
        <v>99.17</v>
      </c>
      <c r="AB2" s="192" t="n">
        <v>99.44</v>
      </c>
      <c r="AC2" s="192" t="n">
        <v>99.58</v>
      </c>
      <c r="AD2" s="192" t="n">
        <v>99.67</v>
      </c>
      <c r="AE2" s="192" t="n">
        <v>99.72</v>
      </c>
      <c r="AF2" s="192" t="n">
        <v>95.83</v>
      </c>
      <c r="AG2" s="192" t="n">
        <v>99.31</v>
      </c>
      <c r="AH2" s="192" t="n">
        <v>99.54</v>
      </c>
      <c r="AI2" s="192" t="n">
        <v>99.65</v>
      </c>
      <c r="AJ2" s="192" t="n">
        <v>99.72</v>
      </c>
      <c r="AK2" s="192" t="n">
        <v>99.77</v>
      </c>
      <c r="AM2" s="192"/>
      <c r="AN2" s="192"/>
      <c r="AO2" s="192" t="s">
        <v>844</v>
      </c>
    </row>
    <row r="3" customFormat="false" ht="12.8" hidden="false" customHeight="false" outlineLevel="0" collapsed="false">
      <c r="A3" s="191" t="n">
        <v>6</v>
      </c>
      <c r="B3" s="191" t="n">
        <v>58.33</v>
      </c>
      <c r="C3" s="191" t="n">
        <v>79.17</v>
      </c>
      <c r="D3" s="191" t="n">
        <v>86.11</v>
      </c>
      <c r="E3" s="191" t="n">
        <v>89.58</v>
      </c>
      <c r="F3" s="191" t="n">
        <v>91.67</v>
      </c>
      <c r="G3" s="191" t="n">
        <v>93.06</v>
      </c>
      <c r="H3" s="191" t="n">
        <v>79.17</v>
      </c>
      <c r="I3" s="191" t="n">
        <v>94.79</v>
      </c>
      <c r="J3" s="191" t="n">
        <v>96.53</v>
      </c>
      <c r="K3" s="191" t="n">
        <v>97.4</v>
      </c>
      <c r="L3" s="191" t="n">
        <v>97.92</v>
      </c>
      <c r="M3" s="191" t="n">
        <v>98.26</v>
      </c>
      <c r="N3" s="192" t="n">
        <v>86.11</v>
      </c>
      <c r="O3" s="192" t="n">
        <v>96.53</v>
      </c>
      <c r="P3" s="192" t="n">
        <v>97.69</v>
      </c>
      <c r="Q3" s="192" t="n">
        <v>98.26</v>
      </c>
      <c r="R3" s="192" t="n">
        <v>98.61</v>
      </c>
      <c r="S3" s="192" t="n">
        <v>98.84</v>
      </c>
      <c r="T3" s="192" t="n">
        <v>89.58</v>
      </c>
      <c r="U3" s="192" t="n">
        <v>97.4</v>
      </c>
      <c r="V3" s="192" t="n">
        <v>98.26</v>
      </c>
      <c r="W3" s="192" t="n">
        <v>98.7</v>
      </c>
      <c r="X3" s="192" t="n">
        <v>98.96</v>
      </c>
      <c r="Y3" s="192" t="n">
        <v>99.13</v>
      </c>
      <c r="Z3" s="192" t="n">
        <v>91.67</v>
      </c>
      <c r="AA3" s="192" t="n">
        <v>97.92</v>
      </c>
      <c r="AB3" s="192" t="n">
        <v>98.61</v>
      </c>
      <c r="AC3" s="192" t="n">
        <v>98.96</v>
      </c>
      <c r="AD3" s="192" t="n">
        <v>99.17</v>
      </c>
      <c r="AE3" s="192" t="n">
        <v>99.31</v>
      </c>
      <c r="AF3" s="192" t="n">
        <v>93.06</v>
      </c>
      <c r="AG3" s="192" t="n">
        <v>98.26</v>
      </c>
      <c r="AH3" s="192" t="n">
        <v>98.84</v>
      </c>
      <c r="AI3" s="192" t="n">
        <v>99.13</v>
      </c>
      <c r="AJ3" s="192" t="n">
        <v>99.31</v>
      </c>
      <c r="AK3" s="192" t="n">
        <v>99.42</v>
      </c>
      <c r="AM3" s="192"/>
      <c r="AN3" s="192"/>
      <c r="AO3" s="192" t="s">
        <v>844</v>
      </c>
    </row>
    <row r="4" customFormat="false" ht="12.8" hidden="false" customHeight="false" outlineLevel="0" collapsed="false">
      <c r="A4" s="191" t="n">
        <v>7</v>
      </c>
      <c r="B4" s="191" t="n">
        <v>50</v>
      </c>
      <c r="C4" s="191" t="n">
        <v>70.83</v>
      </c>
      <c r="D4" s="191" t="n">
        <v>79.17</v>
      </c>
      <c r="E4" s="191" t="n">
        <v>84.38</v>
      </c>
      <c r="F4" s="191" t="n">
        <v>87.5</v>
      </c>
      <c r="G4" s="191" t="n">
        <v>89.58</v>
      </c>
      <c r="H4" s="191" t="n">
        <v>70.83</v>
      </c>
      <c r="I4" s="191" t="n">
        <v>89.58</v>
      </c>
      <c r="J4" s="191" t="n">
        <v>93.06</v>
      </c>
      <c r="K4" s="191" t="n">
        <v>94.79</v>
      </c>
      <c r="L4" s="191" t="n">
        <v>95.83</v>
      </c>
      <c r="M4" s="191" t="n">
        <v>96.53</v>
      </c>
      <c r="N4" s="192" t="n">
        <v>79.17</v>
      </c>
      <c r="O4" s="192" t="n">
        <v>93.06</v>
      </c>
      <c r="P4" s="192" t="n">
        <v>95.37</v>
      </c>
      <c r="Q4" s="192" t="n">
        <v>96.53</v>
      </c>
      <c r="R4" s="192" t="n">
        <v>97.22</v>
      </c>
      <c r="S4" s="192" t="n">
        <v>97.69</v>
      </c>
      <c r="T4" s="192" t="n">
        <v>84.38</v>
      </c>
      <c r="U4" s="192" t="n">
        <v>94.79</v>
      </c>
      <c r="V4" s="192" t="n">
        <v>96.53</v>
      </c>
      <c r="W4" s="192" t="n">
        <v>97.4</v>
      </c>
      <c r="X4" s="192" t="n">
        <v>97.92</v>
      </c>
      <c r="Y4" s="192" t="n">
        <v>98.26</v>
      </c>
      <c r="Z4" s="192" t="n">
        <v>87.5</v>
      </c>
      <c r="AA4" s="192" t="n">
        <v>95.83</v>
      </c>
      <c r="AB4" s="192" t="n">
        <v>97.22</v>
      </c>
      <c r="AC4" s="192" t="n">
        <v>97.92</v>
      </c>
      <c r="AD4" s="192" t="n">
        <v>98.33</v>
      </c>
      <c r="AE4" s="192" t="n">
        <v>98.61</v>
      </c>
      <c r="AF4" s="192" t="n">
        <v>89.58</v>
      </c>
      <c r="AG4" s="192" t="n">
        <v>96.53</v>
      </c>
      <c r="AH4" s="192" t="n">
        <v>97.69</v>
      </c>
      <c r="AI4" s="192" t="n">
        <v>98.26</v>
      </c>
      <c r="AJ4" s="192" t="n">
        <v>98.61</v>
      </c>
      <c r="AK4" s="192" t="n">
        <v>98.84</v>
      </c>
      <c r="AM4" s="192"/>
      <c r="AO4" s="192" t="s">
        <v>844</v>
      </c>
    </row>
    <row r="5" customFormat="false" ht="12.8" hidden="false" customHeight="false" outlineLevel="0" collapsed="false">
      <c r="A5" s="191" t="n">
        <v>8</v>
      </c>
      <c r="B5" s="191" t="n">
        <v>41.67</v>
      </c>
      <c r="C5" s="191" t="n">
        <v>62.5</v>
      </c>
      <c r="D5" s="191" t="n">
        <v>70.83</v>
      </c>
      <c r="E5" s="191" t="n">
        <v>78.13</v>
      </c>
      <c r="F5" s="191" t="n">
        <v>82.5</v>
      </c>
      <c r="G5" s="191" t="n">
        <v>85.42</v>
      </c>
      <c r="H5" s="191" t="n">
        <v>62.5</v>
      </c>
      <c r="I5" s="191" t="n">
        <v>82.81</v>
      </c>
      <c r="J5" s="191" t="n">
        <v>88.19</v>
      </c>
      <c r="K5" s="191" t="n">
        <v>91.15</v>
      </c>
      <c r="L5" s="191" t="n">
        <v>92.92</v>
      </c>
      <c r="M5" s="191" t="n">
        <v>94.1</v>
      </c>
      <c r="N5" s="192" t="n">
        <v>70.83</v>
      </c>
      <c r="O5" s="192" t="n">
        <v>88.19</v>
      </c>
      <c r="P5" s="192" t="n">
        <v>91.9</v>
      </c>
      <c r="Q5" s="192" t="n">
        <v>93.92</v>
      </c>
      <c r="R5" s="192" t="n">
        <v>95.14</v>
      </c>
      <c r="S5" s="192" t="n">
        <v>95.95</v>
      </c>
      <c r="T5" s="192" t="n">
        <v>78.13</v>
      </c>
      <c r="U5" s="192" t="n">
        <v>91.15</v>
      </c>
      <c r="V5" s="192" t="n">
        <v>93.92</v>
      </c>
      <c r="W5" s="192" t="n">
        <v>95.44</v>
      </c>
      <c r="X5" s="192" t="n">
        <v>96.35</v>
      </c>
      <c r="Y5" s="192" t="n">
        <v>96.96</v>
      </c>
      <c r="Z5" s="192" t="n">
        <v>82.5</v>
      </c>
      <c r="AA5" s="192" t="n">
        <v>92.92</v>
      </c>
      <c r="AB5" s="192" t="n">
        <v>95.14</v>
      </c>
      <c r="AC5" s="192" t="n">
        <v>96.35</v>
      </c>
      <c r="AD5" s="192" t="n">
        <v>97.08</v>
      </c>
      <c r="AE5" s="192" t="n">
        <v>97.57</v>
      </c>
      <c r="AF5" s="192" t="n">
        <v>85.42</v>
      </c>
      <c r="AG5" s="192" t="n">
        <v>94.1</v>
      </c>
      <c r="AH5" s="192" t="n">
        <v>95.95</v>
      </c>
      <c r="AI5" s="192" t="n">
        <v>96.96</v>
      </c>
      <c r="AJ5" s="192" t="n">
        <v>97.57</v>
      </c>
      <c r="AK5" s="192" t="n">
        <v>97.97</v>
      </c>
      <c r="AM5" s="192"/>
      <c r="AO5" s="192" t="s">
        <v>844</v>
      </c>
    </row>
    <row r="6" customFormat="false" ht="12.8" hidden="false" customHeight="false" outlineLevel="0" collapsed="false">
      <c r="A6" s="191" t="n">
        <v>9</v>
      </c>
      <c r="B6" s="191" t="n">
        <v>33.33</v>
      </c>
      <c r="C6" s="191" t="n">
        <v>54.17</v>
      </c>
      <c r="D6" s="191" t="n">
        <v>62.5</v>
      </c>
      <c r="E6" s="191" t="n">
        <v>70.83</v>
      </c>
      <c r="F6" s="191" t="n">
        <v>76.67</v>
      </c>
      <c r="G6" s="191" t="n">
        <v>80.56</v>
      </c>
      <c r="H6" s="191" t="n">
        <v>54.17</v>
      </c>
      <c r="I6" s="191" t="n">
        <v>75</v>
      </c>
      <c r="J6" s="191" t="n">
        <v>81.94</v>
      </c>
      <c r="K6" s="191" t="n">
        <v>86.46</v>
      </c>
      <c r="L6" s="191" t="n">
        <v>89.17</v>
      </c>
      <c r="M6" s="191" t="n">
        <v>90.97</v>
      </c>
      <c r="N6" s="192" t="n">
        <v>62.5</v>
      </c>
      <c r="O6" s="192" t="n">
        <v>81.94</v>
      </c>
      <c r="P6" s="192" t="n">
        <v>87.04</v>
      </c>
      <c r="Q6" s="192" t="n">
        <v>90.28</v>
      </c>
      <c r="R6" s="192" t="n">
        <v>92.22</v>
      </c>
      <c r="S6" s="192" t="n">
        <v>93.52</v>
      </c>
      <c r="T6" s="192" t="n">
        <v>70.83</v>
      </c>
      <c r="U6" s="192" t="n">
        <v>86.46</v>
      </c>
      <c r="V6" s="192" t="n">
        <v>90.28</v>
      </c>
      <c r="W6" s="192" t="n">
        <v>92.71</v>
      </c>
      <c r="X6" s="192" t="n">
        <v>94.17</v>
      </c>
      <c r="Y6" s="192" t="n">
        <v>95.14</v>
      </c>
      <c r="Z6" s="192" t="n">
        <v>76.67</v>
      </c>
      <c r="AA6" s="192" t="n">
        <v>89.17</v>
      </c>
      <c r="AB6" s="192" t="n">
        <v>92.22</v>
      </c>
      <c r="AC6" s="192" t="n">
        <v>94.17</v>
      </c>
      <c r="AD6" s="192" t="n">
        <v>95.33</v>
      </c>
      <c r="AE6" s="192" t="n">
        <v>96.11</v>
      </c>
      <c r="AF6" s="192" t="n">
        <v>80.56</v>
      </c>
      <c r="AG6" s="192" t="n">
        <v>90.97</v>
      </c>
      <c r="AH6" s="192" t="n">
        <v>93.52</v>
      </c>
      <c r="AI6" s="192" t="n">
        <v>95.14</v>
      </c>
      <c r="AJ6" s="192" t="n">
        <v>96.11</v>
      </c>
      <c r="AK6" s="192" t="n">
        <v>96.76</v>
      </c>
      <c r="AM6" s="192"/>
      <c r="AO6" s="192" t="s">
        <v>844</v>
      </c>
    </row>
    <row r="7" customFormat="false" ht="12.8" hidden="false" customHeight="false" outlineLevel="0" collapsed="false">
      <c r="A7" s="191" t="n">
        <v>10</v>
      </c>
      <c r="B7" s="191" t="n">
        <v>25</v>
      </c>
      <c r="C7" s="191" t="n">
        <v>45.83</v>
      </c>
      <c r="D7" s="191" t="n">
        <v>54.17</v>
      </c>
      <c r="E7" s="191" t="n">
        <v>62.5</v>
      </c>
      <c r="F7" s="191" t="n">
        <v>70</v>
      </c>
      <c r="G7" s="191" t="n">
        <v>75</v>
      </c>
      <c r="H7" s="191" t="n">
        <v>45.83</v>
      </c>
      <c r="I7" s="191" t="n">
        <v>66.67</v>
      </c>
      <c r="J7" s="191" t="n">
        <v>74.65</v>
      </c>
      <c r="K7" s="191" t="n">
        <v>80.73</v>
      </c>
      <c r="L7" s="191" t="n">
        <v>84.58</v>
      </c>
      <c r="M7" s="191" t="n">
        <v>87.15</v>
      </c>
      <c r="N7" s="192" t="n">
        <v>54.17</v>
      </c>
      <c r="O7" s="192" t="n">
        <v>74.65</v>
      </c>
      <c r="P7" s="192" t="n">
        <v>81.02</v>
      </c>
      <c r="Q7" s="192" t="n">
        <v>85.59</v>
      </c>
      <c r="R7" s="192" t="n">
        <v>88.47</v>
      </c>
      <c r="S7" s="192" t="n">
        <v>90.39</v>
      </c>
      <c r="T7" s="192" t="n">
        <v>62.5</v>
      </c>
      <c r="U7" s="192" t="n">
        <v>80.73</v>
      </c>
      <c r="V7" s="192" t="n">
        <v>85.59</v>
      </c>
      <c r="W7" s="192" t="n">
        <v>89.06</v>
      </c>
      <c r="X7" s="192" t="n">
        <v>91.25</v>
      </c>
      <c r="Y7" s="192" t="n">
        <v>92.71</v>
      </c>
      <c r="Z7" s="192" t="n">
        <v>70</v>
      </c>
      <c r="AA7" s="192" t="n">
        <v>84.58</v>
      </c>
      <c r="AB7" s="192" t="n">
        <v>88.47</v>
      </c>
      <c r="AC7" s="192" t="n">
        <v>91.25</v>
      </c>
      <c r="AD7" s="192" t="n">
        <v>93</v>
      </c>
      <c r="AE7" s="192" t="n">
        <v>94.17</v>
      </c>
      <c r="AF7" s="192" t="n">
        <v>75</v>
      </c>
      <c r="AG7" s="192" t="n">
        <v>87.15</v>
      </c>
      <c r="AH7" s="192" t="n">
        <v>90.39</v>
      </c>
      <c r="AI7" s="192" t="n">
        <v>92.71</v>
      </c>
      <c r="AJ7" s="192" t="n">
        <v>94.17</v>
      </c>
      <c r="AK7" s="192" t="n">
        <v>95.14</v>
      </c>
      <c r="AM7" s="192"/>
      <c r="AO7" s="192" t="s">
        <v>844</v>
      </c>
    </row>
    <row r="8" customFormat="false" ht="12.8" hidden="false" customHeight="false" outlineLevel="0" collapsed="false">
      <c r="A8" s="191" t="n">
        <v>11</v>
      </c>
      <c r="B8" s="191" t="n">
        <v>16.67</v>
      </c>
      <c r="C8" s="191" t="n">
        <v>37.5</v>
      </c>
      <c r="D8" s="191" t="n">
        <v>45.83</v>
      </c>
      <c r="E8" s="191" t="n">
        <v>54.17</v>
      </c>
      <c r="F8" s="191" t="n">
        <v>62.5</v>
      </c>
      <c r="G8" s="191" t="n">
        <v>68.75</v>
      </c>
      <c r="H8" s="191" t="n">
        <v>37.5</v>
      </c>
      <c r="I8" s="191" t="n">
        <v>58.33</v>
      </c>
      <c r="J8" s="191" t="n">
        <v>66.67</v>
      </c>
      <c r="K8" s="191" t="n">
        <v>73.96</v>
      </c>
      <c r="L8" s="191" t="n">
        <v>79.17</v>
      </c>
      <c r="M8" s="191" t="n">
        <v>82.64</v>
      </c>
      <c r="N8" s="192" t="n">
        <v>45.83</v>
      </c>
      <c r="O8" s="192" t="n">
        <v>66.67</v>
      </c>
      <c r="P8" s="192" t="n">
        <v>74.07</v>
      </c>
      <c r="Q8" s="192" t="n">
        <v>79.86</v>
      </c>
      <c r="R8" s="192" t="n">
        <v>83.89</v>
      </c>
      <c r="S8" s="192" t="n">
        <v>86.57</v>
      </c>
      <c r="T8" s="192" t="n">
        <v>54.17</v>
      </c>
      <c r="U8" s="192" t="n">
        <v>73.96</v>
      </c>
      <c r="V8" s="192" t="n">
        <v>79.86</v>
      </c>
      <c r="W8" s="192" t="n">
        <v>84.38</v>
      </c>
      <c r="X8" s="192" t="n">
        <v>87.5</v>
      </c>
      <c r="Y8" s="192" t="n">
        <v>89.58</v>
      </c>
      <c r="Z8" s="192" t="n">
        <v>62.5</v>
      </c>
      <c r="AA8" s="192" t="n">
        <v>79.17</v>
      </c>
      <c r="AB8" s="192" t="n">
        <v>83.89</v>
      </c>
      <c r="AC8" s="192" t="n">
        <v>87.5</v>
      </c>
      <c r="AD8" s="192" t="n">
        <v>90</v>
      </c>
      <c r="AE8" s="192" t="n">
        <v>91.67</v>
      </c>
      <c r="AF8" s="192" t="n">
        <v>68.75</v>
      </c>
      <c r="AG8" s="192" t="n">
        <v>82.64</v>
      </c>
      <c r="AH8" s="192" t="n">
        <v>86.57</v>
      </c>
      <c r="AI8" s="192" t="n">
        <v>89.58</v>
      </c>
      <c r="AJ8" s="192" t="n">
        <v>91.67</v>
      </c>
      <c r="AK8" s="192" t="n">
        <v>93.06</v>
      </c>
      <c r="AM8" s="192"/>
      <c r="AO8" s="192" t="s">
        <v>844</v>
      </c>
    </row>
    <row r="9" customFormat="false" ht="12.8" hidden="false" customHeight="false" outlineLevel="0" collapsed="false">
      <c r="A9" s="191" t="n">
        <v>12</v>
      </c>
      <c r="B9" s="191" t="n">
        <v>8.33</v>
      </c>
      <c r="C9" s="191" t="n">
        <v>29.17</v>
      </c>
      <c r="D9" s="191" t="n">
        <v>37.5</v>
      </c>
      <c r="E9" s="191" t="n">
        <v>45.83</v>
      </c>
      <c r="F9" s="191" t="n">
        <v>54.17</v>
      </c>
      <c r="G9" s="191" t="n">
        <v>61.81</v>
      </c>
      <c r="H9" s="191" t="n">
        <v>29.17</v>
      </c>
      <c r="I9" s="191" t="n">
        <v>50</v>
      </c>
      <c r="J9" s="191" t="n">
        <v>58.33</v>
      </c>
      <c r="K9" s="191" t="n">
        <v>66.41</v>
      </c>
      <c r="L9" s="191" t="n">
        <v>72.92</v>
      </c>
      <c r="M9" s="191" t="n">
        <v>77.43</v>
      </c>
      <c r="N9" s="192" t="n">
        <v>37.5</v>
      </c>
      <c r="O9" s="192" t="n">
        <v>58.33</v>
      </c>
      <c r="P9" s="192" t="n">
        <v>66.44</v>
      </c>
      <c r="Q9" s="192" t="n">
        <v>73.26</v>
      </c>
      <c r="R9" s="192" t="n">
        <v>78.47</v>
      </c>
      <c r="S9" s="192" t="n">
        <v>82.06</v>
      </c>
      <c r="T9" s="192" t="n">
        <v>45.83</v>
      </c>
      <c r="U9" s="192" t="n">
        <v>66.41</v>
      </c>
      <c r="V9" s="192" t="n">
        <v>73.26</v>
      </c>
      <c r="W9" s="192" t="n">
        <v>78.78</v>
      </c>
      <c r="X9" s="192" t="n">
        <v>82.92</v>
      </c>
      <c r="Y9" s="192" t="n">
        <v>85.76</v>
      </c>
      <c r="Z9" s="192" t="n">
        <v>54.17</v>
      </c>
      <c r="AA9" s="192" t="n">
        <v>72.92</v>
      </c>
      <c r="AB9" s="192" t="n">
        <v>78.47</v>
      </c>
      <c r="AC9" s="192" t="n">
        <v>82.92</v>
      </c>
      <c r="AD9" s="192" t="n">
        <v>86.25</v>
      </c>
      <c r="AE9" s="192" t="n">
        <v>88.54</v>
      </c>
      <c r="AF9" s="192" t="n">
        <v>61.81</v>
      </c>
      <c r="AG9" s="192" t="n">
        <v>77.43</v>
      </c>
      <c r="AH9" s="192" t="n">
        <v>82.06</v>
      </c>
      <c r="AI9" s="192" t="n">
        <v>85.76</v>
      </c>
      <c r="AJ9" s="192" t="n">
        <v>88.54</v>
      </c>
      <c r="AK9" s="192" t="n">
        <v>90.45</v>
      </c>
      <c r="AM9" s="192"/>
      <c r="AO9" s="192" t="s">
        <v>844</v>
      </c>
    </row>
    <row r="10" customFormat="false" ht="12.8" hidden="false" customHeight="false" outlineLevel="0" collapsed="false">
      <c r="A10" s="191" t="n">
        <v>13</v>
      </c>
      <c r="B10" s="191" t="n">
        <v>0</v>
      </c>
      <c r="C10" s="191" t="n">
        <v>20.83</v>
      </c>
      <c r="D10" s="191" t="n">
        <v>29.17</v>
      </c>
      <c r="E10" s="191" t="n">
        <v>37.5</v>
      </c>
      <c r="F10" s="191" t="n">
        <v>45.83</v>
      </c>
      <c r="G10" s="191" t="n">
        <v>54.17</v>
      </c>
      <c r="H10" s="191" t="n">
        <v>20.83</v>
      </c>
      <c r="I10" s="191" t="n">
        <v>41.67</v>
      </c>
      <c r="J10" s="191" t="n">
        <v>50</v>
      </c>
      <c r="K10" s="191" t="n">
        <v>58.33</v>
      </c>
      <c r="L10" s="191" t="n">
        <v>65.83</v>
      </c>
      <c r="M10" s="191" t="n">
        <v>71.53</v>
      </c>
      <c r="N10" s="192" t="n">
        <v>29.17</v>
      </c>
      <c r="O10" s="192" t="n">
        <v>50</v>
      </c>
      <c r="P10" s="192" t="n">
        <v>58.33</v>
      </c>
      <c r="Q10" s="192" t="n">
        <v>65.97</v>
      </c>
      <c r="R10" s="192" t="n">
        <v>72.22</v>
      </c>
      <c r="S10" s="192" t="n">
        <v>76.85</v>
      </c>
      <c r="T10" s="192" t="n">
        <v>37.5</v>
      </c>
      <c r="U10" s="192" t="n">
        <v>58.33</v>
      </c>
      <c r="V10" s="192" t="n">
        <v>65.97</v>
      </c>
      <c r="W10" s="192" t="n">
        <v>72.4</v>
      </c>
      <c r="X10" s="192" t="n">
        <v>77.5</v>
      </c>
      <c r="Y10" s="192" t="n">
        <v>81.25</v>
      </c>
      <c r="Z10" s="192" t="n">
        <v>45.83</v>
      </c>
      <c r="AA10" s="192" t="n">
        <v>65.83</v>
      </c>
      <c r="AB10" s="192" t="n">
        <v>72.22</v>
      </c>
      <c r="AC10" s="192" t="n">
        <v>77.5</v>
      </c>
      <c r="AD10" s="192" t="n">
        <v>81.67</v>
      </c>
      <c r="AE10" s="192" t="n">
        <v>84.72</v>
      </c>
      <c r="AF10" s="192" t="n">
        <v>54.17</v>
      </c>
      <c r="AG10" s="192" t="n">
        <v>71.53</v>
      </c>
      <c r="AH10" s="192" t="n">
        <v>76.85</v>
      </c>
      <c r="AI10" s="192" t="n">
        <v>81.25</v>
      </c>
      <c r="AJ10" s="192" t="n">
        <v>84.72</v>
      </c>
      <c r="AK10" s="192" t="n">
        <v>87.27</v>
      </c>
      <c r="AM10" s="192"/>
      <c r="AO10" s="192" t="s">
        <v>844</v>
      </c>
    </row>
    <row r="11" customFormat="false" ht="12.8" hidden="false" customHeight="false" outlineLevel="0" collapsed="false">
      <c r="A11" s="191" t="n">
        <v>14</v>
      </c>
      <c r="B11" s="191" t="n">
        <v>0</v>
      </c>
      <c r="C11" s="191" t="n">
        <v>12.5</v>
      </c>
      <c r="D11" s="191" t="n">
        <v>20.83</v>
      </c>
      <c r="E11" s="191" t="n">
        <v>29.17</v>
      </c>
      <c r="F11" s="191" t="n">
        <v>37.5</v>
      </c>
      <c r="G11" s="191" t="n">
        <v>45.83</v>
      </c>
      <c r="H11" s="191" t="n">
        <v>12.5</v>
      </c>
      <c r="I11" s="191" t="n">
        <v>33.33</v>
      </c>
      <c r="J11" s="191" t="n">
        <v>41.67</v>
      </c>
      <c r="K11" s="191" t="n">
        <v>50</v>
      </c>
      <c r="L11" s="191" t="n">
        <v>58.13</v>
      </c>
      <c r="M11" s="191" t="n">
        <v>64.93</v>
      </c>
      <c r="N11" s="192" t="n">
        <v>20.83</v>
      </c>
      <c r="O11" s="192" t="n">
        <v>41.67</v>
      </c>
      <c r="P11" s="192" t="n">
        <v>50</v>
      </c>
      <c r="Q11" s="192" t="n">
        <v>58.16</v>
      </c>
      <c r="R11" s="192" t="n">
        <v>65.28</v>
      </c>
      <c r="S11" s="192" t="n">
        <v>70.95</v>
      </c>
      <c r="T11" s="192" t="n">
        <v>29.17</v>
      </c>
      <c r="U11" s="192" t="n">
        <v>50</v>
      </c>
      <c r="V11" s="192" t="n">
        <v>58.16</v>
      </c>
      <c r="W11" s="192" t="n">
        <v>65.36</v>
      </c>
      <c r="X11" s="192" t="n">
        <v>71.35</v>
      </c>
      <c r="Y11" s="192" t="n">
        <v>76.04</v>
      </c>
      <c r="Z11" s="192" t="n">
        <v>37.5</v>
      </c>
      <c r="AA11" s="192" t="n">
        <v>58.13</v>
      </c>
      <c r="AB11" s="192" t="n">
        <v>65.28</v>
      </c>
      <c r="AC11" s="192" t="n">
        <v>71.35</v>
      </c>
      <c r="AD11" s="192" t="n">
        <v>76.33</v>
      </c>
      <c r="AE11" s="192" t="n">
        <v>80.21</v>
      </c>
      <c r="AF11" s="192" t="n">
        <v>45.83</v>
      </c>
      <c r="AG11" s="192" t="n">
        <v>64.93</v>
      </c>
      <c r="AH11" s="192" t="n">
        <v>70.95</v>
      </c>
      <c r="AI11" s="192" t="n">
        <v>76.04</v>
      </c>
      <c r="AJ11" s="192" t="n">
        <v>80.21</v>
      </c>
      <c r="AK11" s="192" t="n">
        <v>83.45</v>
      </c>
      <c r="AM11" s="192"/>
      <c r="AO11" s="192" t="s">
        <v>844</v>
      </c>
    </row>
    <row r="12" customFormat="false" ht="12.8" hidden="false" customHeight="false" outlineLevel="0" collapsed="false">
      <c r="A12" s="191" t="n">
        <v>15</v>
      </c>
      <c r="B12" s="191" t="n">
        <v>0</v>
      </c>
      <c r="C12" s="191" t="n">
        <v>6.25</v>
      </c>
      <c r="D12" s="191" t="n">
        <v>13.89</v>
      </c>
      <c r="E12" s="191" t="n">
        <v>21.88</v>
      </c>
      <c r="F12" s="191" t="n">
        <v>30</v>
      </c>
      <c r="G12" s="191" t="n">
        <v>38.19</v>
      </c>
      <c r="H12" s="191" t="n">
        <v>6.25</v>
      </c>
      <c r="I12" s="191" t="n">
        <v>25</v>
      </c>
      <c r="J12" s="191" t="n">
        <v>33.33</v>
      </c>
      <c r="K12" s="191" t="n">
        <v>41.67</v>
      </c>
      <c r="L12" s="191" t="n">
        <v>50</v>
      </c>
      <c r="M12" s="191" t="n">
        <v>57.64</v>
      </c>
      <c r="N12" s="192" t="n">
        <v>13.89</v>
      </c>
      <c r="O12" s="192" t="n">
        <v>33.33</v>
      </c>
      <c r="P12" s="192" t="n">
        <v>41.67</v>
      </c>
      <c r="Q12" s="192" t="n">
        <v>50</v>
      </c>
      <c r="R12" s="192" t="n">
        <v>57.78</v>
      </c>
      <c r="S12" s="192" t="n">
        <v>64.35</v>
      </c>
      <c r="T12" s="192" t="n">
        <v>21.88</v>
      </c>
      <c r="U12" s="192" t="n">
        <v>41.67</v>
      </c>
      <c r="V12" s="192" t="n">
        <v>50</v>
      </c>
      <c r="W12" s="192" t="n">
        <v>57.81</v>
      </c>
      <c r="X12" s="192" t="n">
        <v>64.58</v>
      </c>
      <c r="Y12" s="192" t="n">
        <v>70.14</v>
      </c>
      <c r="Z12" s="192" t="n">
        <v>30</v>
      </c>
      <c r="AA12" s="192" t="n">
        <v>50</v>
      </c>
      <c r="AB12" s="192" t="n">
        <v>57.78</v>
      </c>
      <c r="AC12" s="192" t="n">
        <v>64.58</v>
      </c>
      <c r="AD12" s="192" t="n">
        <v>70.33</v>
      </c>
      <c r="AE12" s="192" t="n">
        <v>75</v>
      </c>
      <c r="AF12" s="192" t="n">
        <v>38.19</v>
      </c>
      <c r="AG12" s="192" t="n">
        <v>57.64</v>
      </c>
      <c r="AH12" s="192" t="n">
        <v>64.35</v>
      </c>
      <c r="AI12" s="192" t="n">
        <v>70.14</v>
      </c>
      <c r="AJ12" s="192" t="n">
        <v>75</v>
      </c>
      <c r="AK12" s="192" t="n">
        <v>78.94</v>
      </c>
      <c r="AM12" s="192"/>
      <c r="AO12" s="192" t="s">
        <v>844</v>
      </c>
    </row>
    <row r="13" customFormat="false" ht="12.8" hidden="false" customHeight="false" outlineLevel="0" collapsed="false">
      <c r="A13" s="191" t="n">
        <v>16</v>
      </c>
      <c r="B13" s="191" t="n">
        <v>0</v>
      </c>
      <c r="C13" s="191" t="n">
        <v>2.08</v>
      </c>
      <c r="D13" s="191" t="n">
        <v>8.33</v>
      </c>
      <c r="E13" s="191" t="n">
        <v>15.63</v>
      </c>
      <c r="F13" s="191" t="n">
        <v>23.33</v>
      </c>
      <c r="G13" s="191" t="n">
        <v>31.25</v>
      </c>
      <c r="H13" s="191" t="n">
        <v>2.08</v>
      </c>
      <c r="I13" s="191" t="n">
        <v>17.19</v>
      </c>
      <c r="J13" s="191" t="n">
        <v>25.35</v>
      </c>
      <c r="K13" s="191" t="n">
        <v>33.59</v>
      </c>
      <c r="L13" s="191" t="n">
        <v>41.88</v>
      </c>
      <c r="M13" s="191" t="n">
        <v>50</v>
      </c>
      <c r="N13" s="192" t="n">
        <v>8.33</v>
      </c>
      <c r="O13" s="192" t="n">
        <v>25.35</v>
      </c>
      <c r="P13" s="192" t="n">
        <v>33.56</v>
      </c>
      <c r="Q13" s="192" t="n">
        <v>41.84</v>
      </c>
      <c r="R13" s="192" t="n">
        <v>50</v>
      </c>
      <c r="S13" s="192" t="n">
        <v>57.29</v>
      </c>
      <c r="T13" s="192" t="n">
        <v>15.63</v>
      </c>
      <c r="U13" s="192" t="n">
        <v>33.59</v>
      </c>
      <c r="V13" s="192" t="n">
        <v>41.84</v>
      </c>
      <c r="W13" s="192" t="n">
        <v>50</v>
      </c>
      <c r="X13" s="192" t="n">
        <v>57.4</v>
      </c>
      <c r="Y13" s="192" t="n">
        <v>63.72</v>
      </c>
      <c r="Z13" s="192" t="n">
        <v>23.33</v>
      </c>
      <c r="AA13" s="192" t="n">
        <v>41.88</v>
      </c>
      <c r="AB13" s="192" t="n">
        <v>50</v>
      </c>
      <c r="AC13" s="192" t="n">
        <v>57.4</v>
      </c>
      <c r="AD13" s="192" t="n">
        <v>63.83</v>
      </c>
      <c r="AE13" s="192" t="n">
        <v>69.24</v>
      </c>
      <c r="AF13" s="192" t="n">
        <v>31.25</v>
      </c>
      <c r="AG13" s="192" t="n">
        <v>50</v>
      </c>
      <c r="AH13" s="192" t="n">
        <v>57.29</v>
      </c>
      <c r="AI13" s="192" t="n">
        <v>63.72</v>
      </c>
      <c r="AJ13" s="192" t="n">
        <v>69.24</v>
      </c>
      <c r="AK13" s="192" t="n">
        <v>73.84</v>
      </c>
      <c r="AM13" s="192"/>
      <c r="AO13" s="192" t="s">
        <v>844</v>
      </c>
    </row>
    <row r="14" customFormat="false" ht="12.8" hidden="false" customHeight="false" outlineLevel="0" collapsed="false">
      <c r="A14" s="191" t="n">
        <v>17</v>
      </c>
      <c r="B14" s="191" t="n">
        <v>0</v>
      </c>
      <c r="C14" s="191" t="n">
        <v>0</v>
      </c>
      <c r="D14" s="191" t="n">
        <v>4.17</v>
      </c>
      <c r="E14" s="191" t="n">
        <v>10.42</v>
      </c>
      <c r="F14" s="191" t="n">
        <v>17.5</v>
      </c>
      <c r="G14" s="191" t="n">
        <v>25</v>
      </c>
      <c r="H14" s="191" t="n">
        <v>0</v>
      </c>
      <c r="I14" s="191" t="n">
        <v>10.42</v>
      </c>
      <c r="J14" s="191" t="n">
        <v>18.06</v>
      </c>
      <c r="K14" s="191" t="n">
        <v>26.04</v>
      </c>
      <c r="L14" s="191" t="n">
        <v>34.17</v>
      </c>
      <c r="M14" s="191" t="n">
        <v>42.36</v>
      </c>
      <c r="N14" s="192" t="n">
        <v>4.17</v>
      </c>
      <c r="O14" s="192" t="n">
        <v>18.06</v>
      </c>
      <c r="P14" s="192" t="n">
        <v>25.93</v>
      </c>
      <c r="Q14" s="192" t="n">
        <v>34.03</v>
      </c>
      <c r="R14" s="192" t="n">
        <v>42.22</v>
      </c>
      <c r="S14" s="192" t="n">
        <v>50</v>
      </c>
      <c r="T14" s="192" t="n">
        <v>10.42</v>
      </c>
      <c r="U14" s="192" t="n">
        <v>26.04</v>
      </c>
      <c r="V14" s="192" t="n">
        <v>34.03</v>
      </c>
      <c r="W14" s="192" t="n">
        <v>42.19</v>
      </c>
      <c r="X14" s="192" t="n">
        <v>50</v>
      </c>
      <c r="Y14" s="192" t="n">
        <v>56.94</v>
      </c>
      <c r="Z14" s="192" t="n">
        <v>17.5</v>
      </c>
      <c r="AA14" s="192" t="n">
        <v>34.17</v>
      </c>
      <c r="AB14" s="192" t="n">
        <v>42.22</v>
      </c>
      <c r="AC14" s="192" t="n">
        <v>50</v>
      </c>
      <c r="AD14" s="192" t="n">
        <v>57</v>
      </c>
      <c r="AE14" s="192" t="n">
        <v>63.06</v>
      </c>
      <c r="AF14" s="192" t="n">
        <v>25</v>
      </c>
      <c r="AG14" s="192" t="n">
        <v>42.36</v>
      </c>
      <c r="AH14" s="192" t="n">
        <v>50</v>
      </c>
      <c r="AI14" s="192" t="n">
        <v>56.94</v>
      </c>
      <c r="AJ14" s="192" t="n">
        <v>63.06</v>
      </c>
      <c r="AK14" s="192" t="n">
        <v>68.29</v>
      </c>
      <c r="AM14" s="192"/>
      <c r="AO14" s="192" t="s">
        <v>844</v>
      </c>
    </row>
    <row r="15" customFormat="false" ht="12.8" hidden="false" customHeight="false" outlineLevel="0" collapsed="false">
      <c r="A15" s="191" t="n">
        <v>18</v>
      </c>
      <c r="B15" s="191" t="n">
        <v>0</v>
      </c>
      <c r="C15" s="191" t="n">
        <v>0</v>
      </c>
      <c r="D15" s="191" t="n">
        <v>1.39</v>
      </c>
      <c r="E15" s="191" t="n">
        <v>6.25</v>
      </c>
      <c r="F15" s="191" t="n">
        <v>12.5</v>
      </c>
      <c r="G15" s="191" t="n">
        <v>19.44</v>
      </c>
      <c r="H15" s="191" t="n">
        <v>0</v>
      </c>
      <c r="I15" s="191" t="n">
        <v>5.21</v>
      </c>
      <c r="J15" s="191" t="n">
        <v>11.81</v>
      </c>
      <c r="K15" s="191" t="n">
        <v>19.27</v>
      </c>
      <c r="L15" s="191" t="n">
        <v>27.08</v>
      </c>
      <c r="M15" s="191" t="n">
        <v>35.07</v>
      </c>
      <c r="N15" s="192" t="n">
        <v>1.39</v>
      </c>
      <c r="O15" s="192" t="n">
        <v>11.81</v>
      </c>
      <c r="P15" s="192" t="n">
        <v>18.98</v>
      </c>
      <c r="Q15" s="192" t="n">
        <v>26.74</v>
      </c>
      <c r="R15" s="192" t="n">
        <v>34.72</v>
      </c>
      <c r="S15" s="192" t="n">
        <v>42.71</v>
      </c>
      <c r="T15" s="192" t="n">
        <v>6.25</v>
      </c>
      <c r="U15" s="192" t="n">
        <v>19.27</v>
      </c>
      <c r="V15" s="192" t="n">
        <v>26.74</v>
      </c>
      <c r="W15" s="192" t="n">
        <v>34.64</v>
      </c>
      <c r="X15" s="192" t="n">
        <v>42.6</v>
      </c>
      <c r="Y15" s="192" t="n">
        <v>50</v>
      </c>
      <c r="Z15" s="192" t="n">
        <v>12.5</v>
      </c>
      <c r="AA15" s="192" t="n">
        <v>27.08</v>
      </c>
      <c r="AB15" s="192" t="n">
        <v>34.72</v>
      </c>
      <c r="AC15" s="192" t="n">
        <v>42.6</v>
      </c>
      <c r="AD15" s="192" t="n">
        <v>50</v>
      </c>
      <c r="AE15" s="192" t="n">
        <v>56.6</v>
      </c>
      <c r="AF15" s="192" t="n">
        <v>19.44</v>
      </c>
      <c r="AG15" s="192" t="n">
        <v>35.07</v>
      </c>
      <c r="AH15" s="192" t="n">
        <v>42.71</v>
      </c>
      <c r="AI15" s="192" t="n">
        <v>50</v>
      </c>
      <c r="AJ15" s="192" t="n">
        <v>56.6</v>
      </c>
      <c r="AK15" s="192" t="n">
        <v>62.38</v>
      </c>
      <c r="AM15" s="192"/>
      <c r="AO15" s="192" t="s">
        <v>844</v>
      </c>
    </row>
    <row r="16" customFormat="false" ht="12.8" hidden="false" customHeight="false" outlineLevel="0" collapsed="false">
      <c r="A16" s="191" t="n">
        <v>19</v>
      </c>
      <c r="B16" s="191" t="n">
        <v>0</v>
      </c>
      <c r="C16" s="191" t="n">
        <v>0</v>
      </c>
      <c r="D16" s="191" t="n">
        <v>0</v>
      </c>
      <c r="E16" s="191" t="n">
        <v>3.13</v>
      </c>
      <c r="F16" s="191" t="n">
        <v>8.33</v>
      </c>
      <c r="G16" s="191" t="n">
        <v>14.58</v>
      </c>
      <c r="H16" s="191" t="n">
        <v>0</v>
      </c>
      <c r="I16" s="191" t="n">
        <v>2.08</v>
      </c>
      <c r="J16" s="191" t="n">
        <v>6.94</v>
      </c>
      <c r="K16" s="191" t="n">
        <v>13.54</v>
      </c>
      <c r="L16" s="191" t="n">
        <v>20.83</v>
      </c>
      <c r="M16" s="191" t="n">
        <v>28.47</v>
      </c>
      <c r="N16" s="191" t="n">
        <v>0</v>
      </c>
      <c r="O16" s="192" t="n">
        <v>6.94</v>
      </c>
      <c r="P16" s="192" t="n">
        <v>12.96</v>
      </c>
      <c r="Q16" s="192" t="n">
        <v>20.14</v>
      </c>
      <c r="R16" s="192" t="n">
        <v>27.78</v>
      </c>
      <c r="S16" s="192" t="n">
        <v>35.65</v>
      </c>
      <c r="T16" s="192" t="n">
        <v>3.13</v>
      </c>
      <c r="U16" s="192" t="n">
        <v>13.54</v>
      </c>
      <c r="V16" s="192" t="n">
        <v>20.14</v>
      </c>
      <c r="W16" s="192" t="n">
        <v>27.6</v>
      </c>
      <c r="X16" s="192" t="n">
        <v>35.42</v>
      </c>
      <c r="Y16" s="192" t="n">
        <v>43.06</v>
      </c>
      <c r="Z16" s="192" t="n">
        <v>8.33</v>
      </c>
      <c r="AA16" s="192" t="n">
        <v>20.83</v>
      </c>
      <c r="AB16" s="192" t="n">
        <v>27.78</v>
      </c>
      <c r="AC16" s="192" t="n">
        <v>35.42</v>
      </c>
      <c r="AD16" s="192" t="n">
        <v>43</v>
      </c>
      <c r="AE16" s="192" t="n">
        <v>50</v>
      </c>
      <c r="AF16" s="192" t="n">
        <v>14.58</v>
      </c>
      <c r="AG16" s="192" t="n">
        <v>28.47</v>
      </c>
      <c r="AH16" s="192" t="n">
        <v>35.65</v>
      </c>
      <c r="AI16" s="192" t="n">
        <v>43.06</v>
      </c>
      <c r="AJ16" s="192" t="n">
        <v>50</v>
      </c>
      <c r="AK16" s="192" t="n">
        <v>56.25</v>
      </c>
      <c r="AM16" s="192"/>
      <c r="AO16" s="192" t="s">
        <v>844</v>
      </c>
    </row>
    <row r="17" customFormat="false" ht="12.8" hidden="false" customHeight="false" outlineLevel="0" collapsed="false">
      <c r="A17" s="191" t="n">
        <v>20</v>
      </c>
      <c r="B17" s="191" t="n">
        <v>0</v>
      </c>
      <c r="C17" s="191" t="n">
        <v>0</v>
      </c>
      <c r="D17" s="191" t="n">
        <v>0</v>
      </c>
      <c r="E17" s="191" t="n">
        <v>1.04</v>
      </c>
      <c r="F17" s="191" t="n">
        <v>5</v>
      </c>
      <c r="G17" s="191" t="n">
        <v>10.42</v>
      </c>
      <c r="H17" s="191" t="n">
        <v>0</v>
      </c>
      <c r="I17" s="191" t="n">
        <v>0.52</v>
      </c>
      <c r="J17" s="191" t="n">
        <v>3.47</v>
      </c>
      <c r="K17" s="191" t="n">
        <v>8.85</v>
      </c>
      <c r="L17" s="191" t="n">
        <v>15.42</v>
      </c>
      <c r="M17" s="191" t="n">
        <v>22.57</v>
      </c>
      <c r="N17" s="191" t="n">
        <v>0</v>
      </c>
      <c r="O17" s="192" t="n">
        <v>3.47</v>
      </c>
      <c r="P17" s="192" t="n">
        <v>8.1</v>
      </c>
      <c r="Q17" s="192" t="n">
        <v>14.41</v>
      </c>
      <c r="R17" s="192" t="n">
        <v>21.53</v>
      </c>
      <c r="S17" s="192" t="n">
        <v>29.05</v>
      </c>
      <c r="T17" s="192" t="n">
        <v>1.04</v>
      </c>
      <c r="U17" s="192" t="n">
        <v>8.85</v>
      </c>
      <c r="V17" s="192" t="n">
        <v>14.41</v>
      </c>
      <c r="W17" s="192" t="n">
        <v>21.22</v>
      </c>
      <c r="X17" s="192" t="n">
        <v>28.65</v>
      </c>
      <c r="Y17" s="192" t="n">
        <v>36.28</v>
      </c>
      <c r="Z17" s="192" t="n">
        <v>5</v>
      </c>
      <c r="AA17" s="192" t="n">
        <v>15.42</v>
      </c>
      <c r="AB17" s="192" t="n">
        <v>21.53</v>
      </c>
      <c r="AC17" s="192" t="n">
        <v>28.65</v>
      </c>
      <c r="AD17" s="192" t="n">
        <v>36.17</v>
      </c>
      <c r="AE17" s="192" t="n">
        <v>43.4</v>
      </c>
      <c r="AF17" s="192" t="n">
        <v>10.42</v>
      </c>
      <c r="AG17" s="192" t="n">
        <v>22.57</v>
      </c>
      <c r="AH17" s="192" t="n">
        <v>29.05</v>
      </c>
      <c r="AI17" s="192" t="n">
        <v>36.28</v>
      </c>
      <c r="AJ17" s="192" t="n">
        <v>43.4</v>
      </c>
      <c r="AK17" s="192" t="n">
        <v>50</v>
      </c>
      <c r="AM17" s="192"/>
      <c r="AO17" s="192" t="s">
        <v>844</v>
      </c>
    </row>
    <row r="18" customFormat="false" ht="12.8" hidden="false" customHeight="false" outlineLevel="0" collapsed="false">
      <c r="A18" s="191" t="n">
        <v>21</v>
      </c>
      <c r="B18" s="191" t="n">
        <v>0</v>
      </c>
      <c r="C18" s="191" t="n">
        <v>0</v>
      </c>
      <c r="D18" s="191" t="n">
        <v>0</v>
      </c>
      <c r="E18" s="191" t="n">
        <v>0</v>
      </c>
      <c r="F18" s="191" t="n">
        <v>2.5</v>
      </c>
      <c r="G18" s="191" t="n">
        <v>6.94</v>
      </c>
      <c r="H18" s="191" t="n">
        <v>0</v>
      </c>
      <c r="I18" s="191" t="n">
        <v>0</v>
      </c>
      <c r="J18" s="191" t="n">
        <v>1.39</v>
      </c>
      <c r="K18" s="191" t="n">
        <v>5.21</v>
      </c>
      <c r="L18" s="191" t="n">
        <v>10.83</v>
      </c>
      <c r="M18" s="191" t="n">
        <v>17.36</v>
      </c>
      <c r="N18" s="191" t="n">
        <v>0</v>
      </c>
      <c r="O18" s="192" t="n">
        <v>1.39</v>
      </c>
      <c r="P18" s="192" t="n">
        <v>4.63</v>
      </c>
      <c r="Q18" s="192" t="n">
        <v>9.72</v>
      </c>
      <c r="R18" s="192" t="n">
        <v>16.11</v>
      </c>
      <c r="S18" s="192" t="n">
        <v>23.15</v>
      </c>
      <c r="T18" s="191" t="n">
        <v>0</v>
      </c>
      <c r="U18" s="192" t="n">
        <v>5.21</v>
      </c>
      <c r="V18" s="192" t="n">
        <v>9.72</v>
      </c>
      <c r="W18" s="192" t="n">
        <v>15.63</v>
      </c>
      <c r="X18" s="192" t="n">
        <v>22.5</v>
      </c>
      <c r="Y18" s="192" t="n">
        <v>29.86</v>
      </c>
      <c r="Z18" s="192" t="n">
        <v>2.5</v>
      </c>
      <c r="AA18" s="192" t="n">
        <v>10.83</v>
      </c>
      <c r="AB18" s="192" t="n">
        <v>16.11</v>
      </c>
      <c r="AC18" s="192" t="n">
        <v>22.5</v>
      </c>
      <c r="AD18" s="192" t="n">
        <v>29.67</v>
      </c>
      <c r="AE18" s="192" t="n">
        <v>36.94</v>
      </c>
      <c r="AF18" s="192" t="n">
        <v>6.94</v>
      </c>
      <c r="AG18" s="192" t="n">
        <v>17.36</v>
      </c>
      <c r="AH18" s="192" t="n">
        <v>23.15</v>
      </c>
      <c r="AI18" s="192" t="n">
        <v>29.86</v>
      </c>
      <c r="AJ18" s="192" t="n">
        <v>36.94</v>
      </c>
      <c r="AK18" s="192" t="n">
        <v>43.75</v>
      </c>
      <c r="AM18" s="192"/>
      <c r="AO18" s="192" t="s">
        <v>844</v>
      </c>
    </row>
    <row r="19" customFormat="false" ht="12.8" hidden="false" customHeight="false" outlineLevel="0" collapsed="false">
      <c r="A19" s="191" t="n">
        <v>22</v>
      </c>
      <c r="B19" s="191" t="n">
        <v>0</v>
      </c>
      <c r="C19" s="191" t="n">
        <v>0</v>
      </c>
      <c r="D19" s="191" t="n">
        <v>0</v>
      </c>
      <c r="E19" s="191" t="n">
        <v>0</v>
      </c>
      <c r="F19" s="191" t="n">
        <v>0.83</v>
      </c>
      <c r="G19" s="191" t="n">
        <v>4.17</v>
      </c>
      <c r="H19" s="191" t="n">
        <v>0</v>
      </c>
      <c r="I19" s="191" t="n">
        <v>0</v>
      </c>
      <c r="J19" s="191" t="n">
        <v>0.35</v>
      </c>
      <c r="K19" s="191" t="n">
        <v>2.6</v>
      </c>
      <c r="L19" s="191" t="n">
        <v>7.08</v>
      </c>
      <c r="M19" s="191" t="n">
        <v>12.85</v>
      </c>
      <c r="N19" s="191" t="n">
        <v>0</v>
      </c>
      <c r="O19" s="192" t="n">
        <v>0.35</v>
      </c>
      <c r="P19" s="192" t="n">
        <v>2.31</v>
      </c>
      <c r="Q19" s="192" t="n">
        <v>6.08</v>
      </c>
      <c r="R19" s="192" t="n">
        <v>11.53</v>
      </c>
      <c r="S19" s="192" t="n">
        <v>17.94</v>
      </c>
      <c r="T19" s="191" t="n">
        <v>0</v>
      </c>
      <c r="U19" s="192" t="n">
        <v>2.6</v>
      </c>
      <c r="V19" s="192" t="n">
        <v>6.08</v>
      </c>
      <c r="W19" s="192" t="n">
        <v>10.94</v>
      </c>
      <c r="X19" s="192" t="n">
        <v>17.08</v>
      </c>
      <c r="Y19" s="192" t="n">
        <v>23.96</v>
      </c>
      <c r="Z19" s="192" t="n">
        <v>0.83</v>
      </c>
      <c r="AA19" s="192" t="n">
        <v>7.08</v>
      </c>
      <c r="AB19" s="192" t="n">
        <v>11.53</v>
      </c>
      <c r="AC19" s="192" t="n">
        <v>17.08</v>
      </c>
      <c r="AD19" s="192" t="n">
        <v>23.67</v>
      </c>
      <c r="AE19" s="192" t="n">
        <v>30.76</v>
      </c>
      <c r="AF19" s="192" t="n">
        <v>4.17</v>
      </c>
      <c r="AG19" s="192" t="n">
        <v>12.85</v>
      </c>
      <c r="AH19" s="192" t="n">
        <v>17.94</v>
      </c>
      <c r="AI19" s="192" t="n">
        <v>23.96</v>
      </c>
      <c r="AJ19" s="192" t="n">
        <v>30.76</v>
      </c>
      <c r="AK19" s="192" t="n">
        <v>37.62</v>
      </c>
      <c r="AM19" s="192"/>
      <c r="AO19" s="192" t="s">
        <v>844</v>
      </c>
    </row>
    <row r="20" customFormat="false" ht="12.8" hidden="false" customHeight="false" outlineLevel="0" collapsed="false">
      <c r="A20" s="191" t="n">
        <v>23</v>
      </c>
      <c r="B20" s="191" t="n">
        <v>0</v>
      </c>
      <c r="C20" s="191" t="n">
        <v>0</v>
      </c>
      <c r="D20" s="191" t="n">
        <v>0</v>
      </c>
      <c r="E20" s="191" t="n">
        <v>0</v>
      </c>
      <c r="F20" s="191" t="n">
        <v>0</v>
      </c>
      <c r="G20" s="191" t="n">
        <v>2.08</v>
      </c>
      <c r="H20" s="191" t="n">
        <v>0</v>
      </c>
      <c r="I20" s="191" t="n">
        <v>0</v>
      </c>
      <c r="J20" s="191" t="n">
        <v>0</v>
      </c>
      <c r="K20" s="191" t="n">
        <v>1.04</v>
      </c>
      <c r="L20" s="191" t="n">
        <v>4.17</v>
      </c>
      <c r="M20" s="191" t="n">
        <v>9.03</v>
      </c>
      <c r="N20" s="191" t="n">
        <v>0</v>
      </c>
      <c r="O20" s="191" t="n">
        <v>0</v>
      </c>
      <c r="P20" s="192" t="n">
        <v>0.93</v>
      </c>
      <c r="Q20" s="192" t="n">
        <v>3.47</v>
      </c>
      <c r="R20" s="192" t="n">
        <v>7.78</v>
      </c>
      <c r="S20" s="192" t="n">
        <v>13.43</v>
      </c>
      <c r="T20" s="191" t="n">
        <v>0</v>
      </c>
      <c r="U20" s="192" t="n">
        <v>1.04</v>
      </c>
      <c r="V20" s="192" t="n">
        <v>3.47</v>
      </c>
      <c r="W20" s="192" t="n">
        <v>7.29</v>
      </c>
      <c r="X20" s="192" t="n">
        <v>12.5</v>
      </c>
      <c r="Y20" s="192" t="n">
        <v>18.75</v>
      </c>
      <c r="Z20" s="191" t="n">
        <v>0</v>
      </c>
      <c r="AA20" s="192" t="n">
        <v>4.17</v>
      </c>
      <c r="AB20" s="192" t="n">
        <v>7.78</v>
      </c>
      <c r="AC20" s="192" t="n">
        <v>12.5</v>
      </c>
      <c r="AD20" s="192" t="n">
        <v>18.33</v>
      </c>
      <c r="AE20" s="192" t="n">
        <v>25</v>
      </c>
      <c r="AF20" s="192" t="n">
        <v>2.08</v>
      </c>
      <c r="AG20" s="192" t="n">
        <v>9.03</v>
      </c>
      <c r="AH20" s="192" t="n">
        <v>13.43</v>
      </c>
      <c r="AI20" s="192" t="n">
        <v>18.75</v>
      </c>
      <c r="AJ20" s="192" t="n">
        <v>25</v>
      </c>
      <c r="AK20" s="192" t="n">
        <v>31.71</v>
      </c>
      <c r="AM20" s="192"/>
      <c r="AO20" s="192" t="s">
        <v>844</v>
      </c>
    </row>
    <row r="21" customFormat="false" ht="12.8" hidden="false" customHeight="false" outlineLevel="0" collapsed="false">
      <c r="A21" s="191" t="n">
        <v>24</v>
      </c>
      <c r="B21" s="191" t="n">
        <v>0</v>
      </c>
      <c r="C21" s="191" t="n">
        <v>0</v>
      </c>
      <c r="D21" s="191" t="n">
        <v>0</v>
      </c>
      <c r="E21" s="191" t="n">
        <v>0</v>
      </c>
      <c r="F21" s="191" t="n">
        <v>0</v>
      </c>
      <c r="G21" s="191" t="n">
        <v>0.69</v>
      </c>
      <c r="H21" s="191" t="n">
        <v>0</v>
      </c>
      <c r="I21" s="191" t="n">
        <v>0</v>
      </c>
      <c r="J21" s="191" t="n">
        <v>0</v>
      </c>
      <c r="K21" s="191" t="n">
        <v>0</v>
      </c>
      <c r="L21" s="191" t="n">
        <v>2.08</v>
      </c>
      <c r="M21" s="191" t="n">
        <v>5.9</v>
      </c>
      <c r="N21" s="191" t="n">
        <v>0</v>
      </c>
      <c r="O21" s="191" t="n">
        <v>0</v>
      </c>
      <c r="P21" s="192" t="n">
        <v>0.23</v>
      </c>
      <c r="Q21" s="192" t="n">
        <v>1.74</v>
      </c>
      <c r="R21" s="192" t="n">
        <v>4.86</v>
      </c>
      <c r="S21" s="192" t="n">
        <v>9.61</v>
      </c>
      <c r="T21" s="191" t="n">
        <v>0</v>
      </c>
      <c r="U21" s="192" t="n">
        <v>0.26</v>
      </c>
      <c r="V21" s="192" t="n">
        <v>1.74</v>
      </c>
      <c r="W21" s="192" t="n">
        <v>4.56</v>
      </c>
      <c r="X21" s="192" t="n">
        <v>8.75</v>
      </c>
      <c r="Y21" s="192" t="n">
        <v>14.24</v>
      </c>
      <c r="Z21" s="191" t="n">
        <v>0</v>
      </c>
      <c r="AA21" s="192" t="n">
        <v>2.08</v>
      </c>
      <c r="AB21" s="192" t="n">
        <v>4.86</v>
      </c>
      <c r="AC21" s="192" t="n">
        <v>8.75</v>
      </c>
      <c r="AD21" s="192" t="n">
        <v>13.75</v>
      </c>
      <c r="AE21" s="192" t="n">
        <v>19.79</v>
      </c>
      <c r="AF21" s="192" t="n">
        <v>0.69</v>
      </c>
      <c r="AG21" s="192" t="n">
        <v>5.9</v>
      </c>
      <c r="AH21" s="192" t="n">
        <v>9.61</v>
      </c>
      <c r="AI21" s="192" t="n">
        <v>14.24</v>
      </c>
      <c r="AJ21" s="192" t="n">
        <v>19.79</v>
      </c>
      <c r="AK21" s="192" t="n">
        <v>26.16</v>
      </c>
      <c r="AM21" s="192"/>
      <c r="AO21" s="192" t="s">
        <v>844</v>
      </c>
    </row>
    <row r="22" customFormat="false" ht="12.8" hidden="false" customHeight="false" outlineLevel="0" collapsed="false">
      <c r="A22" s="191" t="n">
        <v>25</v>
      </c>
      <c r="B22" s="191" t="n">
        <v>0</v>
      </c>
      <c r="C22" s="191" t="n">
        <v>0</v>
      </c>
      <c r="D22" s="191" t="n">
        <v>0</v>
      </c>
      <c r="E22" s="191" t="n">
        <v>0</v>
      </c>
      <c r="F22" s="191" t="n">
        <v>0</v>
      </c>
      <c r="G22" s="191" t="n">
        <v>0</v>
      </c>
      <c r="H22" s="191" t="n">
        <v>0</v>
      </c>
      <c r="I22" s="191" t="n">
        <v>0</v>
      </c>
      <c r="J22" s="191" t="n">
        <v>0</v>
      </c>
      <c r="K22" s="191" t="n">
        <v>0</v>
      </c>
      <c r="L22" s="191" t="n">
        <v>0.83</v>
      </c>
      <c r="M22" s="191" t="n">
        <v>3.47</v>
      </c>
      <c r="N22" s="191" t="n">
        <v>0</v>
      </c>
      <c r="O22" s="191" t="n">
        <v>0</v>
      </c>
      <c r="P22" s="191" t="n">
        <v>0</v>
      </c>
      <c r="Q22" s="192" t="n">
        <v>0.69</v>
      </c>
      <c r="R22" s="192" t="n">
        <v>2.78</v>
      </c>
      <c r="S22" s="192" t="n">
        <v>6.48</v>
      </c>
      <c r="T22" s="191" t="n">
        <v>0</v>
      </c>
      <c r="U22" s="191" t="n">
        <v>0</v>
      </c>
      <c r="V22" s="192" t="n">
        <v>0.69</v>
      </c>
      <c r="W22" s="192" t="n">
        <v>2.6</v>
      </c>
      <c r="X22" s="192" t="n">
        <v>5.83</v>
      </c>
      <c r="Y22" s="192" t="n">
        <v>10.42</v>
      </c>
      <c r="Z22" s="191" t="n">
        <v>0</v>
      </c>
      <c r="AA22" s="192" t="n">
        <v>0.83</v>
      </c>
      <c r="AB22" s="192" t="n">
        <v>2.78</v>
      </c>
      <c r="AC22" s="192" t="n">
        <v>5.83</v>
      </c>
      <c r="AD22" s="192" t="n">
        <v>10</v>
      </c>
      <c r="AE22" s="192" t="n">
        <v>15.28</v>
      </c>
      <c r="AF22" s="191" t="n">
        <v>0</v>
      </c>
      <c r="AG22" s="192" t="n">
        <v>3.47</v>
      </c>
      <c r="AH22" s="192" t="n">
        <v>6.48</v>
      </c>
      <c r="AI22" s="192" t="n">
        <v>10.42</v>
      </c>
      <c r="AJ22" s="192" t="n">
        <v>15.28</v>
      </c>
      <c r="AK22" s="192" t="n">
        <v>21.06</v>
      </c>
      <c r="AM22" s="192"/>
      <c r="AO22" s="192" t="s">
        <v>844</v>
      </c>
    </row>
    <row r="23" customFormat="false" ht="12.8" hidden="false" customHeight="false" outlineLevel="0" collapsed="false">
      <c r="A23" s="191" t="n">
        <v>26</v>
      </c>
      <c r="B23" s="191" t="n">
        <v>0</v>
      </c>
      <c r="C23" s="191" t="n">
        <v>0</v>
      </c>
      <c r="D23" s="191" t="n">
        <v>0</v>
      </c>
      <c r="E23" s="191" t="n">
        <v>0</v>
      </c>
      <c r="F23" s="191" t="n">
        <v>0</v>
      </c>
      <c r="G23" s="191" t="n">
        <v>0</v>
      </c>
      <c r="H23" s="191" t="n">
        <v>0</v>
      </c>
      <c r="I23" s="191" t="n">
        <v>0</v>
      </c>
      <c r="J23" s="191" t="n">
        <v>0</v>
      </c>
      <c r="K23" s="191" t="n">
        <v>0</v>
      </c>
      <c r="L23" s="191" t="n">
        <v>0.21</v>
      </c>
      <c r="M23" s="191" t="n">
        <v>1.74</v>
      </c>
      <c r="N23" s="191" t="n">
        <v>0</v>
      </c>
      <c r="O23" s="191" t="n">
        <v>0</v>
      </c>
      <c r="P23" s="191" t="n">
        <v>0</v>
      </c>
      <c r="Q23" s="192" t="n">
        <v>0.17</v>
      </c>
      <c r="R23" s="192" t="n">
        <v>1.39</v>
      </c>
      <c r="S23" s="192" t="n">
        <v>4.05</v>
      </c>
      <c r="T23" s="191" t="n">
        <v>0</v>
      </c>
      <c r="U23" s="191" t="n">
        <v>0</v>
      </c>
      <c r="V23" s="192" t="n">
        <v>0.17</v>
      </c>
      <c r="W23" s="192" t="n">
        <v>1.3</v>
      </c>
      <c r="X23" s="192" t="n">
        <v>3.65</v>
      </c>
      <c r="Y23" s="192" t="n">
        <v>7.29</v>
      </c>
      <c r="Z23" s="191" t="n">
        <v>0</v>
      </c>
      <c r="AA23" s="192" t="n">
        <v>0.21</v>
      </c>
      <c r="AB23" s="192" t="n">
        <v>1.39</v>
      </c>
      <c r="AC23" s="192" t="n">
        <v>3.65</v>
      </c>
      <c r="AD23" s="192" t="n">
        <v>7</v>
      </c>
      <c r="AE23" s="192" t="n">
        <v>11.46</v>
      </c>
      <c r="AF23" s="191" t="n">
        <v>0</v>
      </c>
      <c r="AG23" s="192" t="n">
        <v>1.74</v>
      </c>
      <c r="AH23" s="192" t="n">
        <v>4.05</v>
      </c>
      <c r="AI23" s="192" t="n">
        <v>7.29</v>
      </c>
      <c r="AJ23" s="192" t="n">
        <v>11.46</v>
      </c>
      <c r="AK23" s="192" t="n">
        <v>16.55</v>
      </c>
      <c r="AM23" s="192"/>
      <c r="AO23" s="192" t="s">
        <v>844</v>
      </c>
    </row>
    <row r="24" customFormat="false" ht="12.8" hidden="false" customHeight="false" outlineLevel="0" collapsed="false">
      <c r="A24" s="191" t="n">
        <v>27</v>
      </c>
      <c r="B24" s="191" t="n">
        <v>0</v>
      </c>
      <c r="C24" s="191" t="n">
        <v>0</v>
      </c>
      <c r="D24" s="191" t="n">
        <v>0</v>
      </c>
      <c r="E24" s="191" t="n">
        <v>0</v>
      </c>
      <c r="F24" s="191" t="n">
        <v>0</v>
      </c>
      <c r="G24" s="191" t="n">
        <v>0</v>
      </c>
      <c r="H24" s="191" t="n">
        <v>0</v>
      </c>
      <c r="I24" s="191" t="n">
        <v>0</v>
      </c>
      <c r="J24" s="191" t="n">
        <v>0</v>
      </c>
      <c r="K24" s="191" t="n">
        <v>0</v>
      </c>
      <c r="L24" s="191" t="n">
        <v>0</v>
      </c>
      <c r="M24" s="191" t="n">
        <v>0.69</v>
      </c>
      <c r="N24" s="191" t="n">
        <v>0</v>
      </c>
      <c r="O24" s="191" t="n">
        <v>0</v>
      </c>
      <c r="P24" s="191" t="n">
        <v>0</v>
      </c>
      <c r="Q24" s="191" t="n">
        <v>0</v>
      </c>
      <c r="R24" s="192" t="n">
        <v>0.56</v>
      </c>
      <c r="S24" s="192" t="n">
        <v>2.31</v>
      </c>
      <c r="T24" s="191" t="n">
        <v>0</v>
      </c>
      <c r="U24" s="191" t="n">
        <v>0</v>
      </c>
      <c r="V24" s="191" t="n">
        <v>0</v>
      </c>
      <c r="W24" s="192" t="n">
        <v>0.52</v>
      </c>
      <c r="X24" s="192" t="n">
        <v>2.08</v>
      </c>
      <c r="Y24" s="192" t="n">
        <v>4.86</v>
      </c>
      <c r="Z24" s="191" t="n">
        <v>0</v>
      </c>
      <c r="AA24" s="191" t="n">
        <v>0</v>
      </c>
      <c r="AB24" s="192" t="n">
        <v>0.56</v>
      </c>
      <c r="AC24" s="192" t="n">
        <v>2.08</v>
      </c>
      <c r="AD24" s="192" t="n">
        <v>4.67</v>
      </c>
      <c r="AE24" s="192" t="n">
        <v>8.33</v>
      </c>
      <c r="AF24" s="191" t="n">
        <v>0</v>
      </c>
      <c r="AG24" s="192" t="n">
        <v>0.69</v>
      </c>
      <c r="AH24" s="192" t="n">
        <v>2.31</v>
      </c>
      <c r="AI24" s="192" t="n">
        <v>4.86</v>
      </c>
      <c r="AJ24" s="192" t="n">
        <v>8.33</v>
      </c>
      <c r="AK24" s="192" t="n">
        <v>12.73</v>
      </c>
      <c r="AM24" s="193"/>
      <c r="AN24" s="193"/>
    </row>
    <row r="25" customFormat="false" ht="12.8" hidden="false" customHeight="false" outlineLevel="0" collapsed="false">
      <c r="A25" s="191" t="n">
        <v>28</v>
      </c>
      <c r="B25" s="191" t="n">
        <v>0</v>
      </c>
      <c r="C25" s="191" t="n">
        <v>0</v>
      </c>
      <c r="D25" s="191" t="n">
        <v>0</v>
      </c>
      <c r="E25" s="191" t="n">
        <v>0</v>
      </c>
      <c r="F25" s="191" t="n">
        <v>0</v>
      </c>
      <c r="G25" s="191" t="n">
        <v>0</v>
      </c>
      <c r="H25" s="191" t="n">
        <v>0</v>
      </c>
      <c r="I25" s="191" t="n">
        <v>0</v>
      </c>
      <c r="J25" s="191" t="n">
        <v>0</v>
      </c>
      <c r="K25" s="191" t="n">
        <v>0</v>
      </c>
      <c r="L25" s="191" t="n">
        <v>0</v>
      </c>
      <c r="M25" s="191" t="n">
        <v>0.17</v>
      </c>
      <c r="N25" s="191" t="n">
        <v>0</v>
      </c>
      <c r="O25" s="191" t="n">
        <v>0</v>
      </c>
      <c r="P25" s="191" t="n">
        <v>0</v>
      </c>
      <c r="Q25" s="191" t="n">
        <v>0</v>
      </c>
      <c r="R25" s="192" t="n">
        <v>0.14</v>
      </c>
      <c r="S25" s="192" t="n">
        <v>1.16</v>
      </c>
      <c r="T25" s="191" t="n">
        <v>0</v>
      </c>
      <c r="U25" s="191" t="n">
        <v>0</v>
      </c>
      <c r="V25" s="191" t="n">
        <v>0</v>
      </c>
      <c r="W25" s="192" t="n">
        <v>0.13</v>
      </c>
      <c r="X25" s="192" t="n">
        <v>1.04</v>
      </c>
      <c r="Y25" s="192" t="n">
        <v>3.04</v>
      </c>
      <c r="Z25" s="191" t="n">
        <v>0</v>
      </c>
      <c r="AA25" s="191" t="n">
        <v>0</v>
      </c>
      <c r="AB25" s="192" t="n">
        <v>0.14</v>
      </c>
      <c r="AC25" s="192" t="n">
        <v>1.04</v>
      </c>
      <c r="AD25" s="192" t="n">
        <v>2.92</v>
      </c>
      <c r="AE25" s="192" t="n">
        <v>5.83</v>
      </c>
      <c r="AF25" s="191" t="n">
        <v>0</v>
      </c>
      <c r="AG25" s="192" t="n">
        <v>0.17</v>
      </c>
      <c r="AH25" s="192" t="n">
        <v>1.16</v>
      </c>
      <c r="AI25" s="192" t="n">
        <v>3.04</v>
      </c>
      <c r="AJ25" s="192" t="n">
        <v>5.83</v>
      </c>
      <c r="AK25" s="192" t="n">
        <v>9.55</v>
      </c>
      <c r="AM25" s="192"/>
      <c r="AN25" s="192"/>
      <c r="AO25" s="192" t="s">
        <v>844</v>
      </c>
    </row>
    <row r="26" customFormat="false" ht="12.8" hidden="false" customHeight="false" outlineLevel="0" collapsed="false">
      <c r="A26" s="191" t="n">
        <v>29</v>
      </c>
      <c r="B26" s="191" t="n">
        <v>0</v>
      </c>
      <c r="C26" s="191" t="n">
        <v>0</v>
      </c>
      <c r="D26" s="191" t="n">
        <v>0</v>
      </c>
      <c r="E26" s="191" t="n">
        <v>0</v>
      </c>
      <c r="F26" s="191" t="n">
        <v>0</v>
      </c>
      <c r="G26" s="191" t="n">
        <v>0</v>
      </c>
      <c r="H26" s="191" t="n">
        <v>0</v>
      </c>
      <c r="I26" s="191" t="n">
        <v>0</v>
      </c>
      <c r="J26" s="191" t="n">
        <v>0</v>
      </c>
      <c r="K26" s="191" t="n">
        <v>0</v>
      </c>
      <c r="L26" s="191" t="n">
        <v>0</v>
      </c>
      <c r="M26" s="191" t="n">
        <v>0</v>
      </c>
      <c r="N26" s="191" t="n">
        <v>0</v>
      </c>
      <c r="O26" s="191" t="n">
        <v>0</v>
      </c>
      <c r="P26" s="191" t="n">
        <v>0</v>
      </c>
      <c r="Q26" s="191" t="n">
        <v>0</v>
      </c>
      <c r="R26" s="191" t="n">
        <v>0</v>
      </c>
      <c r="S26" s="192" t="n">
        <v>0.46</v>
      </c>
      <c r="T26" s="191" t="n">
        <v>0</v>
      </c>
      <c r="U26" s="191" t="n">
        <v>0</v>
      </c>
      <c r="V26" s="191" t="n">
        <v>0</v>
      </c>
      <c r="W26" s="191" t="n">
        <v>0</v>
      </c>
      <c r="X26" s="192" t="n">
        <v>0.42</v>
      </c>
      <c r="Y26" s="192" t="n">
        <v>1.74</v>
      </c>
      <c r="Z26" s="191" t="n">
        <v>0</v>
      </c>
      <c r="AA26" s="191" t="n">
        <v>0</v>
      </c>
      <c r="AB26" s="191" t="n">
        <v>0</v>
      </c>
      <c r="AC26" s="192" t="n">
        <v>0.42</v>
      </c>
      <c r="AD26" s="192" t="n">
        <v>1.67</v>
      </c>
      <c r="AE26" s="192" t="n">
        <v>3.89</v>
      </c>
      <c r="AF26" s="191" t="n">
        <v>0</v>
      </c>
      <c r="AG26" s="191" t="n">
        <v>0</v>
      </c>
      <c r="AH26" s="192" t="n">
        <v>0.46</v>
      </c>
      <c r="AI26" s="192" t="n">
        <v>1.74</v>
      </c>
      <c r="AJ26" s="192" t="n">
        <v>3.89</v>
      </c>
      <c r="AK26" s="192" t="n">
        <v>6.94</v>
      </c>
      <c r="AM26" s="192"/>
      <c r="AN26" s="192"/>
      <c r="AO26" s="192" t="s">
        <v>844</v>
      </c>
    </row>
    <row r="27" customFormat="false" ht="12.8" hidden="false" customHeight="false" outlineLevel="0" collapsed="false">
      <c r="A27" s="191" t="n">
        <v>30</v>
      </c>
      <c r="B27" s="191" t="n">
        <v>0</v>
      </c>
      <c r="C27" s="191" t="n">
        <v>0</v>
      </c>
      <c r="D27" s="191" t="n">
        <v>0</v>
      </c>
      <c r="E27" s="191" t="n">
        <v>0</v>
      </c>
      <c r="F27" s="191" t="n">
        <v>0</v>
      </c>
      <c r="G27" s="191" t="n">
        <v>0</v>
      </c>
      <c r="H27" s="191" t="n">
        <v>0</v>
      </c>
      <c r="I27" s="191" t="n">
        <v>0</v>
      </c>
      <c r="J27" s="191" t="n">
        <v>0</v>
      </c>
      <c r="K27" s="191" t="n">
        <v>0</v>
      </c>
      <c r="L27" s="191" t="n">
        <v>0</v>
      </c>
      <c r="M27" s="191" t="n">
        <v>0</v>
      </c>
      <c r="N27" s="191" t="n">
        <v>0</v>
      </c>
      <c r="O27" s="191" t="n">
        <v>0</v>
      </c>
      <c r="P27" s="191" t="n">
        <v>0</v>
      </c>
      <c r="Q27" s="191" t="n">
        <v>0</v>
      </c>
      <c r="R27" s="191" t="n">
        <v>0</v>
      </c>
      <c r="S27" s="192" t="n">
        <v>0.12</v>
      </c>
      <c r="T27" s="191" t="n">
        <v>0</v>
      </c>
      <c r="U27" s="191" t="n">
        <v>0</v>
      </c>
      <c r="V27" s="191" t="n">
        <v>0</v>
      </c>
      <c r="W27" s="191" t="n">
        <v>0</v>
      </c>
      <c r="X27" s="192" t="n">
        <v>0.1</v>
      </c>
      <c r="Y27" s="192" t="n">
        <v>0.87</v>
      </c>
      <c r="Z27" s="191" t="n">
        <v>0</v>
      </c>
      <c r="AA27" s="191" t="n">
        <v>0</v>
      </c>
      <c r="AB27" s="191" t="n">
        <v>0</v>
      </c>
      <c r="AC27" s="192" t="n">
        <v>0.1</v>
      </c>
      <c r="AD27" s="192" t="n">
        <v>0.83</v>
      </c>
      <c r="AE27" s="192" t="n">
        <v>2.43</v>
      </c>
      <c r="AF27" s="191" t="n">
        <v>0</v>
      </c>
      <c r="AG27" s="191" t="n">
        <v>0</v>
      </c>
      <c r="AH27" s="192" t="n">
        <v>0.12</v>
      </c>
      <c r="AI27" s="192" t="n">
        <v>0.87</v>
      </c>
      <c r="AJ27" s="192" t="n">
        <v>2.43</v>
      </c>
      <c r="AK27" s="192" t="n">
        <v>4.86</v>
      </c>
      <c r="AM27" s="192"/>
      <c r="AO27" s="192" t="s">
        <v>844</v>
      </c>
    </row>
    <row r="28" customFormat="false" ht="12.8" hidden="false" customHeight="false" outlineLevel="0" collapsed="false">
      <c r="A28" s="191" t="n">
        <v>31</v>
      </c>
      <c r="B28" s="191" t="n">
        <v>0</v>
      </c>
      <c r="C28" s="191" t="n">
        <v>0</v>
      </c>
      <c r="D28" s="191" t="n">
        <v>0</v>
      </c>
      <c r="E28" s="191" t="n">
        <v>0</v>
      </c>
      <c r="F28" s="191" t="n">
        <v>0</v>
      </c>
      <c r="G28" s="191" t="n">
        <v>0</v>
      </c>
      <c r="H28" s="191" t="n">
        <v>0</v>
      </c>
      <c r="I28" s="191" t="n">
        <v>0</v>
      </c>
      <c r="J28" s="191" t="n">
        <v>0</v>
      </c>
      <c r="K28" s="191" t="n">
        <v>0</v>
      </c>
      <c r="L28" s="191" t="n">
        <v>0</v>
      </c>
      <c r="M28" s="191" t="n">
        <v>0</v>
      </c>
      <c r="N28" s="191" t="n">
        <v>0</v>
      </c>
      <c r="O28" s="191" t="n">
        <v>0</v>
      </c>
      <c r="P28" s="191" t="n">
        <v>0</v>
      </c>
      <c r="Q28" s="191" t="n">
        <v>0</v>
      </c>
      <c r="R28" s="191" t="n">
        <v>0</v>
      </c>
      <c r="S28" s="191" t="n">
        <v>0</v>
      </c>
      <c r="T28" s="191" t="n">
        <v>0</v>
      </c>
      <c r="U28" s="191" t="n">
        <v>0</v>
      </c>
      <c r="V28" s="191" t="n">
        <v>0</v>
      </c>
      <c r="W28" s="191" t="n">
        <v>0</v>
      </c>
      <c r="X28" s="191" t="n">
        <v>0</v>
      </c>
      <c r="Y28" s="192" t="n">
        <v>0.35</v>
      </c>
      <c r="Z28" s="191" t="n">
        <v>0</v>
      </c>
      <c r="AA28" s="191" t="n">
        <v>0</v>
      </c>
      <c r="AB28" s="191" t="n">
        <v>0</v>
      </c>
      <c r="AC28" s="191" t="n">
        <v>0</v>
      </c>
      <c r="AD28" s="192" t="n">
        <v>0.33</v>
      </c>
      <c r="AE28" s="192" t="n">
        <v>1.39</v>
      </c>
      <c r="AF28" s="191" t="n">
        <v>0</v>
      </c>
      <c r="AG28" s="191" t="n">
        <v>0</v>
      </c>
      <c r="AH28" s="191" t="n">
        <v>0</v>
      </c>
      <c r="AI28" s="192" t="n">
        <v>0.35</v>
      </c>
      <c r="AJ28" s="192" t="n">
        <v>1.39</v>
      </c>
      <c r="AK28" s="192" t="n">
        <v>3.24</v>
      </c>
      <c r="AM28" s="192"/>
      <c r="AO28" s="192" t="s">
        <v>844</v>
      </c>
    </row>
    <row r="29" customFormat="false" ht="12.8" hidden="false" customHeight="false" outlineLevel="0" collapsed="false">
      <c r="A29" s="191" t="n">
        <v>32</v>
      </c>
      <c r="B29" s="191" t="n">
        <v>0</v>
      </c>
      <c r="C29" s="191" t="n">
        <v>0</v>
      </c>
      <c r="D29" s="191" t="n">
        <v>0</v>
      </c>
      <c r="E29" s="191" t="n">
        <v>0</v>
      </c>
      <c r="F29" s="191" t="n">
        <v>0</v>
      </c>
      <c r="G29" s="191" t="n">
        <v>0</v>
      </c>
      <c r="H29" s="191" t="n">
        <v>0</v>
      </c>
      <c r="I29" s="191" t="n">
        <v>0</v>
      </c>
      <c r="J29" s="191" t="n">
        <v>0</v>
      </c>
      <c r="K29" s="191" t="n">
        <v>0</v>
      </c>
      <c r="L29" s="191" t="n">
        <v>0</v>
      </c>
      <c r="M29" s="191" t="n">
        <v>0</v>
      </c>
      <c r="N29" s="191" t="n">
        <v>0</v>
      </c>
      <c r="O29" s="191" t="n">
        <v>0</v>
      </c>
      <c r="P29" s="191" t="n">
        <v>0</v>
      </c>
      <c r="Q29" s="191" t="n">
        <v>0</v>
      </c>
      <c r="R29" s="191" t="n">
        <v>0</v>
      </c>
      <c r="S29" s="191" t="n">
        <v>0</v>
      </c>
      <c r="T29" s="191" t="n">
        <v>0</v>
      </c>
      <c r="U29" s="191" t="n">
        <v>0</v>
      </c>
      <c r="V29" s="191" t="n">
        <v>0</v>
      </c>
      <c r="W29" s="191" t="n">
        <v>0</v>
      </c>
      <c r="X29" s="191" t="n">
        <v>0</v>
      </c>
      <c r="Y29" s="192" t="n">
        <v>0.09</v>
      </c>
      <c r="Z29" s="191" t="n">
        <v>0</v>
      </c>
      <c r="AA29" s="191" t="n">
        <v>0</v>
      </c>
      <c r="AB29" s="191" t="n">
        <v>0</v>
      </c>
      <c r="AC29" s="191" t="n">
        <v>0</v>
      </c>
      <c r="AD29" s="192" t="n">
        <v>0.08</v>
      </c>
      <c r="AE29" s="192" t="n">
        <v>0.69</v>
      </c>
      <c r="AF29" s="191" t="n">
        <v>0</v>
      </c>
      <c r="AG29" s="191" t="n">
        <v>0</v>
      </c>
      <c r="AH29" s="191" t="n">
        <v>0</v>
      </c>
      <c r="AI29" s="192" t="n">
        <v>0.09</v>
      </c>
      <c r="AJ29" s="192" t="n">
        <v>0.69</v>
      </c>
      <c r="AK29" s="192" t="n">
        <v>2.03</v>
      </c>
      <c r="AM29" s="192"/>
      <c r="AO29" s="192" t="s">
        <v>844</v>
      </c>
    </row>
    <row r="30" customFormat="false" ht="12.8" hidden="false" customHeight="false" outlineLevel="0" collapsed="false">
      <c r="A30" s="191" t="n">
        <v>33</v>
      </c>
      <c r="B30" s="191" t="n">
        <v>0</v>
      </c>
      <c r="C30" s="191" t="n">
        <v>0</v>
      </c>
      <c r="D30" s="191" t="n">
        <v>0</v>
      </c>
      <c r="E30" s="191" t="n">
        <v>0</v>
      </c>
      <c r="F30" s="191" t="n">
        <v>0</v>
      </c>
      <c r="G30" s="191" t="n">
        <v>0</v>
      </c>
      <c r="H30" s="191" t="n">
        <v>0</v>
      </c>
      <c r="I30" s="191" t="n">
        <v>0</v>
      </c>
      <c r="J30" s="191" t="n">
        <v>0</v>
      </c>
      <c r="K30" s="191" t="n">
        <v>0</v>
      </c>
      <c r="L30" s="191" t="n">
        <v>0</v>
      </c>
      <c r="M30" s="191" t="n">
        <v>0</v>
      </c>
      <c r="N30" s="191" t="n">
        <v>0</v>
      </c>
      <c r="O30" s="191" t="n">
        <v>0</v>
      </c>
      <c r="P30" s="191" t="n">
        <v>0</v>
      </c>
      <c r="Q30" s="191" t="n">
        <v>0</v>
      </c>
      <c r="R30" s="191" t="n">
        <v>0</v>
      </c>
      <c r="S30" s="191" t="n">
        <v>0</v>
      </c>
      <c r="T30" s="191" t="n">
        <v>0</v>
      </c>
      <c r="U30" s="191" t="n">
        <v>0</v>
      </c>
      <c r="V30" s="191" t="n">
        <v>0</v>
      </c>
      <c r="W30" s="191" t="n">
        <v>0</v>
      </c>
      <c r="X30" s="191" t="n">
        <v>0</v>
      </c>
      <c r="Y30" s="191" t="n">
        <v>0</v>
      </c>
      <c r="Z30" s="191" t="n">
        <v>0</v>
      </c>
      <c r="AA30" s="191" t="n">
        <v>0</v>
      </c>
      <c r="AB30" s="191" t="n">
        <v>0</v>
      </c>
      <c r="AC30" s="191" t="n">
        <v>0</v>
      </c>
      <c r="AD30" s="191" t="n">
        <v>0</v>
      </c>
      <c r="AE30" s="192" t="n">
        <v>0.28</v>
      </c>
      <c r="AF30" s="191" t="n">
        <v>0</v>
      </c>
      <c r="AG30" s="191" t="n">
        <v>0</v>
      </c>
      <c r="AH30" s="191" t="n">
        <v>0</v>
      </c>
      <c r="AI30" s="191" t="n">
        <v>0</v>
      </c>
      <c r="AJ30" s="192" t="n">
        <v>0.28</v>
      </c>
      <c r="AK30" s="192" t="n">
        <v>1.16</v>
      </c>
      <c r="AM30" s="192"/>
      <c r="AO30" s="192" t="s">
        <v>844</v>
      </c>
    </row>
    <row r="31" customFormat="false" ht="12.8" hidden="false" customHeight="false" outlineLevel="0" collapsed="false">
      <c r="A31" s="191" t="n">
        <v>34</v>
      </c>
      <c r="B31" s="191" t="n">
        <v>0</v>
      </c>
      <c r="C31" s="191" t="n">
        <v>0</v>
      </c>
      <c r="D31" s="191" t="n">
        <v>0</v>
      </c>
      <c r="E31" s="191" t="n">
        <v>0</v>
      </c>
      <c r="F31" s="191" t="n">
        <v>0</v>
      </c>
      <c r="G31" s="191" t="n">
        <v>0</v>
      </c>
      <c r="H31" s="191" t="n">
        <v>0</v>
      </c>
      <c r="I31" s="191" t="n">
        <v>0</v>
      </c>
      <c r="J31" s="191" t="n">
        <v>0</v>
      </c>
      <c r="K31" s="191" t="n">
        <v>0</v>
      </c>
      <c r="L31" s="191" t="n">
        <v>0</v>
      </c>
      <c r="M31" s="191" t="n">
        <v>0</v>
      </c>
      <c r="N31" s="191" t="n">
        <v>0</v>
      </c>
      <c r="O31" s="191" t="n">
        <v>0</v>
      </c>
      <c r="P31" s="191" t="n">
        <v>0</v>
      </c>
      <c r="Q31" s="191" t="n">
        <v>0</v>
      </c>
      <c r="R31" s="191" t="n">
        <v>0</v>
      </c>
      <c r="S31" s="191" t="n">
        <v>0</v>
      </c>
      <c r="T31" s="191" t="n">
        <v>0</v>
      </c>
      <c r="U31" s="191" t="n">
        <v>0</v>
      </c>
      <c r="V31" s="191" t="n">
        <v>0</v>
      </c>
      <c r="W31" s="191" t="n">
        <v>0</v>
      </c>
      <c r="X31" s="191" t="n">
        <v>0</v>
      </c>
      <c r="Y31" s="191" t="n">
        <v>0</v>
      </c>
      <c r="Z31" s="191" t="n">
        <v>0</v>
      </c>
      <c r="AA31" s="191" t="n">
        <v>0</v>
      </c>
      <c r="AB31" s="191" t="n">
        <v>0</v>
      </c>
      <c r="AC31" s="191" t="n">
        <v>0</v>
      </c>
      <c r="AD31" s="191" t="n">
        <v>0</v>
      </c>
      <c r="AE31" s="192" t="n">
        <v>0.07</v>
      </c>
      <c r="AF31" s="191" t="n">
        <v>0</v>
      </c>
      <c r="AG31" s="191" t="n">
        <v>0</v>
      </c>
      <c r="AH31" s="191" t="n">
        <v>0</v>
      </c>
      <c r="AI31" s="191" t="n">
        <v>0</v>
      </c>
      <c r="AJ31" s="192" t="n">
        <v>0.07</v>
      </c>
      <c r="AK31" s="192" t="n">
        <v>0.58</v>
      </c>
      <c r="AM31" s="192"/>
      <c r="AO31" s="192" t="s">
        <v>844</v>
      </c>
    </row>
    <row r="32" customFormat="false" ht="12.8" hidden="false" customHeight="false" outlineLevel="0" collapsed="false">
      <c r="A32" s="191" t="n">
        <v>35</v>
      </c>
      <c r="B32" s="191" t="n">
        <v>0</v>
      </c>
      <c r="C32" s="191" t="n">
        <v>0</v>
      </c>
      <c r="D32" s="191" t="n">
        <v>0</v>
      </c>
      <c r="E32" s="191" t="n">
        <v>0</v>
      </c>
      <c r="F32" s="191" t="n">
        <v>0</v>
      </c>
      <c r="G32" s="191" t="n">
        <v>0</v>
      </c>
      <c r="H32" s="191" t="n">
        <v>0</v>
      </c>
      <c r="I32" s="191" t="n">
        <v>0</v>
      </c>
      <c r="J32" s="191" t="n">
        <v>0</v>
      </c>
      <c r="K32" s="191" t="n">
        <v>0</v>
      </c>
      <c r="L32" s="191" t="n">
        <v>0</v>
      </c>
      <c r="M32" s="191" t="n">
        <v>0</v>
      </c>
      <c r="N32" s="191" t="n">
        <v>0</v>
      </c>
      <c r="O32" s="191" t="n">
        <v>0</v>
      </c>
      <c r="P32" s="191" t="n">
        <v>0</v>
      </c>
      <c r="Q32" s="191" t="n">
        <v>0</v>
      </c>
      <c r="R32" s="191" t="n">
        <v>0</v>
      </c>
      <c r="S32" s="191" t="n">
        <v>0</v>
      </c>
      <c r="T32" s="191" t="n">
        <v>0</v>
      </c>
      <c r="U32" s="191" t="n">
        <v>0</v>
      </c>
      <c r="V32" s="191" t="n">
        <v>0</v>
      </c>
      <c r="W32" s="191" t="n">
        <v>0</v>
      </c>
      <c r="X32" s="191" t="n">
        <v>0</v>
      </c>
      <c r="Y32" s="191" t="n">
        <v>0</v>
      </c>
      <c r="Z32" s="191" t="n">
        <v>0</v>
      </c>
      <c r="AA32" s="191" t="n">
        <v>0</v>
      </c>
      <c r="AB32" s="191" t="n">
        <v>0</v>
      </c>
      <c r="AC32" s="191" t="n">
        <v>0</v>
      </c>
      <c r="AD32" s="191" t="n">
        <v>0</v>
      </c>
      <c r="AE32" s="191" t="n">
        <v>0</v>
      </c>
      <c r="AF32" s="191" t="n">
        <v>0</v>
      </c>
      <c r="AG32" s="191" t="n">
        <v>0</v>
      </c>
      <c r="AH32" s="191" t="n">
        <v>0</v>
      </c>
      <c r="AI32" s="191" t="n">
        <v>0</v>
      </c>
      <c r="AJ32" s="191" t="n">
        <v>0</v>
      </c>
      <c r="AK32" s="192" t="n">
        <v>0.23</v>
      </c>
      <c r="AM32" s="192"/>
      <c r="AO32" s="192" t="s">
        <v>844</v>
      </c>
    </row>
    <row r="33" customFormat="false" ht="12.8" hidden="false" customHeight="false" outlineLevel="0" collapsed="false">
      <c r="A33" s="191" t="n">
        <v>36</v>
      </c>
      <c r="B33" s="191" t="n">
        <v>0</v>
      </c>
      <c r="C33" s="191" t="n">
        <v>0</v>
      </c>
      <c r="D33" s="191" t="n">
        <v>0</v>
      </c>
      <c r="E33" s="191" t="n">
        <v>0</v>
      </c>
      <c r="F33" s="191" t="n">
        <v>0</v>
      </c>
      <c r="G33" s="191" t="n">
        <v>0</v>
      </c>
      <c r="H33" s="191" t="n">
        <v>0</v>
      </c>
      <c r="I33" s="191" t="n">
        <v>0</v>
      </c>
      <c r="J33" s="191" t="n">
        <v>0</v>
      </c>
      <c r="K33" s="191" t="n">
        <v>0</v>
      </c>
      <c r="L33" s="191" t="n">
        <v>0</v>
      </c>
      <c r="M33" s="191" t="n">
        <v>0</v>
      </c>
      <c r="N33" s="191" t="n">
        <v>0</v>
      </c>
      <c r="O33" s="191" t="n">
        <v>0</v>
      </c>
      <c r="P33" s="191" t="n">
        <v>0</v>
      </c>
      <c r="Q33" s="191" t="n">
        <v>0</v>
      </c>
      <c r="R33" s="191" t="n">
        <v>0</v>
      </c>
      <c r="S33" s="191" t="n">
        <v>0</v>
      </c>
      <c r="T33" s="191" t="n">
        <v>0</v>
      </c>
      <c r="U33" s="191" t="n">
        <v>0</v>
      </c>
      <c r="V33" s="191" t="n">
        <v>0</v>
      </c>
      <c r="W33" s="191" t="n">
        <v>0</v>
      </c>
      <c r="X33" s="191" t="n">
        <v>0</v>
      </c>
      <c r="Y33" s="191" t="n">
        <v>0</v>
      </c>
      <c r="Z33" s="191" t="n">
        <v>0</v>
      </c>
      <c r="AA33" s="191" t="n">
        <v>0</v>
      </c>
      <c r="AB33" s="191" t="n">
        <v>0</v>
      </c>
      <c r="AC33" s="191" t="n">
        <v>0</v>
      </c>
      <c r="AD33" s="191" t="n">
        <v>0</v>
      </c>
      <c r="AE33" s="191" t="n">
        <v>0</v>
      </c>
      <c r="AF33" s="191" t="n">
        <v>0</v>
      </c>
      <c r="AG33" s="191" t="n">
        <v>0</v>
      </c>
      <c r="AH33" s="191" t="n">
        <v>0</v>
      </c>
      <c r="AI33" s="191" t="n">
        <v>0</v>
      </c>
      <c r="AJ33" s="191" t="n">
        <v>0</v>
      </c>
      <c r="AK33" s="192" t="n">
        <v>0.06</v>
      </c>
      <c r="AM33" s="192"/>
      <c r="AO33" s="192" t="s">
        <v>844</v>
      </c>
    </row>
    <row r="34" customFormat="false" ht="12.8" hidden="false" customHeight="false" outlineLevel="0" collapsed="false">
      <c r="A34" s="191" t="n">
        <v>37</v>
      </c>
      <c r="B34" s="191" t="n">
        <v>0</v>
      </c>
      <c r="C34" s="191" t="n">
        <v>0</v>
      </c>
      <c r="D34" s="191" t="n">
        <v>0</v>
      </c>
      <c r="E34" s="191" t="n">
        <v>0</v>
      </c>
      <c r="F34" s="191" t="n">
        <v>0</v>
      </c>
      <c r="G34" s="191" t="n">
        <v>0</v>
      </c>
      <c r="H34" s="191" t="n">
        <v>0</v>
      </c>
      <c r="I34" s="191" t="n">
        <v>0</v>
      </c>
      <c r="J34" s="191" t="n">
        <v>0</v>
      </c>
      <c r="K34" s="191" t="n">
        <v>0</v>
      </c>
      <c r="L34" s="191" t="n">
        <v>0</v>
      </c>
      <c r="M34" s="191" t="n">
        <v>0</v>
      </c>
      <c r="N34" s="191" t="n">
        <v>0</v>
      </c>
      <c r="O34" s="191" t="n">
        <v>0</v>
      </c>
      <c r="P34" s="191" t="n">
        <v>0</v>
      </c>
      <c r="Q34" s="191" t="n">
        <v>0</v>
      </c>
      <c r="R34" s="191" t="n">
        <v>0</v>
      </c>
      <c r="S34" s="191" t="n">
        <v>0</v>
      </c>
      <c r="T34" s="191" t="n">
        <v>0</v>
      </c>
      <c r="U34" s="191" t="n">
        <v>0</v>
      </c>
      <c r="V34" s="191" t="n">
        <v>0</v>
      </c>
      <c r="W34" s="191" t="n">
        <v>0</v>
      </c>
      <c r="X34" s="191" t="n">
        <v>0</v>
      </c>
      <c r="Y34" s="191" t="n">
        <v>0</v>
      </c>
      <c r="Z34" s="191" t="n">
        <v>0</v>
      </c>
      <c r="AA34" s="191" t="n">
        <v>0</v>
      </c>
      <c r="AB34" s="191" t="n">
        <v>0</v>
      </c>
      <c r="AC34" s="191" t="n">
        <v>0</v>
      </c>
      <c r="AD34" s="191" t="n">
        <v>0</v>
      </c>
      <c r="AE34" s="191" t="n">
        <v>0</v>
      </c>
      <c r="AF34" s="191" t="n">
        <v>0</v>
      </c>
      <c r="AG34" s="191" t="n">
        <v>0</v>
      </c>
      <c r="AH34" s="191" t="n">
        <v>0</v>
      </c>
      <c r="AI34" s="191" t="n">
        <v>0</v>
      </c>
      <c r="AJ34" s="191" t="n">
        <v>0</v>
      </c>
      <c r="AK34" s="191" t="n">
        <v>0</v>
      </c>
      <c r="AM34" s="192"/>
      <c r="AO34" s="192" t="s">
        <v>844</v>
      </c>
    </row>
    <row r="35" customFormat="false" ht="12.8" hidden="false" customHeight="false" outlineLevel="0" collapsed="false">
      <c r="A35" s="191" t="n">
        <v>38</v>
      </c>
      <c r="B35" s="191" t="n">
        <v>0</v>
      </c>
      <c r="C35" s="191" t="n">
        <v>0</v>
      </c>
      <c r="D35" s="191" t="n">
        <v>0</v>
      </c>
      <c r="E35" s="191" t="n">
        <v>0</v>
      </c>
      <c r="F35" s="191" t="n">
        <v>0</v>
      </c>
      <c r="G35" s="191" t="n">
        <v>0</v>
      </c>
      <c r="H35" s="191" t="n">
        <v>0</v>
      </c>
      <c r="I35" s="191" t="n">
        <v>0</v>
      </c>
      <c r="J35" s="191" t="n">
        <v>0</v>
      </c>
      <c r="K35" s="191" t="n">
        <v>0</v>
      </c>
      <c r="L35" s="191" t="n">
        <v>0</v>
      </c>
      <c r="M35" s="191" t="n">
        <v>0</v>
      </c>
      <c r="N35" s="191" t="n">
        <v>0</v>
      </c>
      <c r="O35" s="191" t="n">
        <v>0</v>
      </c>
      <c r="P35" s="191" t="n">
        <v>0</v>
      </c>
      <c r="Q35" s="191" t="n">
        <v>0</v>
      </c>
      <c r="R35" s="191" t="n">
        <v>0</v>
      </c>
      <c r="S35" s="191" t="n">
        <v>0</v>
      </c>
      <c r="T35" s="191" t="n">
        <v>0</v>
      </c>
      <c r="U35" s="191" t="n">
        <v>0</v>
      </c>
      <c r="V35" s="191" t="n">
        <v>0</v>
      </c>
      <c r="W35" s="191" t="n">
        <v>0</v>
      </c>
      <c r="X35" s="191" t="n">
        <v>0</v>
      </c>
      <c r="Y35" s="191" t="n">
        <v>0</v>
      </c>
      <c r="Z35" s="191" t="n">
        <v>0</v>
      </c>
      <c r="AA35" s="191" t="n">
        <v>0</v>
      </c>
      <c r="AB35" s="191" t="n">
        <v>0</v>
      </c>
      <c r="AC35" s="191" t="n">
        <v>0</v>
      </c>
      <c r="AD35" s="191" t="n">
        <v>0</v>
      </c>
      <c r="AE35" s="191" t="n">
        <v>0</v>
      </c>
      <c r="AF35" s="191" t="n">
        <v>0</v>
      </c>
      <c r="AG35" s="191" t="n">
        <v>0</v>
      </c>
      <c r="AH35" s="191" t="n">
        <v>0</v>
      </c>
      <c r="AI35" s="191" t="n">
        <v>0</v>
      </c>
      <c r="AJ35" s="191" t="n">
        <v>0</v>
      </c>
      <c r="AK35" s="191" t="n">
        <v>0</v>
      </c>
      <c r="AM35" s="192"/>
      <c r="AO35" s="192" t="s">
        <v>844</v>
      </c>
    </row>
    <row r="36" customFormat="false" ht="12.8" hidden="false" customHeight="false" outlineLevel="0" collapsed="false">
      <c r="A36" s="191" t="n">
        <v>39</v>
      </c>
      <c r="B36" s="191" t="n">
        <v>0</v>
      </c>
      <c r="C36" s="191" t="n">
        <v>0</v>
      </c>
      <c r="D36" s="191" t="n">
        <v>0</v>
      </c>
      <c r="E36" s="191" t="n">
        <v>0</v>
      </c>
      <c r="F36" s="191" t="n">
        <v>0</v>
      </c>
      <c r="G36" s="191" t="n">
        <v>0</v>
      </c>
      <c r="H36" s="191" t="n">
        <v>0</v>
      </c>
      <c r="I36" s="191" t="n">
        <v>0</v>
      </c>
      <c r="J36" s="191" t="n">
        <v>0</v>
      </c>
      <c r="K36" s="191" t="n">
        <v>0</v>
      </c>
      <c r="L36" s="191" t="n">
        <v>0</v>
      </c>
      <c r="M36" s="191" t="n">
        <v>0</v>
      </c>
      <c r="N36" s="191" t="n">
        <v>0</v>
      </c>
      <c r="O36" s="191" t="n">
        <v>0</v>
      </c>
      <c r="P36" s="191" t="n">
        <v>0</v>
      </c>
      <c r="Q36" s="191" t="n">
        <v>0</v>
      </c>
      <c r="R36" s="191" t="n">
        <v>0</v>
      </c>
      <c r="S36" s="191" t="n">
        <v>0</v>
      </c>
      <c r="T36" s="191" t="n">
        <v>0</v>
      </c>
      <c r="U36" s="191" t="n">
        <v>0</v>
      </c>
      <c r="V36" s="191" t="n">
        <v>0</v>
      </c>
      <c r="W36" s="191" t="n">
        <v>0</v>
      </c>
      <c r="X36" s="191" t="n">
        <v>0</v>
      </c>
      <c r="Y36" s="191" t="n">
        <v>0</v>
      </c>
      <c r="Z36" s="191" t="n">
        <v>0</v>
      </c>
      <c r="AA36" s="191" t="n">
        <v>0</v>
      </c>
      <c r="AB36" s="191" t="n">
        <v>0</v>
      </c>
      <c r="AC36" s="191" t="n">
        <v>0</v>
      </c>
      <c r="AD36" s="191" t="n">
        <v>0</v>
      </c>
      <c r="AE36" s="191" t="n">
        <v>0</v>
      </c>
      <c r="AF36" s="191" t="n">
        <v>0</v>
      </c>
      <c r="AG36" s="191" t="n">
        <v>0</v>
      </c>
      <c r="AH36" s="191" t="n">
        <v>0</v>
      </c>
      <c r="AI36" s="191" t="n">
        <v>0</v>
      </c>
      <c r="AJ36" s="191" t="n">
        <v>0</v>
      </c>
      <c r="AK36" s="191" t="n">
        <v>0</v>
      </c>
      <c r="AM36" s="192"/>
      <c r="AO36" s="192" t="s">
        <v>844</v>
      </c>
    </row>
    <row r="37" customFormat="false" ht="12.8" hidden="false" customHeight="false" outlineLevel="0" collapsed="false">
      <c r="A37" s="191" t="n">
        <v>40</v>
      </c>
      <c r="B37" s="191" t="n">
        <v>0</v>
      </c>
      <c r="C37" s="191" t="n">
        <v>0</v>
      </c>
      <c r="D37" s="191" t="n">
        <v>0</v>
      </c>
      <c r="E37" s="191" t="n">
        <v>0</v>
      </c>
      <c r="F37" s="191" t="n">
        <v>0</v>
      </c>
      <c r="G37" s="191" t="n">
        <v>0</v>
      </c>
      <c r="H37" s="191" t="n">
        <v>0</v>
      </c>
      <c r="I37" s="191" t="n">
        <v>0</v>
      </c>
      <c r="J37" s="191" t="n">
        <v>0</v>
      </c>
      <c r="K37" s="191" t="n">
        <v>0</v>
      </c>
      <c r="L37" s="191" t="n">
        <v>0</v>
      </c>
      <c r="M37" s="191" t="n">
        <v>0</v>
      </c>
      <c r="N37" s="191" t="n">
        <v>0</v>
      </c>
      <c r="O37" s="191" t="n">
        <v>0</v>
      </c>
      <c r="P37" s="191" t="n">
        <v>0</v>
      </c>
      <c r="Q37" s="191" t="n">
        <v>0</v>
      </c>
      <c r="R37" s="191" t="n">
        <v>0</v>
      </c>
      <c r="S37" s="191" t="n">
        <v>0</v>
      </c>
      <c r="T37" s="191" t="n">
        <v>0</v>
      </c>
      <c r="U37" s="191" t="n">
        <v>0</v>
      </c>
      <c r="V37" s="191" t="n">
        <v>0</v>
      </c>
      <c r="W37" s="191" t="n">
        <v>0</v>
      </c>
      <c r="X37" s="191" t="n">
        <v>0</v>
      </c>
      <c r="Y37" s="191" t="n">
        <v>0</v>
      </c>
      <c r="Z37" s="191" t="n">
        <v>0</v>
      </c>
      <c r="AA37" s="191" t="n">
        <v>0</v>
      </c>
      <c r="AB37" s="191" t="n">
        <v>0</v>
      </c>
      <c r="AC37" s="191" t="n">
        <v>0</v>
      </c>
      <c r="AD37" s="191" t="n">
        <v>0</v>
      </c>
      <c r="AE37" s="191" t="n">
        <v>0</v>
      </c>
      <c r="AF37" s="191" t="n">
        <v>0</v>
      </c>
      <c r="AG37" s="191" t="n">
        <v>0</v>
      </c>
      <c r="AH37" s="191" t="n">
        <v>0</v>
      </c>
      <c r="AI37" s="191" t="n">
        <v>0</v>
      </c>
      <c r="AJ37" s="191" t="n">
        <v>0</v>
      </c>
      <c r="AK37" s="191" t="n">
        <v>0</v>
      </c>
      <c r="AM37" s="192"/>
      <c r="AO37" s="192" t="s">
        <v>844</v>
      </c>
    </row>
    <row r="38" customFormat="false" ht="12.8" hidden="false" customHeight="false" outlineLevel="0" collapsed="false">
      <c r="Y38" s="192"/>
      <c r="Z38" s="192"/>
      <c r="AA38" s="192"/>
      <c r="AB38" s="192"/>
      <c r="AC38" s="192"/>
      <c r="AG38" s="192"/>
      <c r="AH38" s="192"/>
      <c r="AI38" s="192" t="s">
        <v>844</v>
      </c>
      <c r="AM38" s="192"/>
      <c r="AO38" s="192" t="s">
        <v>844</v>
      </c>
    </row>
    <row r="39" customFormat="false" ht="12.8" hidden="false" customHeight="false" outlineLevel="0" collapsed="false">
      <c r="Y39" s="193"/>
      <c r="Z39" s="193"/>
      <c r="AA39" s="192"/>
      <c r="AB39" s="192"/>
      <c r="AC39" s="192"/>
      <c r="AG39" s="192"/>
      <c r="AH39" s="192"/>
      <c r="AI39" s="192" t="s">
        <v>844</v>
      </c>
      <c r="AM39" s="192"/>
      <c r="AO39" s="192" t="s">
        <v>844</v>
      </c>
    </row>
    <row r="40" customFormat="false" ht="12.8" hidden="false" customHeight="false" outlineLevel="0" collapsed="false">
      <c r="Y40" s="192"/>
      <c r="Z40" s="192"/>
      <c r="AA40" s="192"/>
      <c r="AB40" s="192"/>
      <c r="AC40" s="192"/>
      <c r="AG40" s="192"/>
      <c r="AH40" s="192"/>
      <c r="AI40" s="192" t="s">
        <v>844</v>
      </c>
      <c r="AM40" s="192"/>
      <c r="AO40" s="192" t="s">
        <v>844</v>
      </c>
    </row>
    <row r="41" customFormat="false" ht="12.8" hidden="false" customHeight="false" outlineLevel="0" collapsed="false">
      <c r="Y41" s="192"/>
      <c r="Z41" s="192"/>
      <c r="AA41" s="192"/>
      <c r="AB41" s="192"/>
      <c r="AC41" s="192"/>
      <c r="AG41" s="192"/>
      <c r="AH41" s="192"/>
      <c r="AI41" s="192" t="s">
        <v>844</v>
      </c>
      <c r="AM41" s="192"/>
      <c r="AO41" s="192" t="s">
        <v>844</v>
      </c>
    </row>
    <row r="42" customFormat="false" ht="12.8" hidden="false" customHeight="false" outlineLevel="0" collapsed="false">
      <c r="Y42" s="192"/>
      <c r="Z42" s="192"/>
      <c r="AA42" s="192"/>
      <c r="AB42" s="192"/>
      <c r="AC42" s="192"/>
      <c r="AG42" s="192"/>
      <c r="AH42" s="192"/>
      <c r="AI42" s="192" t="s">
        <v>844</v>
      </c>
      <c r="AM42" s="192"/>
      <c r="AO42" s="192" t="s">
        <v>844</v>
      </c>
    </row>
    <row r="43" customFormat="false" ht="12.8" hidden="false" customHeight="false" outlineLevel="0" collapsed="false">
      <c r="Y43" s="192"/>
      <c r="Z43" s="192"/>
      <c r="AA43" s="193"/>
      <c r="AB43" s="193"/>
      <c r="AG43" s="192"/>
      <c r="AH43" s="192"/>
      <c r="AI43" s="192" t="s">
        <v>844</v>
      </c>
      <c r="AM43" s="192"/>
      <c r="AO43" s="192" t="s">
        <v>844</v>
      </c>
    </row>
    <row r="44" customFormat="false" ht="12.8" hidden="false" customHeight="false" outlineLevel="0" collapsed="false">
      <c r="Y44" s="192"/>
      <c r="Z44" s="192"/>
      <c r="AA44" s="192"/>
      <c r="AB44" s="192"/>
      <c r="AC44" s="192"/>
      <c r="AG44" s="192"/>
      <c r="AH44" s="192"/>
      <c r="AI44" s="192" t="s">
        <v>844</v>
      </c>
      <c r="AM44" s="192"/>
      <c r="AO44" s="192" t="s">
        <v>844</v>
      </c>
    </row>
    <row r="45" customFormat="false" ht="12.8" hidden="false" customHeight="false" outlineLevel="0" collapsed="false">
      <c r="Y45" s="192"/>
      <c r="Z45" s="192"/>
      <c r="AA45" s="192"/>
      <c r="AB45" s="192"/>
      <c r="AC45" s="192"/>
      <c r="AG45" s="192"/>
      <c r="AH45" s="192"/>
      <c r="AI45" s="192" t="s">
        <v>844</v>
      </c>
      <c r="AM45" s="192"/>
      <c r="AO45" s="192" t="s">
        <v>844</v>
      </c>
    </row>
    <row r="46" customFormat="false" ht="12.8" hidden="false" customHeight="false" outlineLevel="0" collapsed="false">
      <c r="Y46" s="192"/>
      <c r="Z46" s="192"/>
      <c r="AA46" s="192"/>
      <c r="AB46" s="192"/>
      <c r="AC46" s="192"/>
      <c r="AG46" s="192"/>
      <c r="AH46" s="192"/>
      <c r="AI46" s="192" t="s">
        <v>844</v>
      </c>
      <c r="AM46" s="192"/>
      <c r="AO46" s="192" t="s">
        <v>844</v>
      </c>
    </row>
    <row r="47" customFormat="false" ht="12.8" hidden="false" customHeight="false" outlineLevel="0" collapsed="false">
      <c r="Y47" s="192"/>
      <c r="Z47" s="192"/>
      <c r="AA47" s="192"/>
      <c r="AB47" s="192"/>
      <c r="AC47" s="192"/>
      <c r="AG47" s="193"/>
      <c r="AH47" s="193"/>
      <c r="AM47" s="192"/>
      <c r="AO47" s="192" t="s">
        <v>844</v>
      </c>
    </row>
    <row r="48" customFormat="false" ht="12.8" hidden="false" customHeight="false" outlineLevel="0" collapsed="false">
      <c r="Y48" s="192"/>
      <c r="Z48" s="192"/>
      <c r="AA48" s="192"/>
      <c r="AB48" s="192"/>
      <c r="AC48" s="192"/>
      <c r="AG48" s="192"/>
      <c r="AH48" s="192"/>
      <c r="AI48" s="192" t="s">
        <v>844</v>
      </c>
      <c r="AM48" s="192"/>
      <c r="AO48" s="192" t="s">
        <v>844</v>
      </c>
    </row>
    <row r="49" customFormat="false" ht="12.8" hidden="false" customHeight="false" outlineLevel="0" collapsed="false">
      <c r="Y49" s="192"/>
      <c r="Z49" s="192"/>
      <c r="AA49" s="192"/>
      <c r="AB49" s="192"/>
      <c r="AC49" s="192"/>
      <c r="AG49" s="192"/>
      <c r="AH49" s="192"/>
      <c r="AI49" s="192" t="s">
        <v>844</v>
      </c>
      <c r="AM49" s="192"/>
      <c r="AO49" s="192" t="s">
        <v>844</v>
      </c>
    </row>
    <row r="50" customFormat="false" ht="12.8" hidden="false" customHeight="false" outlineLevel="0" collapsed="false">
      <c r="Y50" s="192"/>
      <c r="Z50" s="192"/>
      <c r="AA50" s="192"/>
      <c r="AB50" s="192"/>
      <c r="AC50" s="192"/>
      <c r="AG50" s="192"/>
      <c r="AH50" s="192"/>
      <c r="AI50" s="192" t="s">
        <v>844</v>
      </c>
      <c r="AM50" s="192"/>
      <c r="AO50" s="192" t="s">
        <v>844</v>
      </c>
    </row>
    <row r="51" customFormat="false" ht="12.8" hidden="false" customHeight="false" outlineLevel="0" collapsed="false">
      <c r="Y51" s="192"/>
      <c r="Z51" s="192"/>
      <c r="AA51" s="192"/>
      <c r="AB51" s="192"/>
      <c r="AC51" s="192"/>
      <c r="AG51" s="192"/>
      <c r="AH51" s="192"/>
      <c r="AI51" s="192" t="s">
        <v>844</v>
      </c>
      <c r="AM51" s="193"/>
      <c r="AN51" s="193"/>
    </row>
    <row r="52" customFormat="false" ht="12.8" hidden="false" customHeight="false" outlineLevel="0" collapsed="false">
      <c r="Y52" s="192"/>
      <c r="Z52" s="192"/>
      <c r="AA52" s="192"/>
      <c r="AB52" s="192"/>
      <c r="AC52" s="192"/>
      <c r="AG52" s="192"/>
      <c r="AH52" s="192"/>
      <c r="AI52" s="192" t="s">
        <v>844</v>
      </c>
      <c r="AM52" s="192"/>
      <c r="AN52" s="192"/>
      <c r="AO52" s="192" t="s">
        <v>844</v>
      </c>
    </row>
    <row r="53" customFormat="false" ht="12.8" hidden="false" customHeight="false" outlineLevel="0" collapsed="false">
      <c r="Y53" s="192"/>
      <c r="Z53" s="192"/>
      <c r="AA53" s="192"/>
      <c r="AB53" s="192"/>
      <c r="AC53" s="192"/>
      <c r="AG53" s="192"/>
      <c r="AH53" s="192"/>
      <c r="AI53" s="192" t="s">
        <v>844</v>
      </c>
      <c r="AM53" s="192"/>
      <c r="AN53" s="192"/>
      <c r="AO53" s="192" t="s">
        <v>844</v>
      </c>
    </row>
    <row r="54" customFormat="false" ht="12.8" hidden="false" customHeight="false" outlineLevel="0" collapsed="false">
      <c r="Y54" s="192"/>
      <c r="Z54" s="192"/>
      <c r="AA54" s="192"/>
      <c r="AB54" s="192"/>
      <c r="AC54" s="192"/>
      <c r="AG54" s="192"/>
      <c r="AH54" s="192"/>
      <c r="AI54" s="192" t="s">
        <v>844</v>
      </c>
      <c r="AM54" s="192"/>
      <c r="AO54" s="192" t="s">
        <v>844</v>
      </c>
    </row>
    <row r="55" customFormat="false" ht="12.8" hidden="false" customHeight="false" outlineLevel="0" collapsed="false">
      <c r="Y55" s="192"/>
      <c r="Z55" s="192"/>
      <c r="AA55" s="192"/>
      <c r="AB55" s="192"/>
      <c r="AC55" s="192"/>
      <c r="AG55" s="192"/>
      <c r="AH55" s="192"/>
      <c r="AI55" s="192" t="s">
        <v>844</v>
      </c>
      <c r="AM55" s="192"/>
      <c r="AO55" s="192" t="s">
        <v>844</v>
      </c>
    </row>
    <row r="56" customFormat="false" ht="12.8" hidden="false" customHeight="false" outlineLevel="0" collapsed="false">
      <c r="Y56" s="192"/>
      <c r="Z56" s="192"/>
      <c r="AA56" s="192"/>
      <c r="AB56" s="192"/>
      <c r="AC56" s="192"/>
      <c r="AG56" s="192"/>
      <c r="AH56" s="192"/>
      <c r="AI56" s="192" t="s">
        <v>844</v>
      </c>
      <c r="AM56" s="192"/>
      <c r="AO56" s="192" t="s">
        <v>844</v>
      </c>
    </row>
    <row r="57" customFormat="false" ht="12.8" hidden="false" customHeight="false" outlineLevel="0" collapsed="false">
      <c r="Y57" s="192"/>
      <c r="Z57" s="192"/>
      <c r="AA57" s="192"/>
      <c r="AB57" s="192"/>
      <c r="AC57" s="192"/>
      <c r="AG57" s="192"/>
      <c r="AH57" s="192"/>
      <c r="AI57" s="192" t="s">
        <v>844</v>
      </c>
      <c r="AM57" s="192"/>
      <c r="AO57" s="192" t="s">
        <v>844</v>
      </c>
    </row>
    <row r="58" customFormat="false" ht="12.8" hidden="false" customHeight="false" outlineLevel="0" collapsed="false">
      <c r="Y58" s="192"/>
      <c r="Z58" s="192"/>
      <c r="AA58" s="192"/>
      <c r="AB58" s="192"/>
      <c r="AC58" s="192"/>
      <c r="AG58" s="192"/>
      <c r="AH58" s="192"/>
      <c r="AI58" s="192" t="s">
        <v>844</v>
      </c>
      <c r="AM58" s="192"/>
      <c r="AO58" s="192" t="s">
        <v>844</v>
      </c>
    </row>
    <row r="59" customFormat="false" ht="12.8" hidden="false" customHeight="false" outlineLevel="0" collapsed="false">
      <c r="Y59" s="192"/>
      <c r="Z59" s="192"/>
      <c r="AA59" s="192"/>
      <c r="AB59" s="192"/>
      <c r="AC59" s="192"/>
      <c r="AG59" s="192"/>
      <c r="AH59" s="192"/>
      <c r="AI59" s="192" t="s">
        <v>844</v>
      </c>
      <c r="AM59" s="192"/>
      <c r="AO59" s="192" t="s">
        <v>844</v>
      </c>
    </row>
    <row r="60" customFormat="false" ht="12.8" hidden="false" customHeight="false" outlineLevel="0" collapsed="false">
      <c r="Y60" s="192"/>
      <c r="Z60" s="192"/>
      <c r="AA60" s="192"/>
      <c r="AB60" s="192"/>
      <c r="AC60" s="192"/>
      <c r="AG60" s="192"/>
      <c r="AH60" s="192"/>
      <c r="AI60" s="192" t="s">
        <v>844</v>
      </c>
      <c r="AM60" s="192"/>
      <c r="AO60" s="192" t="s">
        <v>844</v>
      </c>
    </row>
    <row r="61" customFormat="false" ht="12.8" hidden="false" customHeight="false" outlineLevel="0" collapsed="false">
      <c r="Y61" s="192"/>
      <c r="Z61" s="192"/>
      <c r="AA61" s="192"/>
      <c r="AB61" s="192"/>
      <c r="AC61" s="192"/>
      <c r="AG61" s="192"/>
      <c r="AH61" s="192"/>
      <c r="AI61" s="192" t="s">
        <v>844</v>
      </c>
      <c r="AM61" s="192"/>
      <c r="AO61" s="192" t="s">
        <v>844</v>
      </c>
    </row>
    <row r="62" customFormat="false" ht="12.8" hidden="false" customHeight="false" outlineLevel="0" collapsed="false">
      <c r="Y62" s="193"/>
      <c r="Z62" s="193"/>
      <c r="AA62" s="192"/>
      <c r="AB62" s="192"/>
      <c r="AC62" s="192"/>
      <c r="AG62" s="192"/>
      <c r="AH62" s="192"/>
      <c r="AI62" s="192" t="s">
        <v>844</v>
      </c>
      <c r="AM62" s="192"/>
      <c r="AO62" s="192" t="s">
        <v>844</v>
      </c>
    </row>
    <row r="63" customFormat="false" ht="12.8" hidden="false" customHeight="false" outlineLevel="0" collapsed="false">
      <c r="Y63" s="192"/>
      <c r="Z63" s="192"/>
      <c r="AA63" s="192"/>
      <c r="AB63" s="192"/>
      <c r="AC63" s="192"/>
      <c r="AG63" s="192"/>
      <c r="AH63" s="192"/>
      <c r="AI63" s="192" t="s">
        <v>844</v>
      </c>
      <c r="AM63" s="192"/>
      <c r="AO63" s="192" t="s">
        <v>844</v>
      </c>
    </row>
    <row r="64" customFormat="false" ht="12.8" hidden="false" customHeight="false" outlineLevel="0" collapsed="false">
      <c r="Y64" s="192"/>
      <c r="Z64" s="192"/>
      <c r="AA64" s="192"/>
      <c r="AB64" s="192"/>
      <c r="AC64" s="192"/>
      <c r="AG64" s="192"/>
      <c r="AH64" s="192"/>
      <c r="AI64" s="192" t="s">
        <v>844</v>
      </c>
      <c r="AM64" s="192"/>
      <c r="AO64" s="192" t="s">
        <v>844</v>
      </c>
    </row>
    <row r="65" customFormat="false" ht="12.8" hidden="false" customHeight="false" outlineLevel="0" collapsed="false">
      <c r="Y65" s="192"/>
      <c r="Z65" s="192"/>
      <c r="AA65" s="192"/>
      <c r="AB65" s="192"/>
      <c r="AC65" s="192"/>
      <c r="AG65" s="192"/>
      <c r="AH65" s="192"/>
      <c r="AI65" s="192" t="s">
        <v>844</v>
      </c>
      <c r="AM65" s="192"/>
      <c r="AO65" s="192" t="s">
        <v>844</v>
      </c>
    </row>
    <row r="66" customFormat="false" ht="12.8" hidden="false" customHeight="false" outlineLevel="0" collapsed="false">
      <c r="Y66" s="192"/>
      <c r="Z66" s="192"/>
      <c r="AA66" s="192"/>
      <c r="AB66" s="192"/>
      <c r="AC66" s="192"/>
      <c r="AG66" s="192"/>
      <c r="AH66" s="192"/>
      <c r="AI66" s="192" t="s">
        <v>844</v>
      </c>
      <c r="AM66" s="192"/>
      <c r="AO66" s="192" t="s">
        <v>844</v>
      </c>
    </row>
    <row r="67" customFormat="false" ht="12.8" hidden="false" customHeight="false" outlineLevel="0" collapsed="false">
      <c r="Y67" s="192"/>
      <c r="Z67" s="192"/>
      <c r="AA67" s="192"/>
      <c r="AB67" s="192"/>
      <c r="AC67" s="192"/>
      <c r="AG67" s="192"/>
      <c r="AH67" s="192"/>
      <c r="AI67" s="192" t="s">
        <v>844</v>
      </c>
      <c r="AM67" s="192"/>
      <c r="AO67" s="192" t="s">
        <v>844</v>
      </c>
    </row>
    <row r="68" customFormat="false" ht="12.8" hidden="false" customHeight="false" outlineLevel="0" collapsed="false">
      <c r="Y68" s="192"/>
      <c r="Z68" s="192"/>
      <c r="AA68" s="193"/>
      <c r="AB68" s="193"/>
      <c r="AG68" s="192"/>
      <c r="AH68" s="192"/>
      <c r="AI68" s="192" t="s">
        <v>844</v>
      </c>
      <c r="AM68" s="192"/>
      <c r="AO68" s="192" t="s">
        <v>844</v>
      </c>
    </row>
    <row r="69" customFormat="false" ht="12.8" hidden="false" customHeight="false" outlineLevel="0" collapsed="false">
      <c r="Y69" s="192"/>
      <c r="Z69" s="192"/>
      <c r="AA69" s="192"/>
      <c r="AB69" s="192"/>
      <c r="AC69" s="192"/>
      <c r="AG69" s="192"/>
      <c r="AH69" s="192"/>
      <c r="AI69" s="192" t="s">
        <v>844</v>
      </c>
      <c r="AM69" s="192"/>
      <c r="AO69" s="192" t="s">
        <v>844</v>
      </c>
    </row>
    <row r="70" customFormat="false" ht="12.8" hidden="false" customHeight="false" outlineLevel="0" collapsed="false">
      <c r="Y70" s="192"/>
      <c r="Z70" s="192"/>
      <c r="AA70" s="192"/>
      <c r="AB70" s="192"/>
      <c r="AC70" s="192"/>
      <c r="AG70" s="192"/>
      <c r="AH70" s="192"/>
      <c r="AI70" s="192" t="s">
        <v>844</v>
      </c>
      <c r="AM70" s="192"/>
      <c r="AO70" s="192" t="s">
        <v>844</v>
      </c>
    </row>
    <row r="71" customFormat="false" ht="12.8" hidden="false" customHeight="false" outlineLevel="0" collapsed="false">
      <c r="Y71" s="192"/>
      <c r="Z71" s="192"/>
      <c r="AA71" s="192"/>
      <c r="AC71" s="192"/>
      <c r="AG71" s="192"/>
      <c r="AH71" s="192"/>
      <c r="AI71" s="192" t="s">
        <v>844</v>
      </c>
      <c r="AM71" s="192"/>
      <c r="AO71" s="192" t="s">
        <v>844</v>
      </c>
    </row>
    <row r="72" customFormat="false" ht="12.8" hidden="false" customHeight="false" outlineLevel="0" collapsed="false">
      <c r="Y72" s="192"/>
      <c r="Z72" s="192"/>
      <c r="AA72" s="192"/>
      <c r="AC72" s="192"/>
      <c r="AG72" s="192"/>
      <c r="AH72" s="192"/>
      <c r="AI72" s="192" t="s">
        <v>844</v>
      </c>
      <c r="AM72" s="192"/>
      <c r="AO72" s="192" t="s">
        <v>844</v>
      </c>
    </row>
    <row r="73" customFormat="false" ht="12.8" hidden="false" customHeight="false" outlineLevel="0" collapsed="false">
      <c r="Y73" s="192"/>
      <c r="Z73" s="192"/>
      <c r="AA73" s="192"/>
      <c r="AC73" s="192"/>
      <c r="AG73" s="192"/>
      <c r="AH73" s="192"/>
      <c r="AI73" s="192" t="s">
        <v>844</v>
      </c>
      <c r="AM73" s="192"/>
      <c r="AO73" s="192" t="s">
        <v>844</v>
      </c>
    </row>
    <row r="74" customFormat="false" ht="12.8" hidden="false" customHeight="false" outlineLevel="0" collapsed="false">
      <c r="Y74" s="192"/>
      <c r="Z74" s="192"/>
      <c r="AA74" s="192"/>
      <c r="AC74" s="192"/>
      <c r="AG74" s="193"/>
      <c r="AH74" s="193"/>
      <c r="AM74" s="192"/>
      <c r="AO74" s="192" t="s">
        <v>844</v>
      </c>
    </row>
    <row r="75" customFormat="false" ht="12.8" hidden="false" customHeight="false" outlineLevel="0" collapsed="false">
      <c r="Y75" s="192"/>
      <c r="Z75" s="192"/>
      <c r="AA75" s="192"/>
      <c r="AC75" s="192"/>
      <c r="AG75" s="192"/>
      <c r="AH75" s="192"/>
      <c r="AI75" s="192" t="s">
        <v>844</v>
      </c>
      <c r="AM75" s="192"/>
      <c r="AO75" s="192" t="s">
        <v>844</v>
      </c>
    </row>
    <row r="76" customFormat="false" ht="12.8" hidden="false" customHeight="false" outlineLevel="0" collapsed="false">
      <c r="Y76" s="192"/>
      <c r="Z76" s="192"/>
      <c r="AA76" s="192"/>
      <c r="AC76" s="192"/>
      <c r="AG76" s="192"/>
      <c r="AH76" s="192"/>
      <c r="AI76" s="192" t="s">
        <v>844</v>
      </c>
      <c r="AM76" s="192"/>
      <c r="AO76" s="192" t="s">
        <v>844</v>
      </c>
    </row>
    <row r="77" customFormat="false" ht="12.8" hidden="false" customHeight="false" outlineLevel="0" collapsed="false">
      <c r="Y77" s="192"/>
      <c r="Z77" s="192"/>
      <c r="AA77" s="192"/>
      <c r="AC77" s="192"/>
      <c r="AG77" s="192"/>
      <c r="AH77" s="192"/>
      <c r="AI77" s="192" t="s">
        <v>844</v>
      </c>
      <c r="AM77" s="192"/>
      <c r="AO77" s="192" t="s">
        <v>844</v>
      </c>
    </row>
    <row r="78" customFormat="false" ht="12.8" hidden="false" customHeight="false" outlineLevel="0" collapsed="false">
      <c r="Y78" s="192"/>
      <c r="Z78" s="192"/>
      <c r="AA78" s="192"/>
      <c r="AC78" s="192"/>
      <c r="AG78" s="192"/>
      <c r="AH78" s="192"/>
      <c r="AI78" s="192" t="s">
        <v>844</v>
      </c>
      <c r="AM78" s="192"/>
      <c r="AO78" s="192" t="s">
        <v>844</v>
      </c>
    </row>
    <row r="79" customFormat="false" ht="12.8" hidden="false" customHeight="false" outlineLevel="0" collapsed="false">
      <c r="Y79" s="192"/>
      <c r="Z79" s="192"/>
      <c r="AA79" s="192"/>
      <c r="AC79" s="192"/>
      <c r="AG79" s="192"/>
      <c r="AH79" s="192"/>
      <c r="AI79" s="192" t="s">
        <v>844</v>
      </c>
      <c r="AM79" s="192"/>
      <c r="AO79" s="192" t="s">
        <v>844</v>
      </c>
    </row>
    <row r="80" customFormat="false" ht="12.8" hidden="false" customHeight="false" outlineLevel="0" collapsed="false">
      <c r="Y80" s="192"/>
      <c r="Z80" s="192"/>
      <c r="AA80" s="192"/>
      <c r="AC80" s="192"/>
      <c r="AG80" s="192"/>
      <c r="AH80" s="192"/>
      <c r="AI80" s="192" t="s">
        <v>844</v>
      </c>
      <c r="AM80" s="193"/>
      <c r="AN80" s="193"/>
    </row>
    <row r="81" customFormat="false" ht="12.8" hidden="false" customHeight="false" outlineLevel="0" collapsed="false">
      <c r="Y81" s="192"/>
      <c r="Z81" s="192"/>
      <c r="AA81" s="192"/>
      <c r="AC81" s="192"/>
      <c r="AG81" s="192"/>
      <c r="AH81" s="192"/>
      <c r="AI81" s="192" t="s">
        <v>844</v>
      </c>
      <c r="AM81" s="192"/>
      <c r="AN81" s="192"/>
      <c r="AO81" s="192" t="s">
        <v>844</v>
      </c>
    </row>
    <row r="82" customFormat="false" ht="12.8" hidden="false" customHeight="false" outlineLevel="0" collapsed="false">
      <c r="Y82" s="192"/>
      <c r="Z82" s="192"/>
      <c r="AA82" s="192"/>
      <c r="AC82" s="192"/>
      <c r="AG82" s="192"/>
      <c r="AH82" s="192"/>
      <c r="AI82" s="192" t="s">
        <v>844</v>
      </c>
      <c r="AM82" s="192"/>
      <c r="AN82" s="192"/>
      <c r="AO82" s="192" t="s">
        <v>844</v>
      </c>
    </row>
    <row r="83" customFormat="false" ht="12.8" hidden="false" customHeight="false" outlineLevel="0" collapsed="false">
      <c r="Y83" s="192"/>
      <c r="Z83" s="192"/>
      <c r="AA83" s="192"/>
      <c r="AC83" s="192"/>
      <c r="AG83" s="192"/>
      <c r="AH83" s="192"/>
      <c r="AI83" s="192" t="s">
        <v>844</v>
      </c>
      <c r="AM83" s="192"/>
      <c r="AO83" s="192" t="s">
        <v>844</v>
      </c>
    </row>
    <row r="84" customFormat="false" ht="12.8" hidden="false" customHeight="false" outlineLevel="0" collapsed="false">
      <c r="Y84" s="192"/>
      <c r="Z84" s="192"/>
      <c r="AA84" s="192"/>
      <c r="AC84" s="192"/>
      <c r="AG84" s="192"/>
      <c r="AH84" s="192"/>
      <c r="AI84" s="192" t="s">
        <v>844</v>
      </c>
      <c r="AM84" s="192"/>
      <c r="AO84" s="192" t="s">
        <v>844</v>
      </c>
    </row>
    <row r="85" customFormat="false" ht="12.8" hidden="false" customHeight="false" outlineLevel="0" collapsed="false">
      <c r="Y85" s="192"/>
      <c r="Z85" s="192"/>
      <c r="AA85" s="192"/>
      <c r="AC85" s="192"/>
      <c r="AG85" s="192"/>
      <c r="AH85" s="192"/>
      <c r="AI85" s="192" t="s">
        <v>844</v>
      </c>
      <c r="AM85" s="192"/>
      <c r="AO85" s="192" t="s">
        <v>844</v>
      </c>
    </row>
    <row r="86" customFormat="false" ht="12.8" hidden="false" customHeight="false" outlineLevel="0" collapsed="false">
      <c r="Y86" s="192"/>
      <c r="Z86" s="192"/>
      <c r="AA86" s="192"/>
      <c r="AC86" s="192"/>
      <c r="AG86" s="192"/>
      <c r="AH86" s="192"/>
      <c r="AI86" s="192" t="s">
        <v>844</v>
      </c>
      <c r="AM86" s="192"/>
      <c r="AO86" s="192" t="s">
        <v>844</v>
      </c>
    </row>
    <row r="87" customFormat="false" ht="12.8" hidden="false" customHeight="false" outlineLevel="0" collapsed="false">
      <c r="Y87" s="193"/>
      <c r="Z87" s="193"/>
      <c r="AA87" s="192"/>
      <c r="AC87" s="192"/>
      <c r="AG87" s="192"/>
      <c r="AH87" s="192"/>
      <c r="AI87" s="192" t="s">
        <v>844</v>
      </c>
      <c r="AM87" s="192"/>
      <c r="AO87" s="192" t="s">
        <v>844</v>
      </c>
    </row>
    <row r="88" customFormat="false" ht="12.8" hidden="false" customHeight="false" outlineLevel="0" collapsed="false">
      <c r="Y88" s="192"/>
      <c r="Z88" s="192"/>
      <c r="AA88" s="192"/>
      <c r="AC88" s="192"/>
      <c r="AG88" s="192"/>
      <c r="AH88" s="192"/>
      <c r="AI88" s="192" t="s">
        <v>844</v>
      </c>
      <c r="AM88" s="192"/>
      <c r="AO88" s="192" t="s">
        <v>844</v>
      </c>
    </row>
    <row r="89" customFormat="false" ht="12.8" hidden="false" customHeight="false" outlineLevel="0" collapsed="false">
      <c r="Y89" s="192"/>
      <c r="Z89" s="192"/>
      <c r="AA89" s="192"/>
      <c r="AC89" s="192"/>
      <c r="AG89" s="192"/>
      <c r="AH89" s="192"/>
      <c r="AI89" s="192" t="s">
        <v>844</v>
      </c>
      <c r="AM89" s="192"/>
      <c r="AO89" s="192" t="s">
        <v>844</v>
      </c>
    </row>
    <row r="90" customFormat="false" ht="12.8" hidden="false" customHeight="false" outlineLevel="0" collapsed="false">
      <c r="Y90" s="192"/>
      <c r="Z90" s="192"/>
      <c r="AA90" s="192"/>
      <c r="AC90" s="192"/>
      <c r="AG90" s="192"/>
      <c r="AH90" s="192"/>
      <c r="AI90" s="192" t="s">
        <v>844</v>
      </c>
      <c r="AM90" s="192"/>
      <c r="AO90" s="192" t="s">
        <v>844</v>
      </c>
    </row>
    <row r="91" customFormat="false" ht="12.8" hidden="false" customHeight="false" outlineLevel="0" collapsed="false">
      <c r="Y91" s="192"/>
      <c r="Z91" s="192"/>
      <c r="AA91" s="192"/>
      <c r="AC91" s="192"/>
      <c r="AG91" s="192"/>
      <c r="AH91" s="192"/>
      <c r="AI91" s="192" t="s">
        <v>844</v>
      </c>
      <c r="AM91" s="192"/>
      <c r="AO91" s="192" t="s">
        <v>844</v>
      </c>
    </row>
    <row r="92" customFormat="false" ht="12.8" hidden="false" customHeight="false" outlineLevel="0" collapsed="false">
      <c r="Y92" s="192"/>
      <c r="Z92" s="192"/>
      <c r="AA92" s="192"/>
      <c r="AC92" s="192"/>
      <c r="AG92" s="192"/>
      <c r="AH92" s="192"/>
      <c r="AI92" s="192" t="s">
        <v>844</v>
      </c>
      <c r="AM92" s="192"/>
      <c r="AO92" s="192" t="s">
        <v>844</v>
      </c>
    </row>
    <row r="93" customFormat="false" ht="12.8" hidden="false" customHeight="false" outlineLevel="0" collapsed="false">
      <c r="Y93" s="192"/>
      <c r="Z93" s="192"/>
      <c r="AA93" s="192"/>
      <c r="AC93" s="192"/>
      <c r="AG93" s="192"/>
      <c r="AH93" s="192"/>
      <c r="AI93" s="192" t="s">
        <v>844</v>
      </c>
      <c r="AM93" s="192"/>
      <c r="AO93" s="192" t="s">
        <v>844</v>
      </c>
    </row>
    <row r="94" customFormat="false" ht="12.8" hidden="false" customHeight="false" outlineLevel="0" collapsed="false">
      <c r="Y94" s="192"/>
      <c r="Z94" s="192"/>
      <c r="AA94" s="192"/>
      <c r="AC94" s="192"/>
      <c r="AG94" s="192"/>
      <c r="AH94" s="192"/>
      <c r="AI94" s="192" t="s">
        <v>844</v>
      </c>
      <c r="AM94" s="192"/>
      <c r="AO94" s="192" t="s">
        <v>844</v>
      </c>
    </row>
    <row r="95" customFormat="false" ht="12.8" hidden="false" customHeight="false" outlineLevel="0" collapsed="false">
      <c r="Y95" s="192"/>
      <c r="Z95" s="192"/>
      <c r="AA95" s="193"/>
      <c r="AB95" s="193"/>
      <c r="AG95" s="192"/>
      <c r="AH95" s="192"/>
      <c r="AI95" s="192" t="s">
        <v>844</v>
      </c>
      <c r="AM95" s="192"/>
      <c r="AO95" s="192" t="s">
        <v>844</v>
      </c>
    </row>
    <row r="96" customFormat="false" ht="12.8" hidden="false" customHeight="false" outlineLevel="0" collapsed="false">
      <c r="Y96" s="192"/>
      <c r="Z96" s="192"/>
      <c r="AA96" s="192"/>
      <c r="AB96" s="192"/>
      <c r="AC96" s="192"/>
      <c r="AG96" s="192"/>
      <c r="AH96" s="192"/>
      <c r="AI96" s="192" t="s">
        <v>844</v>
      </c>
      <c r="AM96" s="192"/>
      <c r="AO96" s="192" t="s">
        <v>844</v>
      </c>
    </row>
    <row r="97" customFormat="false" ht="12.8" hidden="false" customHeight="false" outlineLevel="0" collapsed="false">
      <c r="Y97" s="192"/>
      <c r="Z97" s="192"/>
      <c r="AA97" s="192"/>
      <c r="AB97" s="192"/>
      <c r="AC97" s="192"/>
      <c r="AG97" s="192"/>
      <c r="AH97" s="192"/>
      <c r="AI97" s="192" t="s">
        <v>844</v>
      </c>
      <c r="AM97" s="192"/>
      <c r="AO97" s="192" t="s">
        <v>844</v>
      </c>
    </row>
    <row r="98" customFormat="false" ht="12.8" hidden="false" customHeight="false" outlineLevel="0" collapsed="false">
      <c r="Y98" s="192"/>
      <c r="Z98" s="192"/>
      <c r="AA98" s="192"/>
      <c r="AC98" s="192"/>
      <c r="AG98" s="192"/>
      <c r="AH98" s="192"/>
      <c r="AI98" s="192" t="s">
        <v>844</v>
      </c>
      <c r="AM98" s="192"/>
      <c r="AO98" s="192" t="s">
        <v>844</v>
      </c>
    </row>
    <row r="99" customFormat="false" ht="12.8" hidden="false" customHeight="false" outlineLevel="0" collapsed="false">
      <c r="Y99" s="192"/>
      <c r="Z99" s="192"/>
      <c r="AA99" s="192"/>
      <c r="AC99" s="192"/>
      <c r="AG99" s="192"/>
      <c r="AH99" s="192"/>
      <c r="AI99" s="192" t="s">
        <v>844</v>
      </c>
      <c r="AM99" s="192"/>
      <c r="AO99" s="192" t="s">
        <v>844</v>
      </c>
    </row>
    <row r="100" customFormat="false" ht="12.8" hidden="false" customHeight="false" outlineLevel="0" collapsed="false">
      <c r="Y100" s="192"/>
      <c r="Z100" s="192"/>
      <c r="AA100" s="192"/>
      <c r="AC100" s="192"/>
      <c r="AG100" s="192"/>
      <c r="AH100" s="192"/>
      <c r="AI100" s="192" t="s">
        <v>844</v>
      </c>
      <c r="AM100" s="192"/>
      <c r="AO100" s="192" t="s">
        <v>844</v>
      </c>
    </row>
    <row r="101" customFormat="false" ht="12.8" hidden="false" customHeight="false" outlineLevel="0" collapsed="false">
      <c r="Y101" s="192"/>
      <c r="Z101" s="192"/>
      <c r="AA101" s="192"/>
      <c r="AC101" s="192"/>
      <c r="AG101" s="192"/>
      <c r="AH101" s="192"/>
      <c r="AI101" s="192" t="s">
        <v>844</v>
      </c>
      <c r="AM101" s="192"/>
      <c r="AO101" s="192" t="s">
        <v>844</v>
      </c>
    </row>
    <row r="102" customFormat="false" ht="12.8" hidden="false" customHeight="false" outlineLevel="0" collapsed="false">
      <c r="Y102" s="192"/>
      <c r="Z102" s="192"/>
      <c r="AA102" s="192"/>
      <c r="AC102" s="192"/>
      <c r="AG102" s="192"/>
      <c r="AH102" s="192"/>
      <c r="AI102" s="192" t="s">
        <v>844</v>
      </c>
      <c r="AM102" s="192"/>
      <c r="AO102" s="192" t="s">
        <v>844</v>
      </c>
    </row>
    <row r="103" customFormat="false" ht="12.8" hidden="false" customHeight="false" outlineLevel="0" collapsed="false">
      <c r="Y103" s="192"/>
      <c r="Z103" s="192"/>
      <c r="AA103" s="192"/>
      <c r="AC103" s="192"/>
      <c r="AG103" s="193"/>
      <c r="AH103" s="193"/>
      <c r="AM103" s="192"/>
      <c r="AO103" s="192" t="s">
        <v>844</v>
      </c>
    </row>
    <row r="104" customFormat="false" ht="12.8" hidden="false" customHeight="false" outlineLevel="0" collapsed="false">
      <c r="Y104" s="192"/>
      <c r="Z104" s="192"/>
      <c r="AA104" s="192"/>
      <c r="AC104" s="192"/>
      <c r="AG104" s="192"/>
      <c r="AH104" s="192"/>
      <c r="AI104" s="192" t="s">
        <v>844</v>
      </c>
      <c r="AM104" s="192"/>
      <c r="AO104" s="192" t="s">
        <v>844</v>
      </c>
    </row>
    <row r="105" customFormat="false" ht="12.8" hidden="false" customHeight="false" outlineLevel="0" collapsed="false">
      <c r="Y105" s="192"/>
      <c r="Z105" s="192"/>
      <c r="AA105" s="192"/>
      <c r="AC105" s="192"/>
      <c r="AG105" s="192"/>
      <c r="AH105" s="192"/>
      <c r="AI105" s="192" t="s">
        <v>844</v>
      </c>
      <c r="AM105" s="192"/>
      <c r="AO105" s="192" t="s">
        <v>844</v>
      </c>
    </row>
    <row r="106" customFormat="false" ht="12.8" hidden="false" customHeight="false" outlineLevel="0" collapsed="false">
      <c r="Y106" s="192"/>
      <c r="Z106" s="192"/>
      <c r="AA106" s="192"/>
      <c r="AC106" s="192"/>
      <c r="AG106" s="192"/>
      <c r="AH106" s="192"/>
      <c r="AI106" s="192" t="s">
        <v>844</v>
      </c>
      <c r="AM106" s="192"/>
      <c r="AO106" s="192" t="s">
        <v>844</v>
      </c>
    </row>
    <row r="107" customFormat="false" ht="12.8" hidden="false" customHeight="false" outlineLevel="0" collapsed="false">
      <c r="Y107" s="192"/>
      <c r="Z107" s="192"/>
      <c r="AA107" s="192"/>
      <c r="AC107" s="192"/>
      <c r="AG107" s="192"/>
      <c r="AH107" s="192"/>
      <c r="AI107" s="192" t="s">
        <v>844</v>
      </c>
      <c r="AM107" s="192"/>
      <c r="AO107" s="192" t="s">
        <v>844</v>
      </c>
    </row>
    <row r="108" customFormat="false" ht="12.8" hidden="false" customHeight="false" outlineLevel="0" collapsed="false">
      <c r="Y108" s="192"/>
      <c r="Z108" s="192"/>
      <c r="AA108" s="192"/>
      <c r="AC108" s="192"/>
      <c r="AG108" s="192"/>
      <c r="AH108" s="192"/>
      <c r="AI108" s="192" t="s">
        <v>844</v>
      </c>
      <c r="AM108" s="192"/>
      <c r="AO108" s="192" t="s">
        <v>844</v>
      </c>
    </row>
    <row r="109" customFormat="false" ht="12.8" hidden="false" customHeight="false" outlineLevel="0" collapsed="false">
      <c r="Y109" s="192"/>
      <c r="Z109" s="192"/>
      <c r="AA109" s="192"/>
      <c r="AC109" s="192"/>
      <c r="AG109" s="192"/>
      <c r="AH109" s="192"/>
      <c r="AI109" s="192" t="s">
        <v>844</v>
      </c>
      <c r="AM109" s="192"/>
      <c r="AO109" s="192" t="s">
        <v>844</v>
      </c>
    </row>
    <row r="110" customFormat="false" ht="12.8" hidden="false" customHeight="false" outlineLevel="0" collapsed="false">
      <c r="Y110" s="192"/>
      <c r="Z110" s="192"/>
      <c r="AA110" s="192"/>
      <c r="AC110" s="192"/>
      <c r="AG110" s="192"/>
      <c r="AH110" s="192"/>
      <c r="AI110" s="192" t="s">
        <v>844</v>
      </c>
      <c r="AM110" s="192"/>
      <c r="AO110" s="192" t="s">
        <v>844</v>
      </c>
    </row>
    <row r="111" customFormat="false" ht="12.8" hidden="false" customHeight="false" outlineLevel="0" collapsed="false">
      <c r="Y111" s="192"/>
      <c r="Z111" s="192"/>
      <c r="AA111" s="192"/>
      <c r="AC111" s="192"/>
      <c r="AG111" s="192"/>
      <c r="AH111" s="192"/>
      <c r="AI111" s="192" t="s">
        <v>844</v>
      </c>
      <c r="AM111" s="193"/>
      <c r="AN111" s="193"/>
    </row>
    <row r="112" customFormat="false" ht="12.8" hidden="false" customHeight="false" outlineLevel="0" collapsed="false">
      <c r="Y112" s="192"/>
      <c r="Z112" s="192"/>
      <c r="AA112" s="192"/>
      <c r="AC112" s="192"/>
      <c r="AG112" s="192"/>
      <c r="AH112" s="192"/>
      <c r="AI112" s="192" t="s">
        <v>844</v>
      </c>
      <c r="AM112" s="192"/>
      <c r="AN112" s="192"/>
      <c r="AO112" s="192" t="s">
        <v>844</v>
      </c>
    </row>
    <row r="113" customFormat="false" ht="12.8" hidden="false" customHeight="false" outlineLevel="0" collapsed="false">
      <c r="Y113" s="192"/>
      <c r="Z113" s="192"/>
      <c r="AA113" s="192"/>
      <c r="AC113" s="192"/>
      <c r="AG113" s="192"/>
      <c r="AH113" s="192"/>
      <c r="AI113" s="192" t="s">
        <v>844</v>
      </c>
      <c r="AM113" s="192"/>
      <c r="AN113" s="192"/>
      <c r="AO113" s="192" t="s">
        <v>844</v>
      </c>
    </row>
    <row r="114" customFormat="false" ht="12.8" hidden="false" customHeight="false" outlineLevel="0" collapsed="false">
      <c r="Y114" s="193"/>
      <c r="Z114" s="193"/>
      <c r="AA114" s="192"/>
      <c r="AC114" s="192"/>
      <c r="AG114" s="192"/>
      <c r="AH114" s="192"/>
      <c r="AI114" s="192" t="s">
        <v>844</v>
      </c>
      <c r="AM114" s="192"/>
      <c r="AO114" s="192" t="s">
        <v>844</v>
      </c>
    </row>
    <row r="115" customFormat="false" ht="12.8" hidden="false" customHeight="false" outlineLevel="0" collapsed="false">
      <c r="Y115" s="192"/>
      <c r="Z115" s="192"/>
      <c r="AA115" s="192"/>
      <c r="AC115" s="192"/>
      <c r="AG115" s="192"/>
      <c r="AH115" s="192"/>
      <c r="AI115" s="192" t="s">
        <v>844</v>
      </c>
      <c r="AM115" s="192"/>
      <c r="AO115" s="192" t="s">
        <v>844</v>
      </c>
    </row>
    <row r="116" customFormat="false" ht="12.8" hidden="false" customHeight="false" outlineLevel="0" collapsed="false">
      <c r="Y116" s="192"/>
      <c r="Z116" s="192"/>
      <c r="AA116" s="192"/>
      <c r="AC116" s="192"/>
      <c r="AG116" s="192"/>
      <c r="AH116" s="192"/>
      <c r="AI116" s="192" t="s">
        <v>844</v>
      </c>
      <c r="AM116" s="192"/>
      <c r="AO116" s="192" t="s">
        <v>844</v>
      </c>
    </row>
    <row r="117" customFormat="false" ht="12.8" hidden="false" customHeight="false" outlineLevel="0" collapsed="false">
      <c r="Y117" s="192"/>
      <c r="Z117" s="192"/>
      <c r="AA117" s="192"/>
      <c r="AC117" s="192"/>
      <c r="AG117" s="192"/>
      <c r="AH117" s="192"/>
      <c r="AI117" s="192" t="s">
        <v>844</v>
      </c>
      <c r="AM117" s="192"/>
      <c r="AO117" s="192" t="s">
        <v>844</v>
      </c>
    </row>
    <row r="118" customFormat="false" ht="12.8" hidden="false" customHeight="false" outlineLevel="0" collapsed="false">
      <c r="Y118" s="192"/>
      <c r="Z118" s="192"/>
      <c r="AA118" s="192"/>
      <c r="AC118" s="192"/>
      <c r="AG118" s="192"/>
      <c r="AH118" s="192"/>
      <c r="AI118" s="192" t="s">
        <v>844</v>
      </c>
      <c r="AM118" s="192"/>
      <c r="AO118" s="192" t="s">
        <v>844</v>
      </c>
    </row>
    <row r="119" customFormat="false" ht="12.8" hidden="false" customHeight="false" outlineLevel="0" collapsed="false">
      <c r="Y119" s="192"/>
      <c r="Z119" s="192"/>
      <c r="AA119" s="192"/>
      <c r="AC119" s="192"/>
      <c r="AG119" s="192"/>
      <c r="AH119" s="192"/>
      <c r="AI119" s="192" t="s">
        <v>844</v>
      </c>
      <c r="AM119" s="192"/>
      <c r="AO119" s="192" t="s">
        <v>844</v>
      </c>
    </row>
    <row r="120" customFormat="false" ht="12.8" hidden="false" customHeight="false" outlineLevel="0" collapsed="false">
      <c r="Y120" s="192"/>
      <c r="Z120" s="192"/>
      <c r="AA120" s="192"/>
      <c r="AC120" s="192"/>
      <c r="AG120" s="192"/>
      <c r="AH120" s="192"/>
      <c r="AI120" s="192" t="s">
        <v>844</v>
      </c>
      <c r="AM120" s="192"/>
      <c r="AO120" s="192" t="s">
        <v>844</v>
      </c>
    </row>
    <row r="121" customFormat="false" ht="12.8" hidden="false" customHeight="false" outlineLevel="0" collapsed="false">
      <c r="Y121" s="192"/>
      <c r="Z121" s="192"/>
      <c r="AA121" s="192"/>
      <c r="AC121" s="192"/>
      <c r="AG121" s="192"/>
      <c r="AH121" s="192"/>
      <c r="AI121" s="192" t="s">
        <v>844</v>
      </c>
      <c r="AM121" s="192"/>
      <c r="AO121" s="192" t="s">
        <v>844</v>
      </c>
    </row>
    <row r="122" customFormat="false" ht="12.8" hidden="false" customHeight="false" outlineLevel="0" collapsed="false">
      <c r="Y122" s="192"/>
      <c r="Z122" s="192"/>
      <c r="AA122" s="192"/>
      <c r="AC122" s="192"/>
      <c r="AG122" s="192"/>
      <c r="AH122" s="192"/>
      <c r="AI122" s="192" t="s">
        <v>844</v>
      </c>
      <c r="AM122" s="192"/>
      <c r="AO122" s="192" t="s">
        <v>844</v>
      </c>
    </row>
    <row r="123" customFormat="false" ht="12.8" hidden="false" customHeight="false" outlineLevel="0" collapsed="false">
      <c r="Y123" s="192"/>
      <c r="Z123" s="192"/>
      <c r="AA123" s="192"/>
      <c r="AC123" s="192"/>
      <c r="AG123" s="192"/>
      <c r="AH123" s="192"/>
      <c r="AI123" s="192" t="s">
        <v>844</v>
      </c>
      <c r="AM123" s="192"/>
      <c r="AO123" s="192" t="s">
        <v>844</v>
      </c>
    </row>
    <row r="124" customFormat="false" ht="12.8" hidden="false" customHeight="false" outlineLevel="0" collapsed="false">
      <c r="Y124" s="192"/>
      <c r="Z124" s="192"/>
      <c r="AA124" s="193"/>
      <c r="AB124" s="193"/>
      <c r="AG124" s="192"/>
      <c r="AH124" s="192"/>
      <c r="AI124" s="192" t="s">
        <v>844</v>
      </c>
      <c r="AM124" s="192"/>
      <c r="AO124" s="192" t="s">
        <v>844</v>
      </c>
    </row>
    <row r="125" customFormat="false" ht="12.8" hidden="false" customHeight="false" outlineLevel="0" collapsed="false">
      <c r="Y125" s="192"/>
      <c r="Z125" s="192"/>
      <c r="AA125" s="192"/>
      <c r="AB125" s="192"/>
      <c r="AC125" s="192"/>
      <c r="AG125" s="192"/>
      <c r="AH125" s="192"/>
      <c r="AI125" s="192" t="s">
        <v>844</v>
      </c>
      <c r="AM125" s="192"/>
      <c r="AO125" s="192" t="s">
        <v>844</v>
      </c>
    </row>
    <row r="126" customFormat="false" ht="12.8" hidden="false" customHeight="false" outlineLevel="0" collapsed="false">
      <c r="Y126" s="192"/>
      <c r="Z126" s="192"/>
      <c r="AA126" s="192"/>
      <c r="AB126" s="192"/>
      <c r="AC126" s="192"/>
      <c r="AG126" s="192"/>
      <c r="AH126" s="192"/>
      <c r="AI126" s="192" t="s">
        <v>844</v>
      </c>
      <c r="AM126" s="192"/>
      <c r="AO126" s="192" t="s">
        <v>844</v>
      </c>
    </row>
    <row r="127" customFormat="false" ht="12.8" hidden="false" customHeight="false" outlineLevel="0" collapsed="false">
      <c r="Y127" s="192"/>
      <c r="Z127" s="192"/>
      <c r="AA127" s="192"/>
      <c r="AC127" s="192"/>
      <c r="AG127" s="192"/>
      <c r="AH127" s="192"/>
      <c r="AI127" s="192" t="s">
        <v>844</v>
      </c>
      <c r="AM127" s="192"/>
      <c r="AO127" s="192" t="s">
        <v>844</v>
      </c>
    </row>
    <row r="128" customFormat="false" ht="12.8" hidden="false" customHeight="false" outlineLevel="0" collapsed="false">
      <c r="Y128" s="192"/>
      <c r="Z128" s="192"/>
      <c r="AA128" s="192"/>
      <c r="AC128" s="192"/>
      <c r="AG128" s="192"/>
      <c r="AH128" s="192"/>
      <c r="AI128" s="192" t="s">
        <v>844</v>
      </c>
      <c r="AM128" s="192"/>
      <c r="AO128" s="192" t="s">
        <v>844</v>
      </c>
    </row>
    <row r="129" customFormat="false" ht="12.8" hidden="false" customHeight="false" outlineLevel="0" collapsed="false">
      <c r="Y129" s="192"/>
      <c r="Z129" s="192"/>
      <c r="AA129" s="192"/>
      <c r="AC129" s="192"/>
      <c r="AG129" s="192"/>
      <c r="AH129" s="192"/>
      <c r="AI129" s="192" t="s">
        <v>844</v>
      </c>
      <c r="AM129" s="192"/>
      <c r="AO129" s="192" t="s">
        <v>844</v>
      </c>
    </row>
    <row r="130" customFormat="false" ht="12.8" hidden="false" customHeight="false" outlineLevel="0" collapsed="false">
      <c r="Y130" s="192"/>
      <c r="Z130" s="192"/>
      <c r="AA130" s="192"/>
      <c r="AC130" s="192"/>
      <c r="AG130" s="192"/>
      <c r="AH130" s="192"/>
      <c r="AI130" s="192" t="s">
        <v>844</v>
      </c>
      <c r="AM130" s="192"/>
      <c r="AO130" s="192" t="s">
        <v>844</v>
      </c>
    </row>
    <row r="131" customFormat="false" ht="12.8" hidden="false" customHeight="false" outlineLevel="0" collapsed="false">
      <c r="Y131" s="192"/>
      <c r="Z131" s="192"/>
      <c r="AA131" s="192"/>
      <c r="AC131" s="192"/>
      <c r="AG131" s="192"/>
      <c r="AH131" s="192"/>
      <c r="AI131" s="192" t="s">
        <v>844</v>
      </c>
      <c r="AM131" s="192"/>
      <c r="AO131" s="192" t="s">
        <v>844</v>
      </c>
    </row>
    <row r="132" customFormat="false" ht="12.8" hidden="false" customHeight="false" outlineLevel="0" collapsed="false">
      <c r="Y132" s="192"/>
      <c r="Z132" s="192"/>
      <c r="AA132" s="192"/>
      <c r="AC132" s="192"/>
      <c r="AG132" s="192"/>
      <c r="AH132" s="192"/>
      <c r="AI132" s="192" t="s">
        <v>844</v>
      </c>
      <c r="AM132" s="192"/>
      <c r="AO132" s="192" t="s">
        <v>844</v>
      </c>
    </row>
    <row r="133" customFormat="false" ht="12.8" hidden="false" customHeight="false" outlineLevel="0" collapsed="false">
      <c r="Y133" s="192"/>
      <c r="Z133" s="192"/>
      <c r="AA133" s="192"/>
      <c r="AC133" s="192"/>
      <c r="AG133" s="192"/>
      <c r="AH133" s="192"/>
      <c r="AI133" s="192" t="s">
        <v>844</v>
      </c>
      <c r="AM133" s="192"/>
      <c r="AO133" s="192" t="s">
        <v>844</v>
      </c>
    </row>
    <row r="134" customFormat="false" ht="12.8" hidden="false" customHeight="false" outlineLevel="0" collapsed="false">
      <c r="Y134" s="192"/>
      <c r="Z134" s="192"/>
      <c r="AA134" s="192"/>
      <c r="AC134" s="192"/>
      <c r="AG134" s="193"/>
      <c r="AH134" s="193"/>
      <c r="AM134" s="192"/>
      <c r="AO134" s="192" t="s">
        <v>844</v>
      </c>
    </row>
    <row r="135" customFormat="false" ht="12.8" hidden="false" customHeight="false" outlineLevel="0" collapsed="false">
      <c r="Y135" s="192"/>
      <c r="Z135" s="192"/>
      <c r="AA135" s="192"/>
      <c r="AC135" s="192"/>
      <c r="AG135" s="192"/>
      <c r="AH135" s="192"/>
      <c r="AI135" s="192" t="s">
        <v>844</v>
      </c>
      <c r="AM135" s="192"/>
      <c r="AO135" s="192" t="s">
        <v>844</v>
      </c>
    </row>
    <row r="136" customFormat="false" ht="12.8" hidden="false" customHeight="false" outlineLevel="0" collapsed="false">
      <c r="Y136" s="192"/>
      <c r="Z136" s="192"/>
      <c r="AA136" s="192"/>
      <c r="AC136" s="192"/>
      <c r="AG136" s="192"/>
      <c r="AH136" s="192"/>
      <c r="AI136" s="192" t="s">
        <v>844</v>
      </c>
      <c r="AM136" s="192"/>
      <c r="AO136" s="192" t="s">
        <v>844</v>
      </c>
    </row>
    <row r="137" customFormat="false" ht="12.8" hidden="false" customHeight="false" outlineLevel="0" collapsed="false">
      <c r="Y137" s="192"/>
      <c r="Z137" s="192"/>
      <c r="AA137" s="192"/>
      <c r="AC137" s="192"/>
      <c r="AG137" s="192"/>
      <c r="AH137" s="192"/>
      <c r="AI137" s="192" t="s">
        <v>844</v>
      </c>
      <c r="AM137" s="192"/>
      <c r="AO137" s="192" t="s">
        <v>844</v>
      </c>
    </row>
    <row r="138" customFormat="false" ht="12.8" hidden="false" customHeight="false" outlineLevel="0" collapsed="false">
      <c r="Y138" s="192"/>
      <c r="Z138" s="192"/>
      <c r="AA138" s="192"/>
      <c r="AC138" s="192"/>
      <c r="AG138" s="192"/>
      <c r="AH138" s="192"/>
      <c r="AI138" s="192" t="s">
        <v>844</v>
      </c>
      <c r="AM138" s="192"/>
      <c r="AO138" s="192" t="s">
        <v>844</v>
      </c>
    </row>
    <row r="139" customFormat="false" ht="12.8" hidden="false" customHeight="false" outlineLevel="0" collapsed="false">
      <c r="Y139" s="192"/>
      <c r="Z139" s="192"/>
      <c r="AA139" s="192"/>
      <c r="AC139" s="192"/>
      <c r="AG139" s="192"/>
      <c r="AH139" s="192"/>
      <c r="AI139" s="192" t="s">
        <v>844</v>
      </c>
      <c r="AM139" s="192"/>
      <c r="AO139" s="192" t="s">
        <v>844</v>
      </c>
    </row>
    <row r="140" customFormat="false" ht="12.8" hidden="false" customHeight="false" outlineLevel="0" collapsed="false">
      <c r="Y140" s="192"/>
      <c r="Z140" s="192"/>
      <c r="AA140" s="192"/>
      <c r="AC140" s="192"/>
      <c r="AG140" s="192"/>
      <c r="AH140" s="192"/>
      <c r="AI140" s="192" t="s">
        <v>844</v>
      </c>
      <c r="AM140" s="192"/>
      <c r="AO140" s="192" t="s">
        <v>844</v>
      </c>
    </row>
    <row r="141" customFormat="false" ht="12.8" hidden="false" customHeight="false" outlineLevel="0" collapsed="false">
      <c r="Y141" s="192"/>
      <c r="Z141" s="192"/>
      <c r="AA141" s="192"/>
      <c r="AC141" s="192"/>
      <c r="AG141" s="192"/>
      <c r="AH141" s="192"/>
      <c r="AI141" s="192" t="s">
        <v>844</v>
      </c>
      <c r="AM141" s="192"/>
      <c r="AO141" s="192" t="s">
        <v>844</v>
      </c>
    </row>
    <row r="142" customFormat="false" ht="12.8" hidden="false" customHeight="false" outlineLevel="0" collapsed="false">
      <c r="Y142" s="192"/>
      <c r="Z142" s="192"/>
      <c r="AA142" s="192"/>
      <c r="AC142" s="192"/>
      <c r="AG142" s="192"/>
      <c r="AH142" s="192"/>
      <c r="AI142" s="192" t="s">
        <v>844</v>
      </c>
      <c r="AM142" s="192"/>
      <c r="AO142" s="192" t="s">
        <v>844</v>
      </c>
    </row>
    <row r="143" customFormat="false" ht="12.8" hidden="false" customHeight="false" outlineLevel="0" collapsed="false">
      <c r="AA143" s="192"/>
      <c r="AC143" s="192"/>
      <c r="AG143" s="192"/>
      <c r="AH143" s="192"/>
      <c r="AI143" s="192" t="s">
        <v>844</v>
      </c>
      <c r="AM143" s="192"/>
      <c r="AO143" s="192" t="s">
        <v>844</v>
      </c>
    </row>
    <row r="144" customFormat="false" ht="12.8" hidden="false" customHeight="false" outlineLevel="0" collapsed="false">
      <c r="AA144" s="192"/>
      <c r="AC144" s="192"/>
      <c r="AG144" s="192"/>
      <c r="AH144" s="192"/>
      <c r="AI144" s="192" t="s">
        <v>844</v>
      </c>
      <c r="AM144" s="193"/>
      <c r="AN144" s="193"/>
    </row>
    <row r="145" customFormat="false" ht="12.8" hidden="false" customHeight="false" outlineLevel="0" collapsed="false">
      <c r="AA145" s="192"/>
      <c r="AC145" s="192"/>
      <c r="AG145" s="192"/>
      <c r="AH145" s="192"/>
      <c r="AI145" s="192" t="s">
        <v>844</v>
      </c>
      <c r="AM145" s="192"/>
      <c r="AN145" s="192"/>
      <c r="AO145" s="192" t="s">
        <v>844</v>
      </c>
    </row>
    <row r="146" customFormat="false" ht="12.8" hidden="false" customHeight="false" outlineLevel="0" collapsed="false">
      <c r="AA146" s="192"/>
      <c r="AC146" s="192"/>
      <c r="AG146" s="192"/>
      <c r="AH146" s="192"/>
      <c r="AI146" s="192" t="s">
        <v>844</v>
      </c>
      <c r="AM146" s="192"/>
      <c r="AN146" s="192"/>
      <c r="AO146" s="192" t="s">
        <v>844</v>
      </c>
    </row>
    <row r="147" customFormat="false" ht="12.8" hidden="false" customHeight="false" outlineLevel="0" collapsed="false">
      <c r="AA147" s="192"/>
      <c r="AC147" s="192"/>
      <c r="AG147" s="192"/>
      <c r="AH147" s="192"/>
      <c r="AI147" s="192" t="s">
        <v>844</v>
      </c>
      <c r="AM147" s="192"/>
      <c r="AO147" s="192" t="s">
        <v>844</v>
      </c>
    </row>
    <row r="148" customFormat="false" ht="12.8" hidden="false" customHeight="false" outlineLevel="0" collapsed="false">
      <c r="AA148" s="192"/>
      <c r="AC148" s="192"/>
      <c r="AG148" s="192"/>
      <c r="AH148" s="192"/>
      <c r="AI148" s="192" t="s">
        <v>844</v>
      </c>
      <c r="AM148" s="192"/>
      <c r="AO148" s="192" t="s">
        <v>844</v>
      </c>
    </row>
    <row r="149" customFormat="false" ht="12.8" hidden="false" customHeight="false" outlineLevel="0" collapsed="false">
      <c r="AA149" s="192"/>
      <c r="AC149" s="192"/>
      <c r="AG149" s="192"/>
      <c r="AH149" s="192"/>
      <c r="AI149" s="192" t="s">
        <v>844</v>
      </c>
      <c r="AM149" s="192"/>
      <c r="AO149" s="192" t="s">
        <v>844</v>
      </c>
    </row>
    <row r="150" customFormat="false" ht="12.8" hidden="false" customHeight="false" outlineLevel="0" collapsed="false">
      <c r="AA150" s="192"/>
      <c r="AC150" s="192"/>
      <c r="AG150" s="192"/>
      <c r="AH150" s="192"/>
      <c r="AI150" s="192" t="s">
        <v>844</v>
      </c>
      <c r="AM150" s="192"/>
      <c r="AO150" s="192" t="s">
        <v>844</v>
      </c>
    </row>
    <row r="151" customFormat="false" ht="12.8" hidden="false" customHeight="false" outlineLevel="0" collapsed="false">
      <c r="AA151" s="192"/>
      <c r="AC151" s="192"/>
      <c r="AG151" s="192"/>
      <c r="AH151" s="192"/>
      <c r="AI151" s="192" t="s">
        <v>844</v>
      </c>
      <c r="AM151" s="192"/>
      <c r="AO151" s="192" t="s">
        <v>844</v>
      </c>
    </row>
    <row r="152" customFormat="false" ht="12.8" hidden="false" customHeight="false" outlineLevel="0" collapsed="false">
      <c r="AA152" s="192"/>
      <c r="AC152" s="192"/>
      <c r="AG152" s="192"/>
      <c r="AH152" s="192"/>
      <c r="AI152" s="192" t="s">
        <v>844</v>
      </c>
      <c r="AM152" s="192"/>
      <c r="AO152" s="192" t="s">
        <v>844</v>
      </c>
    </row>
    <row r="153" customFormat="false" ht="12.8" hidden="false" customHeight="false" outlineLevel="0" collapsed="false">
      <c r="AA153" s="192"/>
      <c r="AC153" s="192"/>
      <c r="AG153" s="192"/>
      <c r="AH153" s="192"/>
      <c r="AI153" s="192" t="s">
        <v>844</v>
      </c>
      <c r="AM153" s="192"/>
      <c r="AO153" s="192" t="s">
        <v>844</v>
      </c>
    </row>
    <row r="154" customFormat="false" ht="12.8" hidden="false" customHeight="false" outlineLevel="0" collapsed="false">
      <c r="AA154" s="192"/>
      <c r="AC154" s="194"/>
      <c r="AG154" s="192"/>
      <c r="AH154" s="192"/>
      <c r="AI154" s="192" t="s">
        <v>844</v>
      </c>
      <c r="AM154" s="192"/>
      <c r="AO154" s="192" t="s">
        <v>844</v>
      </c>
    </row>
    <row r="155" customFormat="false" ht="12.8" hidden="false" customHeight="false" outlineLevel="0" collapsed="false">
      <c r="AG155" s="192"/>
      <c r="AH155" s="192"/>
      <c r="AI155" s="192" t="s">
        <v>844</v>
      </c>
      <c r="AM155" s="192"/>
      <c r="AO155" s="192" t="s">
        <v>844</v>
      </c>
    </row>
    <row r="156" customFormat="false" ht="12.8" hidden="false" customHeight="false" outlineLevel="0" collapsed="false">
      <c r="AG156" s="192"/>
      <c r="AH156" s="192"/>
      <c r="AI156" s="192" t="s">
        <v>844</v>
      </c>
      <c r="AM156" s="192"/>
      <c r="AO156" s="192" t="s">
        <v>844</v>
      </c>
    </row>
    <row r="157" customFormat="false" ht="12.8" hidden="false" customHeight="false" outlineLevel="0" collapsed="false">
      <c r="AG157" s="192"/>
      <c r="AH157" s="192"/>
      <c r="AI157" s="192" t="s">
        <v>844</v>
      </c>
      <c r="AM157" s="192"/>
      <c r="AO157" s="192" t="s">
        <v>844</v>
      </c>
    </row>
    <row r="158" customFormat="false" ht="12.8" hidden="false" customHeight="false" outlineLevel="0" collapsed="false">
      <c r="AG158" s="192"/>
      <c r="AH158" s="192"/>
      <c r="AI158" s="192" t="s">
        <v>844</v>
      </c>
      <c r="AM158" s="192"/>
      <c r="AO158" s="192" t="s">
        <v>844</v>
      </c>
    </row>
    <row r="159" customFormat="false" ht="12.8" hidden="false" customHeight="false" outlineLevel="0" collapsed="false">
      <c r="AG159" s="192"/>
      <c r="AH159" s="192"/>
      <c r="AI159" s="192" t="s">
        <v>844</v>
      </c>
      <c r="AM159" s="192"/>
      <c r="AO159" s="192" t="s">
        <v>844</v>
      </c>
    </row>
    <row r="160" customFormat="false" ht="12.8" hidden="false" customHeight="false" outlineLevel="0" collapsed="false">
      <c r="AG160" s="192"/>
      <c r="AH160" s="192"/>
      <c r="AI160" s="192" t="s">
        <v>844</v>
      </c>
      <c r="AM160" s="192"/>
      <c r="AO160" s="192" t="s">
        <v>844</v>
      </c>
    </row>
    <row r="161" customFormat="false" ht="12.8" hidden="false" customHeight="false" outlineLevel="0" collapsed="false">
      <c r="AG161" s="192"/>
      <c r="AH161" s="192"/>
      <c r="AI161" s="192" t="s">
        <v>844</v>
      </c>
      <c r="AM161" s="192"/>
      <c r="AO161" s="192" t="s">
        <v>844</v>
      </c>
    </row>
    <row r="162" customFormat="false" ht="12.8" hidden="false" customHeight="false" outlineLevel="0" collapsed="false">
      <c r="AG162" s="192"/>
      <c r="AH162" s="192"/>
      <c r="AI162" s="192" t="s">
        <v>844</v>
      </c>
      <c r="AM162" s="192"/>
      <c r="AO162" s="192" t="s">
        <v>844</v>
      </c>
    </row>
    <row r="163" customFormat="false" ht="12.8" hidden="false" customHeight="false" outlineLevel="0" collapsed="false">
      <c r="AG163" s="192"/>
      <c r="AH163" s="192"/>
      <c r="AI163" s="192" t="s">
        <v>844</v>
      </c>
      <c r="AM163" s="192"/>
      <c r="AO163" s="192" t="s">
        <v>844</v>
      </c>
    </row>
    <row r="164" customFormat="false" ht="12.8" hidden="false" customHeight="false" outlineLevel="0" collapsed="false">
      <c r="AG164" s="192"/>
      <c r="AH164" s="192"/>
      <c r="AI164" s="192" t="s">
        <v>844</v>
      </c>
      <c r="AM164" s="192"/>
      <c r="AO164" s="192" t="s">
        <v>844</v>
      </c>
    </row>
    <row r="165" customFormat="false" ht="12.8" hidden="false" customHeight="false" outlineLevel="0" collapsed="false">
      <c r="AG165" s="192"/>
      <c r="AH165" s="192"/>
      <c r="AI165" s="192" t="s">
        <v>844</v>
      </c>
      <c r="AM165" s="192"/>
      <c r="AO165" s="192" t="s">
        <v>844</v>
      </c>
    </row>
    <row r="166" customFormat="false" ht="12.8" hidden="false" customHeight="false" outlineLevel="0" collapsed="false">
      <c r="AG166" s="192"/>
      <c r="AH166" s="192"/>
      <c r="AI166" s="192" t="s">
        <v>844</v>
      </c>
      <c r="AM166" s="192"/>
      <c r="AO166" s="192" t="s">
        <v>844</v>
      </c>
    </row>
    <row r="167" customFormat="false" ht="12.8" hidden="false" customHeight="false" outlineLevel="0" collapsed="false">
      <c r="AM167" s="192"/>
      <c r="AO167" s="192" t="s">
        <v>844</v>
      </c>
    </row>
    <row r="168" customFormat="false" ht="12.8" hidden="false" customHeight="false" outlineLevel="0" collapsed="false">
      <c r="AM168" s="192"/>
      <c r="AO168" s="192" t="s">
        <v>844</v>
      </c>
    </row>
    <row r="169" customFormat="false" ht="12.8" hidden="false" customHeight="false" outlineLevel="0" collapsed="false">
      <c r="AM169" s="192"/>
      <c r="AO169" s="192" t="s">
        <v>844</v>
      </c>
    </row>
    <row r="170" customFormat="false" ht="12.8" hidden="false" customHeight="false" outlineLevel="0" collapsed="false">
      <c r="AM170" s="192"/>
      <c r="AO170" s="192" t="s">
        <v>844</v>
      </c>
    </row>
    <row r="171" customFormat="false" ht="12.8" hidden="false" customHeight="false" outlineLevel="0" collapsed="false">
      <c r="AM171" s="192"/>
      <c r="AO171" s="192" t="s">
        <v>844</v>
      </c>
    </row>
    <row r="172" customFormat="false" ht="12.8" hidden="false" customHeight="false" outlineLevel="0" collapsed="false">
      <c r="AM172" s="192"/>
      <c r="AO172" s="192" t="s">
        <v>844</v>
      </c>
    </row>
    <row r="173" customFormat="false" ht="12.8" hidden="false" customHeight="false" outlineLevel="0" collapsed="false">
      <c r="AM173" s="192"/>
      <c r="AO173" s="192" t="s">
        <v>844</v>
      </c>
    </row>
    <row r="174" customFormat="false" ht="12.8" hidden="false" customHeight="false" outlineLevel="0" collapsed="false">
      <c r="AM174" s="192"/>
      <c r="AO174" s="192" t="s">
        <v>844</v>
      </c>
    </row>
    <row r="175" customFormat="false" ht="12.8" hidden="false" customHeight="false" outlineLevel="0" collapsed="false">
      <c r="AM175" s="192"/>
      <c r="AO175" s="192" t="s">
        <v>844</v>
      </c>
    </row>
    <row r="176" customFormat="false" ht="12.8" hidden="false" customHeight="false" outlineLevel="0" collapsed="false">
      <c r="AM176" s="192"/>
      <c r="AO176" s="192" t="s">
        <v>844</v>
      </c>
    </row>
    <row r="177" customFormat="false" ht="12.8" hidden="false" customHeight="false" outlineLevel="0" collapsed="false">
      <c r="AM177" s="192"/>
      <c r="AO177" s="192" t="s">
        <v>844</v>
      </c>
    </row>
    <row r="178" customFormat="false" ht="12.8" hidden="false" customHeight="false" outlineLevel="0" collapsed="false">
      <c r="AM178" s="192"/>
      <c r="AO178" s="192" t="s">
        <v>844</v>
      </c>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L44"/>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G5" activeCellId="0" sqref="G5"/>
    </sheetView>
  </sheetViews>
  <sheetFormatPr defaultColWidth="11.53515625" defaultRowHeight="12.8" zeroHeight="false" outlineLevelRow="0" outlineLevelCol="0"/>
  <cols>
    <col collapsed="false" customWidth="true" hidden="false" outlineLevel="0" max="12" min="1" style="191" width="6.23"/>
    <col collapsed="false" customWidth="false" hidden="false" outlineLevel="0" max="1024" min="13" style="191" width="11.52"/>
  </cols>
  <sheetData>
    <row r="1" customFormat="false" ht="12.8" hidden="false" customHeight="false" outlineLevel="0" collapsed="false">
      <c r="A1" s="191" t="s">
        <v>113</v>
      </c>
      <c r="B1" s="191" t="n">
        <v>0</v>
      </c>
      <c r="C1" s="191" t="n">
        <v>4</v>
      </c>
      <c r="D1" s="191" t="n">
        <v>6</v>
      </c>
      <c r="E1" s="191" t="n">
        <v>8</v>
      </c>
      <c r="F1" s="191" t="n">
        <v>10</v>
      </c>
      <c r="G1" s="191" t="n">
        <v>12</v>
      </c>
      <c r="J1" s="192"/>
      <c r="K1" s="192"/>
      <c r="L1" s="192" t="s">
        <v>844</v>
      </c>
    </row>
    <row r="2" customFormat="false" ht="12.8" hidden="false" customHeight="false" outlineLevel="0" collapsed="false">
      <c r="A2" s="191" t="n">
        <v>1</v>
      </c>
      <c r="B2" s="191" t="n">
        <v>0</v>
      </c>
      <c r="C2" s="192" t="n">
        <v>100</v>
      </c>
      <c r="D2" s="192" t="n">
        <v>100</v>
      </c>
      <c r="E2" s="192" t="n">
        <v>100</v>
      </c>
      <c r="F2" s="192" t="n">
        <v>100</v>
      </c>
      <c r="G2" s="192" t="n">
        <v>100</v>
      </c>
      <c r="J2" s="192"/>
      <c r="K2" s="192"/>
      <c r="L2" s="192" t="s">
        <v>844</v>
      </c>
    </row>
    <row r="3" customFormat="false" ht="12.8" hidden="false" customHeight="false" outlineLevel="0" collapsed="false">
      <c r="A3" s="191" t="n">
        <v>2</v>
      </c>
      <c r="B3" s="191" t="n">
        <v>0</v>
      </c>
      <c r="C3" s="192" t="n">
        <v>75</v>
      </c>
      <c r="D3" s="192" t="n">
        <v>83.33</v>
      </c>
      <c r="E3" s="192" t="n">
        <v>87.5</v>
      </c>
      <c r="F3" s="192" t="n">
        <v>90</v>
      </c>
      <c r="G3" s="192" t="n">
        <v>91.67</v>
      </c>
      <c r="J3" s="192"/>
      <c r="K3" s="192"/>
      <c r="L3" s="192" t="s">
        <v>844</v>
      </c>
    </row>
    <row r="4" customFormat="false" ht="12.8" hidden="false" customHeight="false" outlineLevel="0" collapsed="false">
      <c r="A4" s="191" t="n">
        <v>3</v>
      </c>
      <c r="B4" s="191" t="n">
        <v>0</v>
      </c>
      <c r="C4" s="192" t="n">
        <v>50</v>
      </c>
      <c r="D4" s="192" t="n">
        <v>66.67</v>
      </c>
      <c r="E4" s="192" t="n">
        <v>75</v>
      </c>
      <c r="F4" s="192" t="n">
        <v>80</v>
      </c>
      <c r="G4" s="192" t="n">
        <v>83.33</v>
      </c>
      <c r="J4" s="192"/>
      <c r="K4" s="192"/>
      <c r="L4" s="192" t="s">
        <v>844</v>
      </c>
    </row>
    <row r="5" customFormat="false" ht="12.8" hidden="false" customHeight="false" outlineLevel="0" collapsed="false">
      <c r="A5" s="191" t="n">
        <v>4</v>
      </c>
      <c r="B5" s="191" t="n">
        <v>0</v>
      </c>
      <c r="C5" s="192" t="n">
        <v>25</v>
      </c>
      <c r="D5" s="192" t="n">
        <v>50</v>
      </c>
      <c r="E5" s="192" t="n">
        <v>62.5</v>
      </c>
      <c r="F5" s="192" t="n">
        <v>70</v>
      </c>
      <c r="G5" s="192" t="n">
        <v>75</v>
      </c>
      <c r="J5" s="193"/>
      <c r="K5" s="193"/>
    </row>
    <row r="6" customFormat="false" ht="12.8" hidden="false" customHeight="false" outlineLevel="0" collapsed="false">
      <c r="A6" s="191" t="n">
        <v>5</v>
      </c>
      <c r="B6" s="191" t="n">
        <v>0</v>
      </c>
      <c r="C6" s="191" t="n">
        <v>0</v>
      </c>
      <c r="D6" s="192" t="n">
        <v>33.33</v>
      </c>
      <c r="E6" s="192" t="n">
        <v>50</v>
      </c>
      <c r="F6" s="192" t="n">
        <v>60</v>
      </c>
      <c r="G6" s="192" t="n">
        <v>66.67</v>
      </c>
      <c r="J6" s="192"/>
      <c r="K6" s="192"/>
      <c r="L6" s="192" t="s">
        <v>844</v>
      </c>
    </row>
    <row r="7" customFormat="false" ht="12.8" hidden="false" customHeight="false" outlineLevel="0" collapsed="false">
      <c r="A7" s="191" t="n">
        <v>6</v>
      </c>
      <c r="B7" s="191" t="n">
        <v>0</v>
      </c>
      <c r="C7" s="191" t="n">
        <v>0</v>
      </c>
      <c r="D7" s="192" t="n">
        <v>16.67</v>
      </c>
      <c r="E7" s="192" t="n">
        <v>37.5</v>
      </c>
      <c r="F7" s="192" t="n">
        <v>50</v>
      </c>
      <c r="G7" s="192" t="n">
        <v>58.33</v>
      </c>
      <c r="J7" s="192"/>
      <c r="K7" s="192"/>
      <c r="L7" s="192" t="s">
        <v>844</v>
      </c>
    </row>
    <row r="8" customFormat="false" ht="12.8" hidden="false" customHeight="false" outlineLevel="0" collapsed="false">
      <c r="A8" s="191" t="n">
        <v>7</v>
      </c>
      <c r="B8" s="191" t="n">
        <v>0</v>
      </c>
      <c r="C8" s="191" t="n">
        <v>0</v>
      </c>
      <c r="D8" s="191" t="n">
        <v>0</v>
      </c>
      <c r="E8" s="192" t="n">
        <v>25</v>
      </c>
      <c r="F8" s="192" t="n">
        <v>40</v>
      </c>
      <c r="G8" s="192" t="n">
        <v>50</v>
      </c>
      <c r="J8" s="192"/>
      <c r="K8" s="192"/>
      <c r="L8" s="192" t="s">
        <v>844</v>
      </c>
    </row>
    <row r="9" customFormat="false" ht="12.8" hidden="false" customHeight="false" outlineLevel="0" collapsed="false">
      <c r="A9" s="191" t="n">
        <v>8</v>
      </c>
      <c r="B9" s="191" t="n">
        <v>0</v>
      </c>
      <c r="C9" s="191" t="n">
        <v>0</v>
      </c>
      <c r="D9" s="191" t="n">
        <v>0</v>
      </c>
      <c r="E9" s="192" t="n">
        <v>12.5</v>
      </c>
      <c r="F9" s="192" t="n">
        <v>30</v>
      </c>
      <c r="G9" s="192" t="n">
        <v>41.67</v>
      </c>
      <c r="J9" s="192"/>
      <c r="K9" s="192"/>
      <c r="L9" s="192" t="s">
        <v>844</v>
      </c>
    </row>
    <row r="10" customFormat="false" ht="12.8" hidden="false" customHeight="false" outlineLevel="0" collapsed="false">
      <c r="A10" s="191" t="n">
        <v>9</v>
      </c>
      <c r="B10" s="191" t="n">
        <v>0</v>
      </c>
      <c r="C10" s="191" t="n">
        <v>0</v>
      </c>
      <c r="D10" s="191" t="n">
        <v>0</v>
      </c>
      <c r="E10" s="191" t="n">
        <v>0</v>
      </c>
      <c r="F10" s="192" t="n">
        <v>20</v>
      </c>
      <c r="G10" s="192" t="n">
        <v>33.33</v>
      </c>
      <c r="J10" s="192"/>
      <c r="K10" s="192"/>
      <c r="L10" s="192" t="s">
        <v>844</v>
      </c>
    </row>
    <row r="11" customFormat="false" ht="12.8" hidden="false" customHeight="false" outlineLevel="0" collapsed="false">
      <c r="A11" s="191" t="n">
        <v>10</v>
      </c>
      <c r="B11" s="191" t="n">
        <v>0</v>
      </c>
      <c r="C11" s="191" t="n">
        <v>0</v>
      </c>
      <c r="D11" s="191" t="n">
        <v>0</v>
      </c>
      <c r="E11" s="191" t="n">
        <v>0</v>
      </c>
      <c r="F11" s="192" t="n">
        <v>10</v>
      </c>
      <c r="G11" s="192" t="n">
        <v>25</v>
      </c>
      <c r="J11" s="192"/>
      <c r="K11" s="192"/>
      <c r="L11" s="192" t="s">
        <v>844</v>
      </c>
    </row>
    <row r="12" customFormat="false" ht="12.8" hidden="false" customHeight="false" outlineLevel="0" collapsed="false">
      <c r="A12" s="191" t="n">
        <v>11</v>
      </c>
      <c r="B12" s="191" t="n">
        <v>0</v>
      </c>
      <c r="C12" s="191" t="n">
        <v>0</v>
      </c>
      <c r="D12" s="191" t="n">
        <v>0</v>
      </c>
      <c r="E12" s="191" t="n">
        <v>0</v>
      </c>
      <c r="F12" s="191" t="n">
        <v>0</v>
      </c>
      <c r="G12" s="192" t="n">
        <v>16.67</v>
      </c>
      <c r="J12" s="193"/>
      <c r="K12" s="193"/>
    </row>
    <row r="13" customFormat="false" ht="12.8" hidden="false" customHeight="false" outlineLevel="0" collapsed="false">
      <c r="A13" s="191" t="n">
        <v>12</v>
      </c>
      <c r="B13" s="191" t="n">
        <v>0</v>
      </c>
      <c r="C13" s="191" t="n">
        <v>0</v>
      </c>
      <c r="D13" s="191" t="n">
        <v>0</v>
      </c>
      <c r="E13" s="191" t="n">
        <v>0</v>
      </c>
      <c r="F13" s="191" t="n">
        <v>0</v>
      </c>
      <c r="G13" s="192" t="n">
        <v>8.33</v>
      </c>
      <c r="J13" s="192"/>
      <c r="K13" s="192"/>
      <c r="L13" s="192" t="s">
        <v>844</v>
      </c>
    </row>
    <row r="14" customFormat="false" ht="12.8" hidden="false" customHeight="false" outlineLevel="0" collapsed="false">
      <c r="J14" s="192"/>
      <c r="K14" s="192"/>
      <c r="L14" s="192" t="s">
        <v>844</v>
      </c>
    </row>
    <row r="15" customFormat="false" ht="12.8" hidden="false" customHeight="false" outlineLevel="0" collapsed="false">
      <c r="J15" s="192"/>
      <c r="K15" s="192"/>
      <c r="L15" s="192" t="s">
        <v>844</v>
      </c>
    </row>
    <row r="16" customFormat="false" ht="12.8" hidden="false" customHeight="false" outlineLevel="0" collapsed="false">
      <c r="J16" s="192"/>
      <c r="K16" s="192"/>
      <c r="L16" s="192" t="s">
        <v>844</v>
      </c>
    </row>
    <row r="17" customFormat="false" ht="12.8" hidden="false" customHeight="false" outlineLevel="0" collapsed="false">
      <c r="J17" s="192"/>
      <c r="K17" s="192"/>
      <c r="L17" s="192" t="s">
        <v>844</v>
      </c>
    </row>
    <row r="18" customFormat="false" ht="12.8" hidden="false" customHeight="false" outlineLevel="0" collapsed="false">
      <c r="J18" s="192"/>
      <c r="K18" s="192"/>
      <c r="L18" s="192" t="s">
        <v>844</v>
      </c>
    </row>
    <row r="19" customFormat="false" ht="12.8" hidden="false" customHeight="false" outlineLevel="0" collapsed="false">
      <c r="J19" s="192"/>
      <c r="K19" s="192"/>
      <c r="L19" s="192" t="s">
        <v>844</v>
      </c>
    </row>
    <row r="20" customFormat="false" ht="12.8" hidden="false" customHeight="false" outlineLevel="0" collapsed="false">
      <c r="J20" s="192"/>
      <c r="K20" s="192"/>
      <c r="L20" s="192" t="s">
        <v>844</v>
      </c>
    </row>
    <row r="21" customFormat="false" ht="12.8" hidden="false" customHeight="false" outlineLevel="0" collapsed="false">
      <c r="J21" s="193"/>
      <c r="K21" s="193"/>
    </row>
    <row r="22" customFormat="false" ht="12.8" hidden="false" customHeight="false" outlineLevel="0" collapsed="false">
      <c r="J22" s="192"/>
      <c r="K22" s="192"/>
      <c r="L22" s="192" t="s">
        <v>844</v>
      </c>
    </row>
    <row r="23" customFormat="false" ht="12.8" hidden="false" customHeight="false" outlineLevel="0" collapsed="false">
      <c r="J23" s="192"/>
      <c r="K23" s="192"/>
      <c r="L23" s="192" t="s">
        <v>844</v>
      </c>
    </row>
    <row r="24" customFormat="false" ht="12.8" hidden="false" customHeight="false" outlineLevel="0" collapsed="false">
      <c r="J24" s="192"/>
      <c r="K24" s="192"/>
      <c r="L24" s="192" t="s">
        <v>844</v>
      </c>
    </row>
    <row r="25" customFormat="false" ht="12.8" hidden="false" customHeight="false" outlineLevel="0" collapsed="false">
      <c r="J25" s="192"/>
      <c r="K25" s="192"/>
      <c r="L25" s="192" t="s">
        <v>844</v>
      </c>
    </row>
    <row r="26" customFormat="false" ht="12.8" hidden="false" customHeight="false" outlineLevel="0" collapsed="false">
      <c r="J26" s="192"/>
      <c r="K26" s="192"/>
      <c r="L26" s="192" t="s">
        <v>844</v>
      </c>
    </row>
    <row r="27" customFormat="false" ht="12.8" hidden="false" customHeight="false" outlineLevel="0" collapsed="false">
      <c r="J27" s="192"/>
      <c r="K27" s="192"/>
      <c r="L27" s="192" t="s">
        <v>844</v>
      </c>
    </row>
    <row r="28" customFormat="false" ht="12.8" hidden="false" customHeight="false" outlineLevel="0" collapsed="false">
      <c r="J28" s="192"/>
      <c r="K28" s="192"/>
      <c r="L28" s="192" t="s">
        <v>844</v>
      </c>
    </row>
    <row r="29" customFormat="false" ht="12.8" hidden="false" customHeight="false" outlineLevel="0" collapsed="false">
      <c r="J29" s="192"/>
      <c r="K29" s="192"/>
      <c r="L29" s="192" t="s">
        <v>844</v>
      </c>
    </row>
    <row r="30" customFormat="false" ht="12.8" hidden="false" customHeight="false" outlineLevel="0" collapsed="false">
      <c r="J30" s="192"/>
      <c r="K30" s="192"/>
      <c r="L30" s="192" t="s">
        <v>844</v>
      </c>
    </row>
    <row r="31" customFormat="false" ht="12.8" hidden="false" customHeight="false" outlineLevel="0" collapsed="false">
      <c r="J31" s="192"/>
      <c r="K31" s="192"/>
      <c r="L31" s="192" t="s">
        <v>844</v>
      </c>
    </row>
    <row r="32" customFormat="false" ht="12.8" hidden="false" customHeight="false" outlineLevel="0" collapsed="false">
      <c r="J32" s="193"/>
      <c r="K32" s="193"/>
    </row>
    <row r="33" customFormat="false" ht="12.8" hidden="false" customHeight="false" outlineLevel="0" collapsed="false">
      <c r="J33" s="192"/>
      <c r="K33" s="192"/>
      <c r="L33" s="192" t="s">
        <v>844</v>
      </c>
    </row>
    <row r="34" customFormat="false" ht="12.8" hidden="false" customHeight="false" outlineLevel="0" collapsed="false">
      <c r="J34" s="192"/>
      <c r="K34" s="192"/>
      <c r="L34" s="192" t="s">
        <v>844</v>
      </c>
    </row>
    <row r="35" customFormat="false" ht="12.8" hidden="false" customHeight="false" outlineLevel="0" collapsed="false">
      <c r="J35" s="192"/>
      <c r="K35" s="192"/>
      <c r="L35" s="192" t="s">
        <v>844</v>
      </c>
    </row>
    <row r="36" customFormat="false" ht="12.8" hidden="false" customHeight="false" outlineLevel="0" collapsed="false">
      <c r="J36" s="192"/>
      <c r="K36" s="192"/>
      <c r="L36" s="192" t="s">
        <v>844</v>
      </c>
    </row>
    <row r="37" customFormat="false" ht="12.8" hidden="false" customHeight="false" outlineLevel="0" collapsed="false">
      <c r="J37" s="192"/>
      <c r="K37" s="192"/>
      <c r="L37" s="192" t="s">
        <v>844</v>
      </c>
    </row>
    <row r="38" customFormat="false" ht="12.8" hidden="false" customHeight="false" outlineLevel="0" collapsed="false">
      <c r="J38" s="192"/>
      <c r="K38" s="192"/>
      <c r="L38" s="192" t="s">
        <v>844</v>
      </c>
    </row>
    <row r="39" customFormat="false" ht="12.8" hidden="false" customHeight="false" outlineLevel="0" collapsed="false">
      <c r="J39" s="192"/>
      <c r="K39" s="192"/>
      <c r="L39" s="192" t="s">
        <v>844</v>
      </c>
    </row>
    <row r="40" customFormat="false" ht="12.8" hidden="false" customHeight="false" outlineLevel="0" collapsed="false">
      <c r="J40" s="192"/>
      <c r="K40" s="192"/>
      <c r="L40" s="192" t="s">
        <v>844</v>
      </c>
    </row>
    <row r="41" customFormat="false" ht="12.8" hidden="false" customHeight="false" outlineLevel="0" collapsed="false">
      <c r="J41" s="192"/>
      <c r="K41" s="192"/>
      <c r="L41" s="192" t="s">
        <v>844</v>
      </c>
    </row>
    <row r="42" customFormat="false" ht="12.8" hidden="false" customHeight="false" outlineLevel="0" collapsed="false">
      <c r="J42" s="192"/>
      <c r="K42" s="192"/>
      <c r="L42" s="192" t="s">
        <v>844</v>
      </c>
    </row>
    <row r="43" customFormat="false" ht="12.8" hidden="false" customHeight="false" outlineLevel="0" collapsed="false">
      <c r="J43" s="192"/>
      <c r="K43" s="192"/>
      <c r="L43" s="192" t="s">
        <v>844</v>
      </c>
    </row>
    <row r="44" customFormat="false" ht="12.8" hidden="false" customHeight="false" outlineLevel="0" collapsed="false">
      <c r="J44" s="192"/>
      <c r="K44" s="192"/>
      <c r="L44" s="194"/>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1:W27"/>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N15" activeCellId="0" sqref="N15"/>
    </sheetView>
  </sheetViews>
  <sheetFormatPr defaultColWidth="4.70703125" defaultRowHeight="12.75" zeroHeight="false" outlineLevelRow="0" outlineLevelCol="0"/>
  <cols>
    <col collapsed="false" customWidth="false" hidden="false" outlineLevel="0" max="1" min="1" style="4" width="4.71"/>
    <col collapsed="false" customWidth="true" hidden="false" outlineLevel="0" max="2" min="2" style="4" width="4.14"/>
    <col collapsed="false" customWidth="true" hidden="false" outlineLevel="0" max="11" min="3" style="0" width="5.14"/>
    <col collapsed="false" customWidth="true" hidden="false" outlineLevel="0" max="23" min="12" style="0" width="6.15"/>
  </cols>
  <sheetData>
    <row r="1" s="4" customFormat="true" ht="12.75" hidden="false" customHeight="false" outlineLevel="0" collapsed="false"/>
    <row r="2" s="4" customFormat="true" ht="12.75" hidden="false" customHeight="false" outlineLevel="0" collapsed="false">
      <c r="C2" s="4" t="n">
        <v>0</v>
      </c>
      <c r="D2" s="4" t="n">
        <v>5</v>
      </c>
      <c r="E2" s="4" t="n">
        <v>10</v>
      </c>
      <c r="F2" s="4" t="n">
        <v>15</v>
      </c>
      <c r="G2" s="4" t="n">
        <v>20</v>
      </c>
      <c r="H2" s="4" t="n">
        <v>25</v>
      </c>
      <c r="I2" s="4" t="n">
        <v>30</v>
      </c>
      <c r="J2" s="4" t="n">
        <v>35</v>
      </c>
      <c r="K2" s="4" t="n">
        <v>40</v>
      </c>
      <c r="L2" s="4" t="n">
        <v>45</v>
      </c>
      <c r="M2" s="4" t="n">
        <v>50</v>
      </c>
      <c r="N2" s="4" t="n">
        <v>55</v>
      </c>
      <c r="O2" s="4" t="n">
        <v>60</v>
      </c>
      <c r="P2" s="4" t="n">
        <v>65</v>
      </c>
      <c r="Q2" s="4" t="n">
        <v>70</v>
      </c>
      <c r="R2" s="4" t="n">
        <v>75</v>
      </c>
      <c r="S2" s="4" t="n">
        <v>80</v>
      </c>
      <c r="T2" s="4" t="n">
        <v>85</v>
      </c>
      <c r="U2" s="4" t="n">
        <v>90</v>
      </c>
      <c r="V2" s="4" t="n">
        <v>95</v>
      </c>
      <c r="W2" s="4" t="n">
        <v>100</v>
      </c>
    </row>
    <row r="3" s="4" customFormat="true" ht="12.75" hidden="false" customHeight="false" outlineLevel="0" collapsed="false">
      <c r="B3" s="4" t="n">
        <v>55</v>
      </c>
      <c r="C3" s="5" t="n">
        <f aca="false">IF(AND(100&gt;(C$2+$B3), 0&lt;(C$2+$B3)), C$2+$B3, IF(0&lt;(C$2+$B3),100,0))/100</f>
        <v>0.55</v>
      </c>
      <c r="D3" s="5" t="n">
        <f aca="false">IF(AND(100&gt;(D$2+$B3), 0&lt;(D$2+$B3)), D$2+$B3, IF(0&lt;(D$2+$B3),100,0))/100</f>
        <v>0.6</v>
      </c>
      <c r="E3" s="5" t="n">
        <f aca="false">IF(AND(100&gt;(E$2+$B3), 0&lt;(E$2+$B3)), E$2+$B3, IF(0&lt;(E$2+$B3),100,0))/100</f>
        <v>0.65</v>
      </c>
      <c r="F3" s="5" t="n">
        <f aca="false">IF(AND(100&gt;(F$2+$B3), 0&lt;(F$2+$B3)), F$2+$B3, IF(0&lt;(F$2+$B3),100,0))/100</f>
        <v>0.7</v>
      </c>
      <c r="G3" s="5" t="n">
        <f aca="false">IF(AND(100&gt;(G$2+$B3), 0&lt;(G$2+$B3)), G$2+$B3, IF(0&lt;(G$2+$B3),100,0))/100</f>
        <v>0.75</v>
      </c>
      <c r="H3" s="5" t="n">
        <f aca="false">IF(AND(100&gt;(H$2+$B3), 0&lt;(H$2+$B3)), H$2+$B3, IF(0&lt;(H$2+$B3),100,0))/100</f>
        <v>0.8</v>
      </c>
      <c r="I3" s="5" t="n">
        <f aca="false">IF(AND(100&gt;(I$2+$B3), 0&lt;(I$2+$B3)), I$2+$B3, IF(0&lt;(I$2+$B3),100,0))/100</f>
        <v>0.85</v>
      </c>
      <c r="J3" s="5" t="n">
        <f aca="false">IF(AND(100&gt;(J$2+$B3), 0&lt;(J$2+$B3)), J$2+$B3, IF(0&lt;(J$2+$B3),100,0))/100</f>
        <v>0.9</v>
      </c>
      <c r="K3" s="5" t="n">
        <f aca="false">IF(AND(100&gt;(K$2+$B3), 0&lt;(K$2+$B3)), K$2+$B3, IF(0&lt;(K$2+$B3),100,0))/100</f>
        <v>0.95</v>
      </c>
      <c r="L3" s="5" t="n">
        <f aca="false">IF(AND(100&gt;(L$2+$B3), 0&lt;(L$2+$B3)), L$2+$B3, IF(0&lt;(L$2+$B3),100,0))/100</f>
        <v>1</v>
      </c>
      <c r="M3" s="5" t="n">
        <f aca="false">IF(AND(100&gt;(M$2+$B3), 0&lt;(M$2+$B3)), M$2+$B3, IF(0&lt;(M$2+$B3),100,0))/100</f>
        <v>1</v>
      </c>
      <c r="N3" s="5" t="n">
        <f aca="false">IF(AND(100&gt;(N$2+$B3), 0&lt;(N$2+$B3)), N$2+$B3, IF(0&lt;(N$2+$B3),100,0))/100</f>
        <v>1</v>
      </c>
      <c r="O3" s="5" t="n">
        <f aca="false">IF(AND(100&gt;(O$2+$B3), 0&lt;(O$2+$B3)), O$2+$B3, IF(0&lt;(O$2+$B3),100,0))/100</f>
        <v>1</v>
      </c>
      <c r="P3" s="5" t="n">
        <f aca="false">IF(AND(100&gt;(P$2+$B3), 0&lt;(P$2+$B3)), P$2+$B3, IF(0&lt;(P$2+$B3),100,0))/100</f>
        <v>1</v>
      </c>
      <c r="Q3" s="5" t="n">
        <f aca="false">IF(AND(100&gt;(Q$2+$B3), 0&lt;(Q$2+$B3)), Q$2+$B3, IF(0&lt;(Q$2+$B3),100,0))/100</f>
        <v>1</v>
      </c>
      <c r="R3" s="5" t="n">
        <f aca="false">IF(AND(100&gt;(R$2+$B3), 0&lt;(R$2+$B3)), R$2+$B3, IF(0&lt;(R$2+$B3),100,0))/100</f>
        <v>1</v>
      </c>
      <c r="S3" s="5" t="n">
        <f aca="false">IF(AND(100&gt;(S$2+$B3), 0&lt;(S$2+$B3)), S$2+$B3, IF(0&lt;(S$2+$B3),100,0))/100</f>
        <v>1</v>
      </c>
      <c r="T3" s="5" t="n">
        <f aca="false">IF(AND(100&gt;(T$2+$B3), 0&lt;(T$2+$B3)), T$2+$B3, IF(0&lt;(T$2+$B3),100,0))/100</f>
        <v>1</v>
      </c>
      <c r="U3" s="5" t="n">
        <f aca="false">IF(AND(100&gt;(U$2+$B3), 0&lt;(U$2+$B3)), U$2+$B3, IF(0&lt;(U$2+$B3),100,0))/100</f>
        <v>1</v>
      </c>
      <c r="V3" s="5" t="n">
        <f aca="false">IF(AND(100&gt;(V$2+$B3), 0&lt;(V$2+$B3)), V$2+$B3, IF(0&lt;(V$2+$B3),100,0))/100</f>
        <v>1</v>
      </c>
      <c r="W3" s="5" t="n">
        <f aca="false">IF(AND(100&gt;(W$2+$B3), 0&lt;(W$2+$B3)), W$2+$B3, IF(0&lt;(W$2+$B3),100,0))/100</f>
        <v>1</v>
      </c>
    </row>
    <row r="4" s="4" customFormat="true" ht="12.75" hidden="false" customHeight="false" outlineLevel="0" collapsed="false">
      <c r="B4" s="4" t="n">
        <v>50</v>
      </c>
      <c r="C4" s="5" t="n">
        <f aca="false">IF(AND(100&gt;(C$2+$B4), 0&lt;(C$2+$B4)), C$2+$B4, IF(0&lt;(C$2+$B4),100,0))/100</f>
        <v>0.5</v>
      </c>
      <c r="D4" s="5" t="n">
        <f aca="false">IF(AND(100&gt;(D$2+$B4), 0&lt;(D$2+$B4)), D$2+$B4, IF(0&lt;(D$2+$B4),100,0))/100</f>
        <v>0.55</v>
      </c>
      <c r="E4" s="5" t="n">
        <f aca="false">IF(AND(100&gt;(E$2+$B4), 0&lt;(E$2+$B4)), E$2+$B4, IF(0&lt;(E$2+$B4),100,0))/100</f>
        <v>0.6</v>
      </c>
      <c r="F4" s="5" t="n">
        <f aca="false">IF(AND(100&gt;(F$2+$B4), 0&lt;(F$2+$B4)), F$2+$B4, IF(0&lt;(F$2+$B4),100,0))/100</f>
        <v>0.65</v>
      </c>
      <c r="G4" s="5" t="n">
        <f aca="false">IF(AND(100&gt;(G$2+$B4), 0&lt;(G$2+$B4)), G$2+$B4, IF(0&lt;(G$2+$B4),100,0))/100</f>
        <v>0.7</v>
      </c>
      <c r="H4" s="5" t="n">
        <f aca="false">IF(AND(100&gt;(H$2+$B4), 0&lt;(H$2+$B4)), H$2+$B4, IF(0&lt;(H$2+$B4),100,0))/100</f>
        <v>0.75</v>
      </c>
      <c r="I4" s="5" t="n">
        <f aca="false">IF(AND(100&gt;(I$2+$B4), 0&lt;(I$2+$B4)), I$2+$B4, IF(0&lt;(I$2+$B4),100,0))/100</f>
        <v>0.8</v>
      </c>
      <c r="J4" s="5" t="n">
        <f aca="false">IF(AND(100&gt;(J$2+$B4), 0&lt;(J$2+$B4)), J$2+$B4, IF(0&lt;(J$2+$B4),100,0))/100</f>
        <v>0.85</v>
      </c>
      <c r="K4" s="5" t="n">
        <f aca="false">IF(AND(100&gt;(K$2+$B4), 0&lt;(K$2+$B4)), K$2+$B4, IF(0&lt;(K$2+$B4),100,0))/100</f>
        <v>0.9</v>
      </c>
      <c r="L4" s="5" t="n">
        <f aca="false">IF(AND(100&gt;(L$2+$B4), 0&lt;(L$2+$B4)), L$2+$B4, IF(0&lt;(L$2+$B4),100,0))/100</f>
        <v>0.95</v>
      </c>
      <c r="M4" s="5" t="n">
        <f aca="false">IF(AND(100&gt;(M$2+$B4), 0&lt;(M$2+$B4)), M$2+$B4, IF(0&lt;(M$2+$B4),100,0))/100</f>
        <v>1</v>
      </c>
      <c r="N4" s="5" t="n">
        <f aca="false">IF(AND(100&gt;(N$2+$B4), 0&lt;(N$2+$B4)), N$2+$B4, IF(0&lt;(N$2+$B4),100,0))/100</f>
        <v>1</v>
      </c>
      <c r="O4" s="5" t="n">
        <f aca="false">IF(AND(100&gt;(O$2+$B4), 0&lt;(O$2+$B4)), O$2+$B4, IF(0&lt;(O$2+$B4),100,0))/100</f>
        <v>1</v>
      </c>
      <c r="P4" s="5" t="n">
        <f aca="false">IF(AND(100&gt;(P$2+$B4), 0&lt;(P$2+$B4)), P$2+$B4, IF(0&lt;(P$2+$B4),100,0))/100</f>
        <v>1</v>
      </c>
      <c r="Q4" s="5" t="n">
        <f aca="false">IF(AND(100&gt;(Q$2+$B4), 0&lt;(Q$2+$B4)), Q$2+$B4, IF(0&lt;(Q$2+$B4),100,0))/100</f>
        <v>1</v>
      </c>
      <c r="R4" s="5" t="n">
        <f aca="false">IF(AND(100&gt;(R$2+$B4), 0&lt;(R$2+$B4)), R$2+$B4, IF(0&lt;(R$2+$B4),100,0))/100</f>
        <v>1</v>
      </c>
      <c r="S4" s="5" t="n">
        <f aca="false">IF(AND(100&gt;(S$2+$B4), 0&lt;(S$2+$B4)), S$2+$B4, IF(0&lt;(S$2+$B4),100,0))/100</f>
        <v>1</v>
      </c>
      <c r="T4" s="5" t="n">
        <f aca="false">IF(AND(100&gt;(T$2+$B4), 0&lt;(T$2+$B4)), T$2+$B4, IF(0&lt;(T$2+$B4),100,0))/100</f>
        <v>1</v>
      </c>
      <c r="U4" s="5" t="n">
        <f aca="false">IF(AND(100&gt;(U$2+$B4), 0&lt;(U$2+$B4)), U$2+$B4, IF(0&lt;(U$2+$B4),100,0))/100</f>
        <v>1</v>
      </c>
      <c r="V4" s="5" t="n">
        <f aca="false">IF(AND(100&gt;(V$2+$B4), 0&lt;(V$2+$B4)), V$2+$B4, IF(0&lt;(V$2+$B4),100,0))/100</f>
        <v>1</v>
      </c>
      <c r="W4" s="5" t="n">
        <f aca="false">IF(AND(100&gt;(W$2+$B4), 0&lt;(W$2+$B4)), W$2+$B4, IF(0&lt;(W$2+$B4),100,0))/100</f>
        <v>1</v>
      </c>
    </row>
    <row r="5" s="4" customFormat="true" ht="12.75" hidden="false" customHeight="false" outlineLevel="0" collapsed="false">
      <c r="B5" s="4" t="n">
        <v>45</v>
      </c>
      <c r="C5" s="5" t="n">
        <f aca="false">IF(AND(100&gt;(C$2+$B5), 0&lt;(C$2+$B5)), C$2+$B5, IF(0&lt;(C$2+$B5),100,0))/100</f>
        <v>0.45</v>
      </c>
      <c r="D5" s="5" t="n">
        <f aca="false">IF(AND(100&gt;(D$2+$B5), 0&lt;(D$2+$B5)), D$2+$B5, IF(0&lt;(D$2+$B5),100,0))/100</f>
        <v>0.5</v>
      </c>
      <c r="E5" s="5" t="n">
        <f aca="false">IF(AND(100&gt;(E$2+$B5), 0&lt;(E$2+$B5)), E$2+$B5, IF(0&lt;(E$2+$B5),100,0))/100</f>
        <v>0.55</v>
      </c>
      <c r="F5" s="5" t="n">
        <f aca="false">IF(AND(100&gt;(F$2+$B5), 0&lt;(F$2+$B5)), F$2+$B5, IF(0&lt;(F$2+$B5),100,0))/100</f>
        <v>0.6</v>
      </c>
      <c r="G5" s="5" t="n">
        <f aca="false">IF(AND(100&gt;(G$2+$B5), 0&lt;(G$2+$B5)), G$2+$B5, IF(0&lt;(G$2+$B5),100,0))/100</f>
        <v>0.65</v>
      </c>
      <c r="H5" s="5" t="n">
        <f aca="false">IF(AND(100&gt;(H$2+$B5), 0&lt;(H$2+$B5)), H$2+$B5, IF(0&lt;(H$2+$B5),100,0))/100</f>
        <v>0.7</v>
      </c>
      <c r="I5" s="5" t="n">
        <f aca="false">IF(AND(100&gt;(I$2+$B5), 0&lt;(I$2+$B5)), I$2+$B5, IF(0&lt;(I$2+$B5),100,0))/100</f>
        <v>0.75</v>
      </c>
      <c r="J5" s="5" t="n">
        <f aca="false">IF(AND(100&gt;(J$2+$B5), 0&lt;(J$2+$B5)), J$2+$B5, IF(0&lt;(J$2+$B5),100,0))/100</f>
        <v>0.8</v>
      </c>
      <c r="K5" s="5" t="n">
        <f aca="false">IF(AND(100&gt;(K$2+$B5), 0&lt;(K$2+$B5)), K$2+$B5, IF(0&lt;(K$2+$B5),100,0))/100</f>
        <v>0.85</v>
      </c>
      <c r="L5" s="5" t="n">
        <f aca="false">IF(AND(100&gt;(L$2+$B5), 0&lt;(L$2+$B5)), L$2+$B5, IF(0&lt;(L$2+$B5),100,0))/100</f>
        <v>0.9</v>
      </c>
      <c r="M5" s="5" t="n">
        <f aca="false">IF(AND(100&gt;(M$2+$B5), 0&lt;(M$2+$B5)), M$2+$B5, IF(0&lt;(M$2+$B5),100,0))/100</f>
        <v>0.95</v>
      </c>
      <c r="N5" s="5" t="n">
        <f aca="false">IF(AND(100&gt;(N$2+$B5), 0&lt;(N$2+$B5)), N$2+$B5, IF(0&lt;(N$2+$B5),100,0))/100</f>
        <v>1</v>
      </c>
      <c r="O5" s="5" t="n">
        <f aca="false">IF(AND(100&gt;(O$2+$B5), 0&lt;(O$2+$B5)), O$2+$B5, IF(0&lt;(O$2+$B5),100,0))/100</f>
        <v>1</v>
      </c>
      <c r="P5" s="5" t="n">
        <f aca="false">IF(AND(100&gt;(P$2+$B5), 0&lt;(P$2+$B5)), P$2+$B5, IF(0&lt;(P$2+$B5),100,0))/100</f>
        <v>1</v>
      </c>
      <c r="Q5" s="5" t="n">
        <f aca="false">IF(AND(100&gt;(Q$2+$B5), 0&lt;(Q$2+$B5)), Q$2+$B5, IF(0&lt;(Q$2+$B5),100,0))/100</f>
        <v>1</v>
      </c>
      <c r="R5" s="5" t="n">
        <f aca="false">IF(AND(100&gt;(R$2+$B5), 0&lt;(R$2+$B5)), R$2+$B5, IF(0&lt;(R$2+$B5),100,0))/100</f>
        <v>1</v>
      </c>
      <c r="S5" s="5" t="n">
        <f aca="false">IF(AND(100&gt;(S$2+$B5), 0&lt;(S$2+$B5)), S$2+$B5, IF(0&lt;(S$2+$B5),100,0))/100</f>
        <v>1</v>
      </c>
      <c r="T5" s="5" t="n">
        <f aca="false">IF(AND(100&gt;(T$2+$B5), 0&lt;(T$2+$B5)), T$2+$B5, IF(0&lt;(T$2+$B5),100,0))/100</f>
        <v>1</v>
      </c>
      <c r="U5" s="5" t="n">
        <f aca="false">IF(AND(100&gt;(U$2+$B5), 0&lt;(U$2+$B5)), U$2+$B5, IF(0&lt;(U$2+$B5),100,0))/100</f>
        <v>1</v>
      </c>
      <c r="V5" s="5" t="n">
        <f aca="false">IF(AND(100&gt;(V$2+$B5), 0&lt;(V$2+$B5)), V$2+$B5, IF(0&lt;(V$2+$B5),100,0))/100</f>
        <v>1</v>
      </c>
      <c r="W5" s="5" t="n">
        <f aca="false">IF(AND(100&gt;(W$2+$B5), 0&lt;(W$2+$B5)), W$2+$B5, IF(0&lt;(W$2+$B5),100,0))/100</f>
        <v>1</v>
      </c>
    </row>
    <row r="6" s="4" customFormat="true" ht="12.75" hidden="false" customHeight="false" outlineLevel="0" collapsed="false">
      <c r="B6" s="4" t="n">
        <v>40</v>
      </c>
      <c r="C6" s="5" t="n">
        <f aca="false">IF(AND(100&gt;(C$2+$B6), 0&lt;(C$2+$B6)), C$2+$B6, IF(0&lt;(C$2+$B6),100,0))/100</f>
        <v>0.4</v>
      </c>
      <c r="D6" s="5" t="n">
        <f aca="false">IF(AND(100&gt;(D$2+$B6), 0&lt;(D$2+$B6)), D$2+$B6, IF(0&lt;(D$2+$B6),100,0))/100</f>
        <v>0.45</v>
      </c>
      <c r="E6" s="5" t="n">
        <f aca="false">IF(AND(100&gt;(E$2+$B6), 0&lt;(E$2+$B6)), E$2+$B6, IF(0&lt;(E$2+$B6),100,0))/100</f>
        <v>0.5</v>
      </c>
      <c r="F6" s="5" t="n">
        <f aca="false">IF(AND(100&gt;(F$2+$B6), 0&lt;(F$2+$B6)), F$2+$B6, IF(0&lt;(F$2+$B6),100,0))/100</f>
        <v>0.55</v>
      </c>
      <c r="G6" s="5" t="n">
        <f aca="false">IF(AND(100&gt;(G$2+$B6), 0&lt;(G$2+$B6)), G$2+$B6, IF(0&lt;(G$2+$B6),100,0))/100</f>
        <v>0.6</v>
      </c>
      <c r="H6" s="5" t="n">
        <f aca="false">IF(AND(100&gt;(H$2+$B6), 0&lt;(H$2+$B6)), H$2+$B6, IF(0&lt;(H$2+$B6),100,0))/100</f>
        <v>0.65</v>
      </c>
      <c r="I6" s="5" t="n">
        <f aca="false">IF(AND(100&gt;(I$2+$B6), 0&lt;(I$2+$B6)), I$2+$B6, IF(0&lt;(I$2+$B6),100,0))/100</f>
        <v>0.7</v>
      </c>
      <c r="J6" s="5" t="n">
        <f aca="false">IF(AND(100&gt;(J$2+$B6), 0&lt;(J$2+$B6)), J$2+$B6, IF(0&lt;(J$2+$B6),100,0))/100</f>
        <v>0.75</v>
      </c>
      <c r="K6" s="5" t="n">
        <f aca="false">IF(AND(100&gt;(K$2+$B6), 0&lt;(K$2+$B6)), K$2+$B6, IF(0&lt;(K$2+$B6),100,0))/100</f>
        <v>0.8</v>
      </c>
      <c r="L6" s="5" t="n">
        <f aca="false">IF(AND(100&gt;(L$2+$B6), 0&lt;(L$2+$B6)), L$2+$B6, IF(0&lt;(L$2+$B6),100,0))/100</f>
        <v>0.85</v>
      </c>
      <c r="M6" s="5" t="n">
        <f aca="false">IF(AND(100&gt;(M$2+$B6), 0&lt;(M$2+$B6)), M$2+$B6, IF(0&lt;(M$2+$B6),100,0))/100</f>
        <v>0.9</v>
      </c>
      <c r="N6" s="5" t="n">
        <f aca="false">IF(AND(100&gt;(N$2+$B6), 0&lt;(N$2+$B6)), N$2+$B6, IF(0&lt;(N$2+$B6),100,0))/100</f>
        <v>0.95</v>
      </c>
      <c r="O6" s="5" t="n">
        <f aca="false">IF(AND(100&gt;(O$2+$B6), 0&lt;(O$2+$B6)), O$2+$B6, IF(0&lt;(O$2+$B6),100,0))/100</f>
        <v>1</v>
      </c>
      <c r="P6" s="5" t="n">
        <f aca="false">IF(AND(100&gt;(P$2+$B6), 0&lt;(P$2+$B6)), P$2+$B6, IF(0&lt;(P$2+$B6),100,0))/100</f>
        <v>1</v>
      </c>
      <c r="Q6" s="5" t="n">
        <f aca="false">IF(AND(100&gt;(Q$2+$B6), 0&lt;(Q$2+$B6)), Q$2+$B6, IF(0&lt;(Q$2+$B6),100,0))/100</f>
        <v>1</v>
      </c>
      <c r="R6" s="5" t="n">
        <f aca="false">IF(AND(100&gt;(R$2+$B6), 0&lt;(R$2+$B6)), R$2+$B6, IF(0&lt;(R$2+$B6),100,0))/100</f>
        <v>1</v>
      </c>
      <c r="S6" s="5" t="n">
        <f aca="false">IF(AND(100&gt;(S$2+$B6), 0&lt;(S$2+$B6)), S$2+$B6, IF(0&lt;(S$2+$B6),100,0))/100</f>
        <v>1</v>
      </c>
      <c r="T6" s="5" t="n">
        <f aca="false">IF(AND(100&gt;(T$2+$B6), 0&lt;(T$2+$B6)), T$2+$B6, IF(0&lt;(T$2+$B6),100,0))/100</f>
        <v>1</v>
      </c>
      <c r="U6" s="5" t="n">
        <f aca="false">IF(AND(100&gt;(U$2+$B6), 0&lt;(U$2+$B6)), U$2+$B6, IF(0&lt;(U$2+$B6),100,0))/100</f>
        <v>1</v>
      </c>
      <c r="V6" s="5" t="n">
        <f aca="false">IF(AND(100&gt;(V$2+$B6), 0&lt;(V$2+$B6)), V$2+$B6, IF(0&lt;(V$2+$B6),100,0))/100</f>
        <v>1</v>
      </c>
      <c r="W6" s="5" t="n">
        <f aca="false">IF(AND(100&gt;(W$2+$B6), 0&lt;(W$2+$B6)), W$2+$B6, IF(0&lt;(W$2+$B6),100,0))/100</f>
        <v>1</v>
      </c>
    </row>
    <row r="7" s="4" customFormat="true" ht="12.75" hidden="false" customHeight="false" outlineLevel="0" collapsed="false">
      <c r="B7" s="4" t="n">
        <v>35</v>
      </c>
      <c r="C7" s="5" t="n">
        <f aca="false">IF(AND(100&gt;(C$2+$B7), 0&lt;(C$2+$B7)), C$2+$B7, IF(0&lt;(C$2+$B7),100,0))/100</f>
        <v>0.35</v>
      </c>
      <c r="D7" s="5" t="n">
        <f aca="false">IF(AND(100&gt;(D$2+$B7), 0&lt;(D$2+$B7)), D$2+$B7, IF(0&lt;(D$2+$B7),100,0))/100</f>
        <v>0.4</v>
      </c>
      <c r="E7" s="5" t="n">
        <f aca="false">IF(AND(100&gt;(E$2+$B7), 0&lt;(E$2+$B7)), E$2+$B7, IF(0&lt;(E$2+$B7),100,0))/100</f>
        <v>0.45</v>
      </c>
      <c r="F7" s="5" t="n">
        <f aca="false">IF(AND(100&gt;(F$2+$B7), 0&lt;(F$2+$B7)), F$2+$B7, IF(0&lt;(F$2+$B7),100,0))/100</f>
        <v>0.5</v>
      </c>
      <c r="G7" s="5" t="n">
        <f aca="false">IF(AND(100&gt;(G$2+$B7), 0&lt;(G$2+$B7)), G$2+$B7, IF(0&lt;(G$2+$B7),100,0))/100</f>
        <v>0.55</v>
      </c>
      <c r="H7" s="5" t="n">
        <f aca="false">IF(AND(100&gt;(H$2+$B7), 0&lt;(H$2+$B7)), H$2+$B7, IF(0&lt;(H$2+$B7),100,0))/100</f>
        <v>0.6</v>
      </c>
      <c r="I7" s="5" t="n">
        <f aca="false">IF(AND(100&gt;(I$2+$B7), 0&lt;(I$2+$B7)), I$2+$B7, IF(0&lt;(I$2+$B7),100,0))/100</f>
        <v>0.65</v>
      </c>
      <c r="J7" s="5" t="n">
        <f aca="false">IF(AND(100&gt;(J$2+$B7), 0&lt;(J$2+$B7)), J$2+$B7, IF(0&lt;(J$2+$B7),100,0))/100</f>
        <v>0.7</v>
      </c>
      <c r="K7" s="5" t="n">
        <f aca="false">IF(AND(100&gt;(K$2+$B7), 0&lt;(K$2+$B7)), K$2+$B7, IF(0&lt;(K$2+$B7),100,0))/100</f>
        <v>0.75</v>
      </c>
      <c r="L7" s="5" t="n">
        <f aca="false">IF(AND(100&gt;(L$2+$B7), 0&lt;(L$2+$B7)), L$2+$B7, IF(0&lt;(L$2+$B7),100,0))/100</f>
        <v>0.8</v>
      </c>
      <c r="M7" s="5" t="n">
        <f aca="false">IF(AND(100&gt;(M$2+$B7), 0&lt;(M$2+$B7)), M$2+$B7, IF(0&lt;(M$2+$B7),100,0))/100</f>
        <v>0.85</v>
      </c>
      <c r="N7" s="5" t="n">
        <f aca="false">IF(AND(100&gt;(N$2+$B7), 0&lt;(N$2+$B7)), N$2+$B7, IF(0&lt;(N$2+$B7),100,0))/100</f>
        <v>0.9</v>
      </c>
      <c r="O7" s="5" t="n">
        <f aca="false">IF(AND(100&gt;(O$2+$B7), 0&lt;(O$2+$B7)), O$2+$B7, IF(0&lt;(O$2+$B7),100,0))/100</f>
        <v>0.95</v>
      </c>
      <c r="P7" s="5" t="n">
        <f aca="false">IF(AND(100&gt;(P$2+$B7), 0&lt;(P$2+$B7)), P$2+$B7, IF(0&lt;(P$2+$B7),100,0))/100</f>
        <v>1</v>
      </c>
      <c r="Q7" s="5" t="n">
        <f aca="false">IF(AND(100&gt;(Q$2+$B7), 0&lt;(Q$2+$B7)), Q$2+$B7, IF(0&lt;(Q$2+$B7),100,0))/100</f>
        <v>1</v>
      </c>
      <c r="R7" s="5" t="n">
        <f aca="false">IF(AND(100&gt;(R$2+$B7), 0&lt;(R$2+$B7)), R$2+$B7, IF(0&lt;(R$2+$B7),100,0))/100</f>
        <v>1</v>
      </c>
      <c r="S7" s="5" t="n">
        <f aca="false">IF(AND(100&gt;(S$2+$B7), 0&lt;(S$2+$B7)), S$2+$B7, IF(0&lt;(S$2+$B7),100,0))/100</f>
        <v>1</v>
      </c>
      <c r="T7" s="5" t="n">
        <f aca="false">IF(AND(100&gt;(T$2+$B7), 0&lt;(T$2+$B7)), T$2+$B7, IF(0&lt;(T$2+$B7),100,0))/100</f>
        <v>1</v>
      </c>
      <c r="U7" s="5" t="n">
        <f aca="false">IF(AND(100&gt;(U$2+$B7), 0&lt;(U$2+$B7)), U$2+$B7, IF(0&lt;(U$2+$B7),100,0))/100</f>
        <v>1</v>
      </c>
      <c r="V7" s="5" t="n">
        <f aca="false">IF(AND(100&gt;(V$2+$B7), 0&lt;(V$2+$B7)), V$2+$B7, IF(0&lt;(V$2+$B7),100,0))/100</f>
        <v>1</v>
      </c>
      <c r="W7" s="5" t="n">
        <f aca="false">IF(AND(100&gt;(W$2+$B7), 0&lt;(W$2+$B7)), W$2+$B7, IF(0&lt;(W$2+$B7),100,0))/100</f>
        <v>1</v>
      </c>
    </row>
    <row r="8" customFormat="false" ht="12.75" hidden="false" customHeight="false" outlineLevel="0" collapsed="false">
      <c r="B8" s="4" t="n">
        <v>30</v>
      </c>
      <c r="C8" s="5" t="n">
        <f aca="false">IF(AND(100&gt;(C$2+$B8), 0&lt;(C$2+$B8)), C$2+$B8, IF(0&lt;(C$2+$B8),100,0))/100</f>
        <v>0.3</v>
      </c>
      <c r="D8" s="5" t="n">
        <f aca="false">IF(AND(100&gt;(D$2+$B8), 0&lt;(D$2+$B8)), D$2+$B8, IF(0&lt;(D$2+$B8),100,0))/100</f>
        <v>0.35</v>
      </c>
      <c r="E8" s="5" t="n">
        <f aca="false">IF(AND(100&gt;(E$2+$B8), 0&lt;(E$2+$B8)), E$2+$B8, IF(0&lt;(E$2+$B8),100,0))/100</f>
        <v>0.4</v>
      </c>
      <c r="F8" s="5" t="n">
        <f aca="false">IF(AND(100&gt;(F$2+$B8), 0&lt;(F$2+$B8)), F$2+$B8, IF(0&lt;(F$2+$B8),100,0))/100</f>
        <v>0.45</v>
      </c>
      <c r="G8" s="5" t="n">
        <f aca="false">IF(AND(100&gt;(G$2+$B8), 0&lt;(G$2+$B8)), G$2+$B8, IF(0&lt;(G$2+$B8),100,0))/100</f>
        <v>0.5</v>
      </c>
      <c r="H8" s="5" t="n">
        <f aca="false">IF(AND(100&gt;(H$2+$B8), 0&lt;(H$2+$B8)), H$2+$B8, IF(0&lt;(H$2+$B8),100,0))/100</f>
        <v>0.55</v>
      </c>
      <c r="I8" s="5" t="n">
        <f aca="false">IF(AND(100&gt;(I$2+$B8), 0&lt;(I$2+$B8)), I$2+$B8, IF(0&lt;(I$2+$B8),100,0))/100</f>
        <v>0.6</v>
      </c>
      <c r="J8" s="5" t="n">
        <f aca="false">IF(AND(100&gt;(J$2+$B8), 0&lt;(J$2+$B8)), J$2+$B8, IF(0&lt;(J$2+$B8),100,0))/100</f>
        <v>0.65</v>
      </c>
      <c r="K8" s="5" t="n">
        <f aca="false">IF(AND(100&gt;(K$2+$B8), 0&lt;(K$2+$B8)), K$2+$B8, IF(0&lt;(K$2+$B8),100,0))/100</f>
        <v>0.7</v>
      </c>
      <c r="L8" s="5" t="n">
        <f aca="false">IF(AND(100&gt;(L$2+$B8), 0&lt;(L$2+$B8)), L$2+$B8, IF(0&lt;(L$2+$B8),100,0))/100</f>
        <v>0.75</v>
      </c>
      <c r="M8" s="5" t="n">
        <f aca="false">IF(AND(100&gt;(M$2+$B8), 0&lt;(M$2+$B8)), M$2+$B8, IF(0&lt;(M$2+$B8),100,0))/100</f>
        <v>0.8</v>
      </c>
      <c r="N8" s="5" t="n">
        <f aca="false">IF(AND(100&gt;(N$2+$B8), 0&lt;(N$2+$B8)), N$2+$B8, IF(0&lt;(N$2+$B8),100,0))/100</f>
        <v>0.85</v>
      </c>
      <c r="O8" s="5" t="n">
        <f aca="false">IF(AND(100&gt;(O$2+$B8), 0&lt;(O$2+$B8)), O$2+$B8, IF(0&lt;(O$2+$B8),100,0))/100</f>
        <v>0.9</v>
      </c>
      <c r="P8" s="5" t="n">
        <f aca="false">IF(AND(100&gt;(P$2+$B8), 0&lt;(P$2+$B8)), P$2+$B8, IF(0&lt;(P$2+$B8),100,0))/100</f>
        <v>0.95</v>
      </c>
      <c r="Q8" s="5" t="n">
        <f aca="false">IF(AND(100&gt;(Q$2+$B8), 0&lt;(Q$2+$B8)), Q$2+$B8, IF(0&lt;(Q$2+$B8),100,0))/100</f>
        <v>1</v>
      </c>
      <c r="R8" s="5" t="n">
        <f aca="false">IF(AND(100&gt;(R$2+$B8), 0&lt;(R$2+$B8)), R$2+$B8, IF(0&lt;(R$2+$B8),100,0))/100</f>
        <v>1</v>
      </c>
      <c r="S8" s="5" t="n">
        <f aca="false">IF(AND(100&gt;(S$2+$B8), 0&lt;(S$2+$B8)), S$2+$B8, IF(0&lt;(S$2+$B8),100,0))/100</f>
        <v>1</v>
      </c>
      <c r="T8" s="5" t="n">
        <f aca="false">IF(AND(100&gt;(T$2+$B8), 0&lt;(T$2+$B8)), T$2+$B8, IF(0&lt;(T$2+$B8),100,0))/100</f>
        <v>1</v>
      </c>
      <c r="U8" s="5" t="n">
        <f aca="false">IF(AND(100&gt;(U$2+$B8), 0&lt;(U$2+$B8)), U$2+$B8, IF(0&lt;(U$2+$B8),100,0))/100</f>
        <v>1</v>
      </c>
      <c r="V8" s="5" t="n">
        <f aca="false">IF(AND(100&gt;(V$2+$B8), 0&lt;(V$2+$B8)), V$2+$B8, IF(0&lt;(V$2+$B8),100,0))/100</f>
        <v>1</v>
      </c>
      <c r="W8" s="5" t="n">
        <f aca="false">IF(AND(100&gt;(W$2+$B8), 0&lt;(W$2+$B8)), W$2+$B8, IF(0&lt;(W$2+$B8),100,0))/100</f>
        <v>1</v>
      </c>
    </row>
    <row r="9" customFormat="false" ht="12.75" hidden="false" customHeight="false" outlineLevel="0" collapsed="false">
      <c r="B9" s="4" t="n">
        <v>25</v>
      </c>
      <c r="C9" s="5" t="n">
        <f aca="false">IF(AND(100&gt;(C$2+$B9), 0&lt;(C$2+$B9)), C$2+$B9, IF(0&lt;(C$2+$B9),100,0))/100</f>
        <v>0.25</v>
      </c>
      <c r="D9" s="5" t="n">
        <f aca="false">IF(AND(100&gt;(D$2+$B9), 0&lt;(D$2+$B9)), D$2+$B9, IF(0&lt;(D$2+$B9),100,0))/100</f>
        <v>0.3</v>
      </c>
      <c r="E9" s="5" t="n">
        <f aca="false">IF(AND(100&gt;(E$2+$B9), 0&lt;(E$2+$B9)), E$2+$B9, IF(0&lt;(E$2+$B9),100,0))/100</f>
        <v>0.35</v>
      </c>
      <c r="F9" s="5" t="n">
        <f aca="false">IF(AND(100&gt;(F$2+$B9), 0&lt;(F$2+$B9)), F$2+$B9, IF(0&lt;(F$2+$B9),100,0))/100</f>
        <v>0.4</v>
      </c>
      <c r="G9" s="5" t="n">
        <f aca="false">IF(AND(100&gt;(G$2+$B9), 0&lt;(G$2+$B9)), G$2+$B9, IF(0&lt;(G$2+$B9),100,0))/100</f>
        <v>0.45</v>
      </c>
      <c r="H9" s="5" t="n">
        <f aca="false">IF(AND(100&gt;(H$2+$B9), 0&lt;(H$2+$B9)), H$2+$B9, IF(0&lt;(H$2+$B9),100,0))/100</f>
        <v>0.5</v>
      </c>
      <c r="I9" s="5" t="n">
        <f aca="false">IF(AND(100&gt;(I$2+$B9), 0&lt;(I$2+$B9)), I$2+$B9, IF(0&lt;(I$2+$B9),100,0))/100</f>
        <v>0.55</v>
      </c>
      <c r="J9" s="5" t="n">
        <f aca="false">IF(AND(100&gt;(J$2+$B9), 0&lt;(J$2+$B9)), J$2+$B9, IF(0&lt;(J$2+$B9),100,0))/100</f>
        <v>0.6</v>
      </c>
      <c r="K9" s="5" t="n">
        <f aca="false">IF(AND(100&gt;(K$2+$B9), 0&lt;(K$2+$B9)), K$2+$B9, IF(0&lt;(K$2+$B9),100,0))/100</f>
        <v>0.65</v>
      </c>
      <c r="L9" s="5" t="n">
        <f aca="false">IF(AND(100&gt;(L$2+$B9), 0&lt;(L$2+$B9)), L$2+$B9, IF(0&lt;(L$2+$B9),100,0))/100</f>
        <v>0.7</v>
      </c>
      <c r="M9" s="5" t="n">
        <f aca="false">IF(AND(100&gt;(M$2+$B9), 0&lt;(M$2+$B9)), M$2+$B9, IF(0&lt;(M$2+$B9),100,0))/100</f>
        <v>0.75</v>
      </c>
      <c r="N9" s="5" t="n">
        <f aca="false">IF(AND(100&gt;(N$2+$B9), 0&lt;(N$2+$B9)), N$2+$B9, IF(0&lt;(N$2+$B9),100,0))/100</f>
        <v>0.8</v>
      </c>
      <c r="O9" s="5" t="n">
        <f aca="false">IF(AND(100&gt;(O$2+$B9), 0&lt;(O$2+$B9)), O$2+$B9, IF(0&lt;(O$2+$B9),100,0))/100</f>
        <v>0.85</v>
      </c>
      <c r="P9" s="5" t="n">
        <f aca="false">IF(AND(100&gt;(P$2+$B9), 0&lt;(P$2+$B9)), P$2+$B9, IF(0&lt;(P$2+$B9),100,0))/100</f>
        <v>0.9</v>
      </c>
      <c r="Q9" s="5" t="n">
        <f aca="false">IF(AND(100&gt;(Q$2+$B9), 0&lt;(Q$2+$B9)), Q$2+$B9, IF(0&lt;(Q$2+$B9),100,0))/100</f>
        <v>0.95</v>
      </c>
      <c r="R9" s="5" t="n">
        <f aca="false">IF(AND(100&gt;(R$2+$B9), 0&lt;(R$2+$B9)), R$2+$B9, IF(0&lt;(R$2+$B9),100,0))/100</f>
        <v>1</v>
      </c>
      <c r="S9" s="5" t="n">
        <f aca="false">IF(AND(100&gt;(S$2+$B9), 0&lt;(S$2+$B9)), S$2+$B9, IF(0&lt;(S$2+$B9),100,0))/100</f>
        <v>1</v>
      </c>
      <c r="T9" s="5" t="n">
        <f aca="false">IF(AND(100&gt;(T$2+$B9), 0&lt;(T$2+$B9)), T$2+$B9, IF(0&lt;(T$2+$B9),100,0))/100</f>
        <v>1</v>
      </c>
      <c r="U9" s="5" t="n">
        <f aca="false">IF(AND(100&gt;(U$2+$B9), 0&lt;(U$2+$B9)), U$2+$B9, IF(0&lt;(U$2+$B9),100,0))/100</f>
        <v>1</v>
      </c>
      <c r="V9" s="5" t="n">
        <f aca="false">IF(AND(100&gt;(V$2+$B9), 0&lt;(V$2+$B9)), V$2+$B9, IF(0&lt;(V$2+$B9),100,0))/100</f>
        <v>1</v>
      </c>
      <c r="W9" s="5" t="n">
        <f aca="false">IF(AND(100&gt;(W$2+$B9), 0&lt;(W$2+$B9)), W$2+$B9, IF(0&lt;(W$2+$B9),100,0))/100</f>
        <v>1</v>
      </c>
    </row>
    <row r="10" customFormat="false" ht="12.75" hidden="false" customHeight="false" outlineLevel="0" collapsed="false">
      <c r="B10" s="4" t="n">
        <v>20</v>
      </c>
      <c r="C10" s="5" t="n">
        <f aca="false">IF(AND(100&gt;(C$2+$B10), 0&lt;(C$2+$B10)), C$2+$B10, IF(0&lt;(C$2+$B10),100,0))/100</f>
        <v>0.2</v>
      </c>
      <c r="D10" s="5" t="n">
        <f aca="false">IF(AND(100&gt;(D$2+$B10), 0&lt;(D$2+$B10)), D$2+$B10, IF(0&lt;(D$2+$B10),100,0))/100</f>
        <v>0.25</v>
      </c>
      <c r="E10" s="5" t="n">
        <f aca="false">IF(AND(100&gt;(E$2+$B10), 0&lt;(E$2+$B10)), E$2+$B10, IF(0&lt;(E$2+$B10),100,0))/100</f>
        <v>0.3</v>
      </c>
      <c r="F10" s="5" t="n">
        <f aca="false">IF(AND(100&gt;(F$2+$B10), 0&lt;(F$2+$B10)), F$2+$B10, IF(0&lt;(F$2+$B10),100,0))/100</f>
        <v>0.35</v>
      </c>
      <c r="G10" s="5" t="n">
        <f aca="false">IF(AND(100&gt;(G$2+$B10), 0&lt;(G$2+$B10)), G$2+$B10, IF(0&lt;(G$2+$B10),100,0))/100</f>
        <v>0.4</v>
      </c>
      <c r="H10" s="5" t="n">
        <f aca="false">IF(AND(100&gt;(H$2+$B10), 0&lt;(H$2+$B10)), H$2+$B10, IF(0&lt;(H$2+$B10),100,0))/100</f>
        <v>0.45</v>
      </c>
      <c r="I10" s="5" t="n">
        <f aca="false">IF(AND(100&gt;(I$2+$B10), 0&lt;(I$2+$B10)), I$2+$B10, IF(0&lt;(I$2+$B10),100,0))/100</f>
        <v>0.5</v>
      </c>
      <c r="J10" s="5" t="n">
        <f aca="false">IF(AND(100&gt;(J$2+$B10), 0&lt;(J$2+$B10)), J$2+$B10, IF(0&lt;(J$2+$B10),100,0))/100</f>
        <v>0.55</v>
      </c>
      <c r="K10" s="5" t="n">
        <f aca="false">IF(AND(100&gt;(K$2+$B10), 0&lt;(K$2+$B10)), K$2+$B10, IF(0&lt;(K$2+$B10),100,0))/100</f>
        <v>0.6</v>
      </c>
      <c r="L10" s="5" t="n">
        <f aca="false">IF(AND(100&gt;(L$2+$B10), 0&lt;(L$2+$B10)), L$2+$B10, IF(0&lt;(L$2+$B10),100,0))/100</f>
        <v>0.65</v>
      </c>
      <c r="M10" s="5" t="n">
        <f aca="false">IF(AND(100&gt;(M$2+$B10), 0&lt;(M$2+$B10)), M$2+$B10, IF(0&lt;(M$2+$B10),100,0))/100</f>
        <v>0.7</v>
      </c>
      <c r="N10" s="5" t="n">
        <f aca="false">IF(AND(100&gt;(N$2+$B10), 0&lt;(N$2+$B10)), N$2+$B10, IF(0&lt;(N$2+$B10),100,0))/100</f>
        <v>0.75</v>
      </c>
      <c r="O10" s="5" t="n">
        <f aca="false">IF(AND(100&gt;(O$2+$B10), 0&lt;(O$2+$B10)), O$2+$B10, IF(0&lt;(O$2+$B10),100,0))/100</f>
        <v>0.8</v>
      </c>
      <c r="P10" s="5" t="n">
        <f aca="false">IF(AND(100&gt;(P$2+$B10), 0&lt;(P$2+$B10)), P$2+$B10, IF(0&lt;(P$2+$B10),100,0))/100</f>
        <v>0.85</v>
      </c>
      <c r="Q10" s="5" t="n">
        <f aca="false">IF(AND(100&gt;(Q$2+$B10), 0&lt;(Q$2+$B10)), Q$2+$B10, IF(0&lt;(Q$2+$B10),100,0))/100</f>
        <v>0.9</v>
      </c>
      <c r="R10" s="5" t="n">
        <f aca="false">IF(AND(100&gt;(R$2+$B10), 0&lt;(R$2+$B10)), R$2+$B10, IF(0&lt;(R$2+$B10),100,0))/100</f>
        <v>0.95</v>
      </c>
      <c r="S10" s="5" t="n">
        <f aca="false">IF(AND(100&gt;(S$2+$B10), 0&lt;(S$2+$B10)), S$2+$B10, IF(0&lt;(S$2+$B10),100,0))/100</f>
        <v>1</v>
      </c>
      <c r="T10" s="5" t="n">
        <f aca="false">IF(AND(100&gt;(T$2+$B10), 0&lt;(T$2+$B10)), T$2+$B10, IF(0&lt;(T$2+$B10),100,0))/100</f>
        <v>1</v>
      </c>
      <c r="U10" s="5" t="n">
        <f aca="false">IF(AND(100&gt;(U$2+$B10), 0&lt;(U$2+$B10)), U$2+$B10, IF(0&lt;(U$2+$B10),100,0))/100</f>
        <v>1</v>
      </c>
      <c r="V10" s="5" t="n">
        <f aca="false">IF(AND(100&gt;(V$2+$B10), 0&lt;(V$2+$B10)), V$2+$B10, IF(0&lt;(V$2+$B10),100,0))/100</f>
        <v>1</v>
      </c>
      <c r="W10" s="5" t="n">
        <f aca="false">IF(AND(100&gt;(W$2+$B10), 0&lt;(W$2+$B10)), W$2+$B10, IF(0&lt;(W$2+$B10),100,0))/100</f>
        <v>1</v>
      </c>
    </row>
    <row r="11" customFormat="false" ht="12.75" hidden="false" customHeight="false" outlineLevel="0" collapsed="false">
      <c r="B11" s="4" t="n">
        <v>15</v>
      </c>
      <c r="C11" s="5" t="n">
        <f aca="false">IF(AND(100&gt;(C$2+$B11), 0&lt;(C$2+$B11)), C$2+$B11, IF(0&lt;(C$2+$B11),100,0))/100</f>
        <v>0.15</v>
      </c>
      <c r="D11" s="5" t="n">
        <f aca="false">IF(AND(100&gt;(D$2+$B11), 0&lt;(D$2+$B11)), D$2+$B11, IF(0&lt;(D$2+$B11),100,0))/100</f>
        <v>0.2</v>
      </c>
      <c r="E11" s="5" t="n">
        <f aca="false">IF(AND(100&gt;(E$2+$B11), 0&lt;(E$2+$B11)), E$2+$B11, IF(0&lt;(E$2+$B11),100,0))/100</f>
        <v>0.25</v>
      </c>
      <c r="F11" s="5" t="n">
        <f aca="false">IF(AND(100&gt;(F$2+$B11), 0&lt;(F$2+$B11)), F$2+$B11, IF(0&lt;(F$2+$B11),100,0))/100</f>
        <v>0.3</v>
      </c>
      <c r="G11" s="5" t="n">
        <f aca="false">IF(AND(100&gt;(G$2+$B11), 0&lt;(G$2+$B11)), G$2+$B11, IF(0&lt;(G$2+$B11),100,0))/100</f>
        <v>0.35</v>
      </c>
      <c r="H11" s="5" t="n">
        <f aca="false">IF(AND(100&gt;(H$2+$B11), 0&lt;(H$2+$B11)), H$2+$B11, IF(0&lt;(H$2+$B11),100,0))/100</f>
        <v>0.4</v>
      </c>
      <c r="I11" s="5" t="n">
        <f aca="false">IF(AND(100&gt;(I$2+$B11), 0&lt;(I$2+$B11)), I$2+$B11, IF(0&lt;(I$2+$B11),100,0))/100</f>
        <v>0.45</v>
      </c>
      <c r="J11" s="5" t="n">
        <f aca="false">IF(AND(100&gt;(J$2+$B11), 0&lt;(J$2+$B11)), J$2+$B11, IF(0&lt;(J$2+$B11),100,0))/100</f>
        <v>0.5</v>
      </c>
      <c r="K11" s="5" t="n">
        <f aca="false">IF(AND(100&gt;(K$2+$B11), 0&lt;(K$2+$B11)), K$2+$B11, IF(0&lt;(K$2+$B11),100,0))/100</f>
        <v>0.55</v>
      </c>
      <c r="L11" s="5" t="n">
        <f aca="false">IF(AND(100&gt;(L$2+$B11), 0&lt;(L$2+$B11)), L$2+$B11, IF(0&lt;(L$2+$B11),100,0))/100</f>
        <v>0.6</v>
      </c>
      <c r="M11" s="5" t="n">
        <f aca="false">IF(AND(100&gt;(M$2+$B11), 0&lt;(M$2+$B11)), M$2+$B11, IF(0&lt;(M$2+$B11),100,0))/100</f>
        <v>0.65</v>
      </c>
      <c r="N11" s="5" t="n">
        <f aca="false">IF(AND(100&gt;(N$2+$B11), 0&lt;(N$2+$B11)), N$2+$B11, IF(0&lt;(N$2+$B11),100,0))/100</f>
        <v>0.7</v>
      </c>
      <c r="O11" s="5" t="n">
        <f aca="false">IF(AND(100&gt;(O$2+$B11), 0&lt;(O$2+$B11)), O$2+$B11, IF(0&lt;(O$2+$B11),100,0))/100</f>
        <v>0.75</v>
      </c>
      <c r="P11" s="5" t="n">
        <f aca="false">IF(AND(100&gt;(P$2+$B11), 0&lt;(P$2+$B11)), P$2+$B11, IF(0&lt;(P$2+$B11),100,0))/100</f>
        <v>0.8</v>
      </c>
      <c r="Q11" s="5" t="n">
        <f aca="false">IF(AND(100&gt;(Q$2+$B11), 0&lt;(Q$2+$B11)), Q$2+$B11, IF(0&lt;(Q$2+$B11),100,0))/100</f>
        <v>0.85</v>
      </c>
      <c r="R11" s="5" t="n">
        <f aca="false">IF(AND(100&gt;(R$2+$B11), 0&lt;(R$2+$B11)), R$2+$B11, IF(0&lt;(R$2+$B11),100,0))/100</f>
        <v>0.9</v>
      </c>
      <c r="S11" s="5" t="n">
        <f aca="false">IF(AND(100&gt;(S$2+$B11), 0&lt;(S$2+$B11)), S$2+$B11, IF(0&lt;(S$2+$B11),100,0))/100</f>
        <v>0.95</v>
      </c>
      <c r="T11" s="5" t="n">
        <f aca="false">IF(AND(100&gt;(T$2+$B11), 0&lt;(T$2+$B11)), T$2+$B11, IF(0&lt;(T$2+$B11),100,0))/100</f>
        <v>1</v>
      </c>
      <c r="U11" s="5" t="n">
        <f aca="false">IF(AND(100&gt;(U$2+$B11), 0&lt;(U$2+$B11)), U$2+$B11, IF(0&lt;(U$2+$B11),100,0))/100</f>
        <v>1</v>
      </c>
      <c r="V11" s="5" t="n">
        <f aca="false">IF(AND(100&gt;(V$2+$B11), 0&lt;(V$2+$B11)), V$2+$B11, IF(0&lt;(V$2+$B11),100,0))/100</f>
        <v>1</v>
      </c>
      <c r="W11" s="5" t="n">
        <f aca="false">IF(AND(100&gt;(W$2+$B11), 0&lt;(W$2+$B11)), W$2+$B11, IF(0&lt;(W$2+$B11),100,0))/100</f>
        <v>1</v>
      </c>
    </row>
    <row r="12" customFormat="false" ht="12.75" hidden="false" customHeight="false" outlineLevel="0" collapsed="false">
      <c r="B12" s="4" t="n">
        <v>10</v>
      </c>
      <c r="C12" s="5" t="n">
        <f aca="false">IF(AND(100&gt;(C$2+$B12), 0&lt;(C$2+$B12)), C$2+$B12, IF(0&lt;(C$2+$B12),100,0))/100</f>
        <v>0.1</v>
      </c>
      <c r="D12" s="5" t="n">
        <f aca="false">IF(AND(100&gt;(D$2+$B12), 0&lt;(D$2+$B12)), D$2+$B12, IF(0&lt;(D$2+$B12),100,0))/100</f>
        <v>0.15</v>
      </c>
      <c r="E12" s="5" t="n">
        <f aca="false">IF(AND(100&gt;(E$2+$B12), 0&lt;(E$2+$B12)), E$2+$B12, IF(0&lt;(E$2+$B12),100,0))/100</f>
        <v>0.2</v>
      </c>
      <c r="F12" s="5" t="n">
        <f aca="false">IF(AND(100&gt;(F$2+$B12), 0&lt;(F$2+$B12)), F$2+$B12, IF(0&lt;(F$2+$B12),100,0))/100</f>
        <v>0.25</v>
      </c>
      <c r="G12" s="5" t="n">
        <f aca="false">IF(AND(100&gt;(G$2+$B12), 0&lt;(G$2+$B12)), G$2+$B12, IF(0&lt;(G$2+$B12),100,0))/100</f>
        <v>0.3</v>
      </c>
      <c r="H12" s="5" t="n">
        <f aca="false">IF(AND(100&gt;(H$2+$B12), 0&lt;(H$2+$B12)), H$2+$B12, IF(0&lt;(H$2+$B12),100,0))/100</f>
        <v>0.35</v>
      </c>
      <c r="I12" s="5" t="n">
        <f aca="false">IF(AND(100&gt;(I$2+$B12), 0&lt;(I$2+$B12)), I$2+$B12, IF(0&lt;(I$2+$B12),100,0))/100</f>
        <v>0.4</v>
      </c>
      <c r="J12" s="5" t="n">
        <f aca="false">IF(AND(100&gt;(J$2+$B12), 0&lt;(J$2+$B12)), J$2+$B12, IF(0&lt;(J$2+$B12),100,0))/100</f>
        <v>0.45</v>
      </c>
      <c r="K12" s="5" t="n">
        <f aca="false">IF(AND(100&gt;(K$2+$B12), 0&lt;(K$2+$B12)), K$2+$B12, IF(0&lt;(K$2+$B12),100,0))/100</f>
        <v>0.5</v>
      </c>
      <c r="L12" s="5" t="n">
        <f aca="false">IF(AND(100&gt;(L$2+$B12), 0&lt;(L$2+$B12)), L$2+$B12, IF(0&lt;(L$2+$B12),100,0))/100</f>
        <v>0.55</v>
      </c>
      <c r="M12" s="5" t="n">
        <f aca="false">IF(AND(100&gt;(M$2+$B12), 0&lt;(M$2+$B12)), M$2+$B12, IF(0&lt;(M$2+$B12),100,0))/100</f>
        <v>0.6</v>
      </c>
      <c r="N12" s="5" t="n">
        <f aca="false">IF(AND(100&gt;(N$2+$B12), 0&lt;(N$2+$B12)), N$2+$B12, IF(0&lt;(N$2+$B12),100,0))/100</f>
        <v>0.65</v>
      </c>
      <c r="O12" s="5" t="n">
        <f aca="false">IF(AND(100&gt;(O$2+$B12), 0&lt;(O$2+$B12)), O$2+$B12, IF(0&lt;(O$2+$B12),100,0))/100</f>
        <v>0.7</v>
      </c>
      <c r="P12" s="5" t="n">
        <f aca="false">IF(AND(100&gt;(P$2+$B12), 0&lt;(P$2+$B12)), P$2+$B12, IF(0&lt;(P$2+$B12),100,0))/100</f>
        <v>0.75</v>
      </c>
      <c r="Q12" s="5" t="n">
        <f aca="false">IF(AND(100&gt;(Q$2+$B12), 0&lt;(Q$2+$B12)), Q$2+$B12, IF(0&lt;(Q$2+$B12),100,0))/100</f>
        <v>0.8</v>
      </c>
      <c r="R12" s="5" t="n">
        <f aca="false">IF(AND(100&gt;(R$2+$B12), 0&lt;(R$2+$B12)), R$2+$B12, IF(0&lt;(R$2+$B12),100,0))/100</f>
        <v>0.85</v>
      </c>
      <c r="S12" s="5" t="n">
        <f aca="false">IF(AND(100&gt;(S$2+$B12), 0&lt;(S$2+$B12)), S$2+$B12, IF(0&lt;(S$2+$B12),100,0))/100</f>
        <v>0.9</v>
      </c>
      <c r="T12" s="5" t="n">
        <f aca="false">IF(AND(100&gt;(T$2+$B12), 0&lt;(T$2+$B12)), T$2+$B12, IF(0&lt;(T$2+$B12),100,0))/100</f>
        <v>0.95</v>
      </c>
      <c r="U12" s="5" t="n">
        <f aca="false">IF(AND(100&gt;(U$2+$B12), 0&lt;(U$2+$B12)), U$2+$B12, IF(0&lt;(U$2+$B12),100,0))/100</f>
        <v>1</v>
      </c>
      <c r="V12" s="5" t="n">
        <f aca="false">IF(AND(100&gt;(V$2+$B12), 0&lt;(V$2+$B12)), V$2+$B12, IF(0&lt;(V$2+$B12),100,0))/100</f>
        <v>1</v>
      </c>
      <c r="W12" s="5" t="n">
        <f aca="false">IF(AND(100&gt;(W$2+$B12), 0&lt;(W$2+$B12)), W$2+$B12, IF(0&lt;(W$2+$B12),100,0))/100</f>
        <v>1</v>
      </c>
    </row>
    <row r="13" customFormat="false" ht="12.75" hidden="false" customHeight="false" outlineLevel="0" collapsed="false">
      <c r="B13" s="4" t="n">
        <v>5</v>
      </c>
      <c r="C13" s="5" t="n">
        <f aca="false">IF(AND(100&gt;(C$2+$B13), 0&lt;(C$2+$B13)), C$2+$B13, IF(0&lt;(C$2+$B13),100,0))/100</f>
        <v>0.05</v>
      </c>
      <c r="D13" s="5" t="n">
        <f aca="false">IF(AND(100&gt;(D$2+$B13), 0&lt;(D$2+$B13)), D$2+$B13, IF(0&lt;(D$2+$B13),100,0))/100</f>
        <v>0.1</v>
      </c>
      <c r="E13" s="5" t="n">
        <f aca="false">IF(AND(100&gt;(E$2+$B13), 0&lt;(E$2+$B13)), E$2+$B13, IF(0&lt;(E$2+$B13),100,0))/100</f>
        <v>0.15</v>
      </c>
      <c r="F13" s="5" t="n">
        <f aca="false">IF(AND(100&gt;(F$2+$B13), 0&lt;(F$2+$B13)), F$2+$B13, IF(0&lt;(F$2+$B13),100,0))/100</f>
        <v>0.2</v>
      </c>
      <c r="G13" s="5" t="n">
        <f aca="false">IF(AND(100&gt;(G$2+$B13), 0&lt;(G$2+$B13)), G$2+$B13, IF(0&lt;(G$2+$B13),100,0))/100</f>
        <v>0.25</v>
      </c>
      <c r="H13" s="5" t="n">
        <f aca="false">IF(AND(100&gt;(H$2+$B13), 0&lt;(H$2+$B13)), H$2+$B13, IF(0&lt;(H$2+$B13),100,0))/100</f>
        <v>0.3</v>
      </c>
      <c r="I13" s="5" t="n">
        <f aca="false">IF(AND(100&gt;(I$2+$B13), 0&lt;(I$2+$B13)), I$2+$B13, IF(0&lt;(I$2+$B13),100,0))/100</f>
        <v>0.35</v>
      </c>
      <c r="J13" s="5" t="n">
        <f aca="false">IF(AND(100&gt;(J$2+$B13), 0&lt;(J$2+$B13)), J$2+$B13, IF(0&lt;(J$2+$B13),100,0))/100</f>
        <v>0.4</v>
      </c>
      <c r="K13" s="5" t="n">
        <f aca="false">IF(AND(100&gt;(K$2+$B13), 0&lt;(K$2+$B13)), K$2+$B13, IF(0&lt;(K$2+$B13),100,0))/100</f>
        <v>0.45</v>
      </c>
      <c r="L13" s="5" t="n">
        <f aca="false">IF(AND(100&gt;(L$2+$B13), 0&lt;(L$2+$B13)), L$2+$B13, IF(0&lt;(L$2+$B13),100,0))/100</f>
        <v>0.5</v>
      </c>
      <c r="M13" s="5" t="n">
        <f aca="false">IF(AND(100&gt;(M$2+$B13), 0&lt;(M$2+$B13)), M$2+$B13, IF(0&lt;(M$2+$B13),100,0))/100</f>
        <v>0.55</v>
      </c>
      <c r="N13" s="5" t="n">
        <f aca="false">IF(AND(100&gt;(N$2+$B13), 0&lt;(N$2+$B13)), N$2+$B13, IF(0&lt;(N$2+$B13),100,0))/100</f>
        <v>0.6</v>
      </c>
      <c r="O13" s="5" t="n">
        <f aca="false">IF(AND(100&gt;(O$2+$B13), 0&lt;(O$2+$B13)), O$2+$B13, IF(0&lt;(O$2+$B13),100,0))/100</f>
        <v>0.65</v>
      </c>
      <c r="P13" s="5" t="n">
        <f aca="false">IF(AND(100&gt;(P$2+$B13), 0&lt;(P$2+$B13)), P$2+$B13, IF(0&lt;(P$2+$B13),100,0))/100</f>
        <v>0.7</v>
      </c>
      <c r="Q13" s="5" t="n">
        <f aca="false">IF(AND(100&gt;(Q$2+$B13), 0&lt;(Q$2+$B13)), Q$2+$B13, IF(0&lt;(Q$2+$B13),100,0))/100</f>
        <v>0.75</v>
      </c>
      <c r="R13" s="5" t="n">
        <f aca="false">IF(AND(100&gt;(R$2+$B13), 0&lt;(R$2+$B13)), R$2+$B13, IF(0&lt;(R$2+$B13),100,0))/100</f>
        <v>0.8</v>
      </c>
      <c r="S13" s="5" t="n">
        <f aca="false">IF(AND(100&gt;(S$2+$B13), 0&lt;(S$2+$B13)), S$2+$B13, IF(0&lt;(S$2+$B13),100,0))/100</f>
        <v>0.85</v>
      </c>
      <c r="T13" s="5" t="n">
        <f aca="false">IF(AND(100&gt;(T$2+$B13), 0&lt;(T$2+$B13)), T$2+$B13, IF(0&lt;(T$2+$B13),100,0))/100</f>
        <v>0.9</v>
      </c>
      <c r="U13" s="5" t="n">
        <f aca="false">IF(AND(100&gt;(U$2+$B13), 0&lt;(U$2+$B13)), U$2+$B13, IF(0&lt;(U$2+$B13),100,0))/100</f>
        <v>0.95</v>
      </c>
      <c r="V13" s="5" t="n">
        <f aca="false">IF(AND(100&gt;(V$2+$B13), 0&lt;(V$2+$B13)), V$2+$B13, IF(0&lt;(V$2+$B13),100,0))/100</f>
        <v>1</v>
      </c>
      <c r="W13" s="5" t="n">
        <f aca="false">IF(AND(100&gt;(W$2+$B13), 0&lt;(W$2+$B13)), W$2+$B13, IF(0&lt;(W$2+$B13),100,0))/100</f>
        <v>1</v>
      </c>
    </row>
    <row r="14" customFormat="false" ht="12.75" hidden="false" customHeight="false" outlineLevel="0" collapsed="false">
      <c r="B14" s="4" t="n">
        <v>0</v>
      </c>
      <c r="C14" s="5" t="n">
        <f aca="false">IF(AND(100&gt;(C$2+$B14), 0&lt;(C$2+$B14)), C$2+$B14, IF(0&lt;(C$2+$B14),100,0))/100</f>
        <v>0</v>
      </c>
      <c r="D14" s="5" t="n">
        <f aca="false">IF(AND(100&gt;(D$2+$B14), 0&lt;(D$2+$B14)), D$2+$B14, IF(0&lt;(D$2+$B14),100,0))/100</f>
        <v>0.05</v>
      </c>
      <c r="E14" s="5" t="n">
        <f aca="false">IF(AND(100&gt;(E$2+$B14), 0&lt;(E$2+$B14)), E$2+$B14, IF(0&lt;(E$2+$B14),100,0))/100</f>
        <v>0.1</v>
      </c>
      <c r="F14" s="5" t="n">
        <f aca="false">IF(AND(100&gt;(F$2+$B14), 0&lt;(F$2+$B14)), F$2+$B14, IF(0&lt;(F$2+$B14),100,0))/100</f>
        <v>0.15</v>
      </c>
      <c r="G14" s="5" t="n">
        <f aca="false">IF(AND(100&gt;(G$2+$B14), 0&lt;(G$2+$B14)), G$2+$B14, IF(0&lt;(G$2+$B14),100,0))/100</f>
        <v>0.2</v>
      </c>
      <c r="H14" s="5" t="n">
        <f aca="false">IF(AND(100&gt;(H$2+$B14), 0&lt;(H$2+$B14)), H$2+$B14, IF(0&lt;(H$2+$B14),100,0))/100</f>
        <v>0.25</v>
      </c>
      <c r="I14" s="5" t="n">
        <f aca="false">IF(AND(100&gt;(I$2+$B14), 0&lt;(I$2+$B14)), I$2+$B14, IF(0&lt;(I$2+$B14),100,0))/100</f>
        <v>0.3</v>
      </c>
      <c r="J14" s="5" t="n">
        <f aca="false">IF(AND(100&gt;(J$2+$B14), 0&lt;(J$2+$B14)), J$2+$B14, IF(0&lt;(J$2+$B14),100,0))/100</f>
        <v>0.35</v>
      </c>
      <c r="K14" s="5" t="n">
        <f aca="false">IF(AND(100&gt;(K$2+$B14), 0&lt;(K$2+$B14)), K$2+$B14, IF(0&lt;(K$2+$B14),100,0))/100</f>
        <v>0.4</v>
      </c>
      <c r="L14" s="5" t="n">
        <f aca="false">IF(AND(100&gt;(L$2+$B14), 0&lt;(L$2+$B14)), L$2+$B14, IF(0&lt;(L$2+$B14),100,0))/100</f>
        <v>0.45</v>
      </c>
      <c r="M14" s="5" t="n">
        <f aca="false">IF(AND(100&gt;(M$2+$B14), 0&lt;(M$2+$B14)), M$2+$B14, IF(0&lt;(M$2+$B14),100,0))/100</f>
        <v>0.5</v>
      </c>
      <c r="N14" s="8" t="n">
        <f aca="false">IF(AND(100&gt;(N$2+$B14), 0&lt;(N$2+$B14)), N$2+$B14, IF(0&lt;(N$2+$B14),100,0))/100</f>
        <v>0.55</v>
      </c>
      <c r="O14" s="5" t="n">
        <f aca="false">IF(AND(100&gt;(O$2+$B14), 0&lt;(O$2+$B14)), O$2+$B14, IF(0&lt;(O$2+$B14),100,0))/100</f>
        <v>0.6</v>
      </c>
      <c r="P14" s="5" t="n">
        <f aca="false">IF(AND(100&gt;(P$2+$B14), 0&lt;(P$2+$B14)), P$2+$B14, IF(0&lt;(P$2+$B14),100,0))/100</f>
        <v>0.65</v>
      </c>
      <c r="Q14" s="5" t="n">
        <f aca="false">IF(AND(100&gt;(Q$2+$B14), 0&lt;(Q$2+$B14)), Q$2+$B14, IF(0&lt;(Q$2+$B14),100,0))/100</f>
        <v>0.7</v>
      </c>
      <c r="R14" s="5" t="n">
        <f aca="false">IF(AND(100&gt;(R$2+$B14), 0&lt;(R$2+$B14)), R$2+$B14, IF(0&lt;(R$2+$B14),100,0))/100</f>
        <v>0.75</v>
      </c>
      <c r="S14" s="5" t="n">
        <f aca="false">IF(AND(100&gt;(S$2+$B14), 0&lt;(S$2+$B14)), S$2+$B14, IF(0&lt;(S$2+$B14),100,0))/100</f>
        <v>0.8</v>
      </c>
      <c r="T14" s="5" t="n">
        <f aca="false">IF(AND(100&gt;(T$2+$B14), 0&lt;(T$2+$B14)), T$2+$B14, IF(0&lt;(T$2+$B14),100,0))/100</f>
        <v>0.85</v>
      </c>
      <c r="U14" s="5" t="n">
        <f aca="false">IF(AND(100&gt;(U$2+$B14), 0&lt;(U$2+$B14)), U$2+$B14, IF(0&lt;(U$2+$B14),100,0))/100</f>
        <v>0.9</v>
      </c>
      <c r="V14" s="5" t="n">
        <f aca="false">IF(AND(100&gt;(V$2+$B14), 0&lt;(V$2+$B14)), V$2+$B14, IF(0&lt;(V$2+$B14),100,0))/100</f>
        <v>0.95</v>
      </c>
      <c r="W14" s="5" t="n">
        <f aca="false">IF(AND(100&gt;(W$2+$B14), 0&lt;(W$2+$B14)), W$2+$B14, IF(0&lt;(W$2+$B14),100,0))/100</f>
        <v>1</v>
      </c>
    </row>
    <row r="15" customFormat="false" ht="12.75" hidden="false" customHeight="false" outlineLevel="0" collapsed="false">
      <c r="B15" s="4" t="n">
        <v>-5</v>
      </c>
      <c r="C15" s="5" t="n">
        <f aca="false">IF(AND(100&gt;(C$2+$B15), 0&lt;(C$2+$B15)), C$2+$B15, IF(0&lt;(C$2+$B15),100,0))/100</f>
        <v>0</v>
      </c>
      <c r="D15" s="5" t="n">
        <f aca="false">IF(AND(100&gt;(D$2+$B15), 0&lt;(D$2+$B15)), D$2+$B15, IF(0&lt;(D$2+$B15),100,0))/100</f>
        <v>0</v>
      </c>
      <c r="E15" s="5" t="n">
        <f aca="false">IF(AND(100&gt;(E$2+$B15), 0&lt;(E$2+$B15)), E$2+$B15, IF(0&lt;(E$2+$B15),100,0))/100</f>
        <v>0.05</v>
      </c>
      <c r="F15" s="5" t="n">
        <f aca="false">IF(AND(100&gt;(F$2+$B15), 0&lt;(F$2+$B15)), F$2+$B15, IF(0&lt;(F$2+$B15),100,0))/100</f>
        <v>0.1</v>
      </c>
      <c r="G15" s="5" t="n">
        <f aca="false">IF(AND(100&gt;(G$2+$B15), 0&lt;(G$2+$B15)), G$2+$B15, IF(0&lt;(G$2+$B15),100,0))/100</f>
        <v>0.15</v>
      </c>
      <c r="H15" s="5" t="n">
        <f aca="false">IF(AND(100&gt;(H$2+$B15), 0&lt;(H$2+$B15)), H$2+$B15, IF(0&lt;(H$2+$B15),100,0))/100</f>
        <v>0.2</v>
      </c>
      <c r="I15" s="5" t="n">
        <f aca="false">IF(AND(100&gt;(I$2+$B15), 0&lt;(I$2+$B15)), I$2+$B15, IF(0&lt;(I$2+$B15),100,0))/100</f>
        <v>0.25</v>
      </c>
      <c r="J15" s="5" t="n">
        <f aca="false">IF(AND(100&gt;(J$2+$B15), 0&lt;(J$2+$B15)), J$2+$B15, IF(0&lt;(J$2+$B15),100,0))/100</f>
        <v>0.3</v>
      </c>
      <c r="K15" s="5" t="n">
        <f aca="false">IF(AND(100&gt;(K$2+$B15), 0&lt;(K$2+$B15)), K$2+$B15, IF(0&lt;(K$2+$B15),100,0))/100</f>
        <v>0.35</v>
      </c>
      <c r="L15" s="5" t="n">
        <f aca="false">IF(AND(100&gt;(L$2+$B15), 0&lt;(L$2+$B15)), L$2+$B15, IF(0&lt;(L$2+$B15),100,0))/100</f>
        <v>0.4</v>
      </c>
      <c r="M15" s="5" t="n">
        <f aca="false">IF(AND(100&gt;(M$2+$B15), 0&lt;(M$2+$B15)), M$2+$B15, IF(0&lt;(M$2+$B15),100,0))/100</f>
        <v>0.45</v>
      </c>
      <c r="N15" s="5" t="n">
        <f aca="false">IF(AND(100&gt;(N$2+$B15), 0&lt;(N$2+$B15)), N$2+$B15, IF(0&lt;(N$2+$B15),100,0))/100</f>
        <v>0.5</v>
      </c>
      <c r="O15" s="5" t="n">
        <f aca="false">IF(AND(100&gt;(O$2+$B15), 0&lt;(O$2+$B15)), O$2+$B15, IF(0&lt;(O$2+$B15),100,0))/100</f>
        <v>0.55</v>
      </c>
      <c r="P15" s="5" t="n">
        <f aca="false">IF(AND(100&gt;(P$2+$B15), 0&lt;(P$2+$B15)), P$2+$B15, IF(0&lt;(P$2+$B15),100,0))/100</f>
        <v>0.6</v>
      </c>
      <c r="Q15" s="5" t="n">
        <f aca="false">IF(AND(100&gt;(Q$2+$B15), 0&lt;(Q$2+$B15)), Q$2+$B15, IF(0&lt;(Q$2+$B15),100,0))/100</f>
        <v>0.65</v>
      </c>
      <c r="R15" s="5" t="n">
        <f aca="false">IF(AND(100&gt;(R$2+$B15), 0&lt;(R$2+$B15)), R$2+$B15, IF(0&lt;(R$2+$B15),100,0))/100</f>
        <v>0.7</v>
      </c>
      <c r="S15" s="5" t="n">
        <f aca="false">IF(AND(100&gt;(S$2+$B15), 0&lt;(S$2+$B15)), S$2+$B15, IF(0&lt;(S$2+$B15),100,0))/100</f>
        <v>0.75</v>
      </c>
      <c r="T15" s="5" t="n">
        <f aca="false">IF(AND(100&gt;(T$2+$B15), 0&lt;(T$2+$B15)), T$2+$B15, IF(0&lt;(T$2+$B15),100,0))/100</f>
        <v>0.8</v>
      </c>
      <c r="U15" s="5" t="n">
        <f aca="false">IF(AND(100&gt;(U$2+$B15), 0&lt;(U$2+$B15)), U$2+$B15, IF(0&lt;(U$2+$B15),100,0))/100</f>
        <v>0.85</v>
      </c>
      <c r="V15" s="5" t="n">
        <f aca="false">IF(AND(100&gt;(V$2+$B15), 0&lt;(V$2+$B15)), V$2+$B15, IF(0&lt;(V$2+$B15),100,0))/100</f>
        <v>0.9</v>
      </c>
      <c r="W15" s="5" t="n">
        <f aca="false">IF(AND(100&gt;(W$2+$B15), 0&lt;(W$2+$B15)), W$2+$B15, IF(0&lt;(W$2+$B15),100,0))/100</f>
        <v>0.95</v>
      </c>
    </row>
    <row r="16" customFormat="false" ht="12.75" hidden="false" customHeight="false" outlineLevel="0" collapsed="false">
      <c r="B16" s="4" t="n">
        <v>-10</v>
      </c>
      <c r="C16" s="5" t="n">
        <f aca="false">IF(AND(100&gt;(C$2+$B16), 0&lt;(C$2+$B16)), C$2+$B16, IF(0&lt;(C$2+$B16),100,0))/100</f>
        <v>0</v>
      </c>
      <c r="D16" s="5" t="n">
        <f aca="false">IF(AND(100&gt;(D$2+$B16), 0&lt;(D$2+$B16)), D$2+$B16, IF(0&lt;(D$2+$B16),100,0))/100</f>
        <v>0</v>
      </c>
      <c r="E16" s="5" t="n">
        <f aca="false">IF(AND(100&gt;(E$2+$B16), 0&lt;(E$2+$B16)), E$2+$B16, IF(0&lt;(E$2+$B16),100,0))/100</f>
        <v>0</v>
      </c>
      <c r="F16" s="5" t="n">
        <f aca="false">IF(AND(100&gt;(F$2+$B16), 0&lt;(F$2+$B16)), F$2+$B16, IF(0&lt;(F$2+$B16),100,0))/100</f>
        <v>0.05</v>
      </c>
      <c r="G16" s="5" t="n">
        <f aca="false">IF(AND(100&gt;(G$2+$B16), 0&lt;(G$2+$B16)), G$2+$B16, IF(0&lt;(G$2+$B16),100,0))/100</f>
        <v>0.1</v>
      </c>
      <c r="H16" s="5" t="n">
        <f aca="false">IF(AND(100&gt;(H$2+$B16), 0&lt;(H$2+$B16)), H$2+$B16, IF(0&lt;(H$2+$B16),100,0))/100</f>
        <v>0.15</v>
      </c>
      <c r="I16" s="5" t="n">
        <f aca="false">IF(AND(100&gt;(I$2+$B16), 0&lt;(I$2+$B16)), I$2+$B16, IF(0&lt;(I$2+$B16),100,0))/100</f>
        <v>0.2</v>
      </c>
      <c r="J16" s="5" t="n">
        <f aca="false">IF(AND(100&gt;(J$2+$B16), 0&lt;(J$2+$B16)), J$2+$B16, IF(0&lt;(J$2+$B16),100,0))/100</f>
        <v>0.25</v>
      </c>
      <c r="K16" s="5" t="n">
        <f aca="false">IF(AND(100&gt;(K$2+$B16), 0&lt;(K$2+$B16)), K$2+$B16, IF(0&lt;(K$2+$B16),100,0))/100</f>
        <v>0.3</v>
      </c>
      <c r="L16" s="5" t="n">
        <f aca="false">IF(AND(100&gt;(L$2+$B16), 0&lt;(L$2+$B16)), L$2+$B16, IF(0&lt;(L$2+$B16),100,0))/100</f>
        <v>0.35</v>
      </c>
      <c r="M16" s="5" t="n">
        <f aca="false">IF(AND(100&gt;(M$2+$B16), 0&lt;(M$2+$B16)), M$2+$B16, IF(0&lt;(M$2+$B16),100,0))/100</f>
        <v>0.4</v>
      </c>
      <c r="N16" s="5" t="n">
        <f aca="false">IF(AND(100&gt;(N$2+$B16), 0&lt;(N$2+$B16)), N$2+$B16, IF(0&lt;(N$2+$B16),100,0))/100</f>
        <v>0.45</v>
      </c>
      <c r="O16" s="5" t="n">
        <f aca="false">IF(AND(100&gt;(O$2+$B16), 0&lt;(O$2+$B16)), O$2+$B16, IF(0&lt;(O$2+$B16),100,0))/100</f>
        <v>0.5</v>
      </c>
      <c r="P16" s="5" t="n">
        <f aca="false">IF(AND(100&gt;(P$2+$B16), 0&lt;(P$2+$B16)), P$2+$B16, IF(0&lt;(P$2+$B16),100,0))/100</f>
        <v>0.55</v>
      </c>
      <c r="Q16" s="5" t="n">
        <f aca="false">IF(AND(100&gt;(Q$2+$B16), 0&lt;(Q$2+$B16)), Q$2+$B16, IF(0&lt;(Q$2+$B16),100,0))/100</f>
        <v>0.6</v>
      </c>
      <c r="R16" s="5" t="n">
        <f aca="false">IF(AND(100&gt;(R$2+$B16), 0&lt;(R$2+$B16)), R$2+$B16, IF(0&lt;(R$2+$B16),100,0))/100</f>
        <v>0.65</v>
      </c>
      <c r="S16" s="5" t="n">
        <f aca="false">IF(AND(100&gt;(S$2+$B16), 0&lt;(S$2+$B16)), S$2+$B16, IF(0&lt;(S$2+$B16),100,0))/100</f>
        <v>0.7</v>
      </c>
      <c r="T16" s="5" t="n">
        <f aca="false">IF(AND(100&gt;(T$2+$B16), 0&lt;(T$2+$B16)), T$2+$B16, IF(0&lt;(T$2+$B16),100,0))/100</f>
        <v>0.75</v>
      </c>
      <c r="U16" s="5" t="n">
        <f aca="false">IF(AND(100&gt;(U$2+$B16), 0&lt;(U$2+$B16)), U$2+$B16, IF(0&lt;(U$2+$B16),100,0))/100</f>
        <v>0.8</v>
      </c>
      <c r="V16" s="5" t="n">
        <f aca="false">IF(AND(100&gt;(V$2+$B16), 0&lt;(V$2+$B16)), V$2+$B16, IF(0&lt;(V$2+$B16),100,0))/100</f>
        <v>0.85</v>
      </c>
      <c r="W16" s="5" t="n">
        <f aca="false">IF(AND(100&gt;(W$2+$B16), 0&lt;(W$2+$B16)), W$2+$B16, IF(0&lt;(W$2+$B16),100,0))/100</f>
        <v>0.9</v>
      </c>
    </row>
    <row r="17" customFormat="false" ht="12.75" hidden="false" customHeight="false" outlineLevel="0" collapsed="false">
      <c r="B17" s="4" t="n">
        <v>-15</v>
      </c>
      <c r="C17" s="5" t="n">
        <f aca="false">IF(AND(100&gt;(C$2+$B17), 0&lt;(C$2+$B17)), C$2+$B17, IF(0&lt;(C$2+$B17),100,0))/100</f>
        <v>0</v>
      </c>
      <c r="D17" s="5" t="n">
        <f aca="false">IF(AND(100&gt;(D$2+$B17), 0&lt;(D$2+$B17)), D$2+$B17, IF(0&lt;(D$2+$B17),100,0))/100</f>
        <v>0</v>
      </c>
      <c r="E17" s="5" t="n">
        <f aca="false">IF(AND(100&gt;(E$2+$B17), 0&lt;(E$2+$B17)), E$2+$B17, IF(0&lt;(E$2+$B17),100,0))/100</f>
        <v>0</v>
      </c>
      <c r="F17" s="5" t="n">
        <f aca="false">IF(AND(100&gt;(F$2+$B17), 0&lt;(F$2+$B17)), F$2+$B17, IF(0&lt;(F$2+$B17),100,0))/100</f>
        <v>0</v>
      </c>
      <c r="G17" s="5" t="n">
        <f aca="false">IF(AND(100&gt;(G$2+$B17), 0&lt;(G$2+$B17)), G$2+$B17, IF(0&lt;(G$2+$B17),100,0))/100</f>
        <v>0.05</v>
      </c>
      <c r="H17" s="5" t="n">
        <f aca="false">IF(AND(100&gt;(H$2+$B17), 0&lt;(H$2+$B17)), H$2+$B17, IF(0&lt;(H$2+$B17),100,0))/100</f>
        <v>0.1</v>
      </c>
      <c r="I17" s="5" t="n">
        <f aca="false">IF(AND(100&gt;(I$2+$B17), 0&lt;(I$2+$B17)), I$2+$B17, IF(0&lt;(I$2+$B17),100,0))/100</f>
        <v>0.15</v>
      </c>
      <c r="J17" s="5" t="n">
        <f aca="false">IF(AND(100&gt;(J$2+$B17), 0&lt;(J$2+$B17)), J$2+$B17, IF(0&lt;(J$2+$B17),100,0))/100</f>
        <v>0.2</v>
      </c>
      <c r="K17" s="5" t="n">
        <f aca="false">IF(AND(100&gt;(K$2+$B17), 0&lt;(K$2+$B17)), K$2+$B17, IF(0&lt;(K$2+$B17),100,0))/100</f>
        <v>0.25</v>
      </c>
      <c r="L17" s="5" t="n">
        <f aca="false">IF(AND(100&gt;(L$2+$B17), 0&lt;(L$2+$B17)), L$2+$B17, IF(0&lt;(L$2+$B17),100,0))/100</f>
        <v>0.3</v>
      </c>
      <c r="M17" s="5" t="n">
        <f aca="false">IF(AND(100&gt;(M$2+$B17), 0&lt;(M$2+$B17)), M$2+$B17, IF(0&lt;(M$2+$B17),100,0))/100</f>
        <v>0.35</v>
      </c>
      <c r="N17" s="5" t="n">
        <f aca="false">IF(AND(100&gt;(N$2+$B17), 0&lt;(N$2+$B17)), N$2+$B17, IF(0&lt;(N$2+$B17),100,0))/100</f>
        <v>0.4</v>
      </c>
      <c r="O17" s="5" t="n">
        <f aca="false">IF(AND(100&gt;(O$2+$B17), 0&lt;(O$2+$B17)), O$2+$B17, IF(0&lt;(O$2+$B17),100,0))/100</f>
        <v>0.45</v>
      </c>
      <c r="P17" s="5" t="n">
        <f aca="false">IF(AND(100&gt;(P$2+$B17), 0&lt;(P$2+$B17)), P$2+$B17, IF(0&lt;(P$2+$B17),100,0))/100</f>
        <v>0.5</v>
      </c>
      <c r="Q17" s="5" t="n">
        <f aca="false">IF(AND(100&gt;(Q$2+$B17), 0&lt;(Q$2+$B17)), Q$2+$B17, IF(0&lt;(Q$2+$B17),100,0))/100</f>
        <v>0.55</v>
      </c>
      <c r="R17" s="5" t="n">
        <f aca="false">IF(AND(100&gt;(R$2+$B17), 0&lt;(R$2+$B17)), R$2+$B17, IF(0&lt;(R$2+$B17),100,0))/100</f>
        <v>0.6</v>
      </c>
      <c r="S17" s="5" t="n">
        <f aca="false">IF(AND(100&gt;(S$2+$B17), 0&lt;(S$2+$B17)), S$2+$B17, IF(0&lt;(S$2+$B17),100,0))/100</f>
        <v>0.65</v>
      </c>
      <c r="T17" s="5" t="n">
        <f aca="false">IF(AND(100&gt;(T$2+$B17), 0&lt;(T$2+$B17)), T$2+$B17, IF(0&lt;(T$2+$B17),100,0))/100</f>
        <v>0.7</v>
      </c>
      <c r="U17" s="5" t="n">
        <f aca="false">IF(AND(100&gt;(U$2+$B17), 0&lt;(U$2+$B17)), U$2+$B17, IF(0&lt;(U$2+$B17),100,0))/100</f>
        <v>0.75</v>
      </c>
      <c r="V17" s="5" t="n">
        <f aca="false">IF(AND(100&gt;(V$2+$B17), 0&lt;(V$2+$B17)), V$2+$B17, IF(0&lt;(V$2+$B17),100,0))/100</f>
        <v>0.8</v>
      </c>
      <c r="W17" s="5" t="n">
        <f aca="false">IF(AND(100&gt;(W$2+$B17), 0&lt;(W$2+$B17)), W$2+$B17, IF(0&lt;(W$2+$B17),100,0))/100</f>
        <v>0.85</v>
      </c>
    </row>
    <row r="18" customFormat="false" ht="12.75" hidden="false" customHeight="false" outlineLevel="0" collapsed="false">
      <c r="B18" s="4" t="n">
        <v>-20</v>
      </c>
      <c r="C18" s="5" t="n">
        <f aca="false">IF(AND(100&gt;(C$2+$B18), 0&lt;(C$2+$B18)), C$2+$B18, IF(0&lt;(C$2+$B18),100,0))/100</f>
        <v>0</v>
      </c>
      <c r="D18" s="5" t="n">
        <f aca="false">IF(AND(100&gt;(D$2+$B18), 0&lt;(D$2+$B18)), D$2+$B18, IF(0&lt;(D$2+$B18),100,0))/100</f>
        <v>0</v>
      </c>
      <c r="E18" s="5" t="n">
        <f aca="false">IF(AND(100&gt;(E$2+$B18), 0&lt;(E$2+$B18)), E$2+$B18, IF(0&lt;(E$2+$B18),100,0))/100</f>
        <v>0</v>
      </c>
      <c r="F18" s="5" t="n">
        <f aca="false">IF(AND(100&gt;(F$2+$B18), 0&lt;(F$2+$B18)), F$2+$B18, IF(0&lt;(F$2+$B18),100,0))/100</f>
        <v>0</v>
      </c>
      <c r="G18" s="5" t="n">
        <f aca="false">IF(AND(100&gt;(G$2+$B18), 0&lt;(G$2+$B18)), G$2+$B18, IF(0&lt;(G$2+$B18),100,0))/100</f>
        <v>0</v>
      </c>
      <c r="H18" s="5" t="n">
        <f aca="false">IF(AND(100&gt;(H$2+$B18), 0&lt;(H$2+$B18)), H$2+$B18, IF(0&lt;(H$2+$B18),100,0))/100</f>
        <v>0.05</v>
      </c>
      <c r="I18" s="5" t="n">
        <f aca="false">IF(AND(100&gt;(I$2+$B18), 0&lt;(I$2+$B18)), I$2+$B18, IF(0&lt;(I$2+$B18),100,0))/100</f>
        <v>0.1</v>
      </c>
      <c r="J18" s="5" t="n">
        <f aca="false">IF(AND(100&gt;(J$2+$B18), 0&lt;(J$2+$B18)), J$2+$B18, IF(0&lt;(J$2+$B18),100,0))/100</f>
        <v>0.15</v>
      </c>
      <c r="K18" s="5" t="n">
        <f aca="false">IF(AND(100&gt;(K$2+$B18), 0&lt;(K$2+$B18)), K$2+$B18, IF(0&lt;(K$2+$B18),100,0))/100</f>
        <v>0.2</v>
      </c>
      <c r="L18" s="5" t="n">
        <f aca="false">IF(AND(100&gt;(L$2+$B18), 0&lt;(L$2+$B18)), L$2+$B18, IF(0&lt;(L$2+$B18),100,0))/100</f>
        <v>0.25</v>
      </c>
      <c r="M18" s="5" t="n">
        <f aca="false">IF(AND(100&gt;(M$2+$B18), 0&lt;(M$2+$B18)), M$2+$B18, IF(0&lt;(M$2+$B18),100,0))/100</f>
        <v>0.3</v>
      </c>
      <c r="N18" s="5" t="n">
        <f aca="false">IF(AND(100&gt;(N$2+$B18), 0&lt;(N$2+$B18)), N$2+$B18, IF(0&lt;(N$2+$B18),100,0))/100</f>
        <v>0.35</v>
      </c>
      <c r="O18" s="5" t="n">
        <f aca="false">IF(AND(100&gt;(O$2+$B18), 0&lt;(O$2+$B18)), O$2+$B18, IF(0&lt;(O$2+$B18),100,0))/100</f>
        <v>0.4</v>
      </c>
      <c r="P18" s="5" t="n">
        <f aca="false">IF(AND(100&gt;(P$2+$B18), 0&lt;(P$2+$B18)), P$2+$B18, IF(0&lt;(P$2+$B18),100,0))/100</f>
        <v>0.45</v>
      </c>
      <c r="Q18" s="5" t="n">
        <f aca="false">IF(AND(100&gt;(Q$2+$B18), 0&lt;(Q$2+$B18)), Q$2+$B18, IF(0&lt;(Q$2+$B18),100,0))/100</f>
        <v>0.5</v>
      </c>
      <c r="R18" s="5" t="n">
        <f aca="false">IF(AND(100&gt;(R$2+$B18), 0&lt;(R$2+$B18)), R$2+$B18, IF(0&lt;(R$2+$B18),100,0))/100</f>
        <v>0.55</v>
      </c>
      <c r="S18" s="5" t="n">
        <f aca="false">IF(AND(100&gt;(S$2+$B18), 0&lt;(S$2+$B18)), S$2+$B18, IF(0&lt;(S$2+$B18),100,0))/100</f>
        <v>0.6</v>
      </c>
      <c r="T18" s="5" t="n">
        <f aca="false">IF(AND(100&gt;(T$2+$B18), 0&lt;(T$2+$B18)), T$2+$B18, IF(0&lt;(T$2+$B18),100,0))/100</f>
        <v>0.65</v>
      </c>
      <c r="U18" s="5" t="n">
        <f aca="false">IF(AND(100&gt;(U$2+$B18), 0&lt;(U$2+$B18)), U$2+$B18, IF(0&lt;(U$2+$B18),100,0))/100</f>
        <v>0.7</v>
      </c>
      <c r="V18" s="5" t="n">
        <f aca="false">IF(AND(100&gt;(V$2+$B18), 0&lt;(V$2+$B18)), V$2+$B18, IF(0&lt;(V$2+$B18),100,0))/100</f>
        <v>0.75</v>
      </c>
      <c r="W18" s="5" t="n">
        <f aca="false">IF(AND(100&gt;(W$2+$B18), 0&lt;(W$2+$B18)), W$2+$B18, IF(0&lt;(W$2+$B18),100,0))/100</f>
        <v>0.8</v>
      </c>
    </row>
    <row r="19" customFormat="false" ht="12.75" hidden="false" customHeight="false" outlineLevel="0" collapsed="false">
      <c r="B19" s="4" t="n">
        <v>-25</v>
      </c>
      <c r="C19" s="5" t="n">
        <f aca="false">IF(AND(100&gt;(C$2+$B19), 0&lt;(C$2+$B19)), C$2+$B19, IF(0&lt;(C$2+$B19),100,0))/100</f>
        <v>0</v>
      </c>
      <c r="D19" s="5" t="n">
        <f aca="false">IF(AND(100&gt;(D$2+$B19), 0&lt;(D$2+$B19)), D$2+$B19, IF(0&lt;(D$2+$B19),100,0))/100</f>
        <v>0</v>
      </c>
      <c r="E19" s="5" t="n">
        <f aca="false">IF(AND(100&gt;(E$2+$B19), 0&lt;(E$2+$B19)), E$2+$B19, IF(0&lt;(E$2+$B19),100,0))/100</f>
        <v>0</v>
      </c>
      <c r="F19" s="5" t="n">
        <f aca="false">IF(AND(100&gt;(F$2+$B19), 0&lt;(F$2+$B19)), F$2+$B19, IF(0&lt;(F$2+$B19),100,0))/100</f>
        <v>0</v>
      </c>
      <c r="G19" s="5" t="n">
        <f aca="false">IF(AND(100&gt;(G$2+$B19), 0&lt;(G$2+$B19)), G$2+$B19, IF(0&lt;(G$2+$B19),100,0))/100</f>
        <v>0</v>
      </c>
      <c r="H19" s="5" t="n">
        <f aca="false">IF(AND(100&gt;(H$2+$B19), 0&lt;(H$2+$B19)), H$2+$B19, IF(0&lt;(H$2+$B19),100,0))/100</f>
        <v>0</v>
      </c>
      <c r="I19" s="5" t="n">
        <f aca="false">IF(AND(100&gt;(I$2+$B19), 0&lt;(I$2+$B19)), I$2+$B19, IF(0&lt;(I$2+$B19),100,0))/100</f>
        <v>0.05</v>
      </c>
      <c r="J19" s="5" t="n">
        <f aca="false">IF(AND(100&gt;(J$2+$B19), 0&lt;(J$2+$B19)), J$2+$B19, IF(0&lt;(J$2+$B19),100,0))/100</f>
        <v>0.1</v>
      </c>
      <c r="K19" s="5" t="n">
        <f aca="false">IF(AND(100&gt;(K$2+$B19), 0&lt;(K$2+$B19)), K$2+$B19, IF(0&lt;(K$2+$B19),100,0))/100</f>
        <v>0.15</v>
      </c>
      <c r="L19" s="5" t="n">
        <f aca="false">IF(AND(100&gt;(L$2+$B19), 0&lt;(L$2+$B19)), L$2+$B19, IF(0&lt;(L$2+$B19),100,0))/100</f>
        <v>0.2</v>
      </c>
      <c r="M19" s="5" t="n">
        <f aca="false">IF(AND(100&gt;(M$2+$B19), 0&lt;(M$2+$B19)), M$2+$B19, IF(0&lt;(M$2+$B19),100,0))/100</f>
        <v>0.25</v>
      </c>
      <c r="N19" s="5" t="n">
        <f aca="false">IF(AND(100&gt;(N$2+$B19), 0&lt;(N$2+$B19)), N$2+$B19, IF(0&lt;(N$2+$B19),100,0))/100</f>
        <v>0.3</v>
      </c>
      <c r="O19" s="5" t="n">
        <f aca="false">IF(AND(100&gt;(O$2+$B19), 0&lt;(O$2+$B19)), O$2+$B19, IF(0&lt;(O$2+$B19),100,0))/100</f>
        <v>0.35</v>
      </c>
      <c r="P19" s="5" t="n">
        <f aca="false">IF(AND(100&gt;(P$2+$B19), 0&lt;(P$2+$B19)), P$2+$B19, IF(0&lt;(P$2+$B19),100,0))/100</f>
        <v>0.4</v>
      </c>
      <c r="Q19" s="5" t="n">
        <f aca="false">IF(AND(100&gt;(Q$2+$B19), 0&lt;(Q$2+$B19)), Q$2+$B19, IF(0&lt;(Q$2+$B19),100,0))/100</f>
        <v>0.45</v>
      </c>
      <c r="R19" s="5" t="n">
        <f aca="false">IF(AND(100&gt;(R$2+$B19), 0&lt;(R$2+$B19)), R$2+$B19, IF(0&lt;(R$2+$B19),100,0))/100</f>
        <v>0.5</v>
      </c>
      <c r="S19" s="5" t="n">
        <f aca="false">IF(AND(100&gt;(S$2+$B19), 0&lt;(S$2+$B19)), S$2+$B19, IF(0&lt;(S$2+$B19),100,0))/100</f>
        <v>0.55</v>
      </c>
      <c r="T19" s="5" t="n">
        <f aca="false">IF(AND(100&gt;(T$2+$B19), 0&lt;(T$2+$B19)), T$2+$B19, IF(0&lt;(T$2+$B19),100,0))/100</f>
        <v>0.6</v>
      </c>
      <c r="U19" s="5" t="n">
        <f aca="false">IF(AND(100&gt;(U$2+$B19), 0&lt;(U$2+$B19)), U$2+$B19, IF(0&lt;(U$2+$B19),100,0))/100</f>
        <v>0.65</v>
      </c>
      <c r="V19" s="5" t="n">
        <f aca="false">IF(AND(100&gt;(V$2+$B19), 0&lt;(V$2+$B19)), V$2+$B19, IF(0&lt;(V$2+$B19),100,0))/100</f>
        <v>0.7</v>
      </c>
      <c r="W19" s="5" t="n">
        <f aca="false">IF(AND(100&gt;(W$2+$B19), 0&lt;(W$2+$B19)), W$2+$B19, IF(0&lt;(W$2+$B19),100,0))/100</f>
        <v>0.75</v>
      </c>
    </row>
    <row r="20" customFormat="false" ht="12.75" hidden="false" customHeight="false" outlineLevel="0" collapsed="false">
      <c r="B20" s="4" t="n">
        <v>-30</v>
      </c>
      <c r="C20" s="5" t="n">
        <f aca="false">IF(AND(100&gt;(C$2+$B20), 0&lt;(C$2+$B20)), C$2+$B20, IF(0&lt;(C$2+$B20),100,0))/100</f>
        <v>0</v>
      </c>
      <c r="D20" s="5" t="n">
        <f aca="false">IF(AND(100&gt;(D$2+$B20), 0&lt;(D$2+$B20)), D$2+$B20, IF(0&lt;(D$2+$B20),100,0))/100</f>
        <v>0</v>
      </c>
      <c r="E20" s="5" t="n">
        <f aca="false">IF(AND(100&gt;(E$2+$B20), 0&lt;(E$2+$B20)), E$2+$B20, IF(0&lt;(E$2+$B20),100,0))/100</f>
        <v>0</v>
      </c>
      <c r="F20" s="5" t="n">
        <f aca="false">IF(AND(100&gt;(F$2+$B20), 0&lt;(F$2+$B20)), F$2+$B20, IF(0&lt;(F$2+$B20),100,0))/100</f>
        <v>0</v>
      </c>
      <c r="G20" s="5" t="n">
        <f aca="false">IF(AND(100&gt;(G$2+$B20), 0&lt;(G$2+$B20)), G$2+$B20, IF(0&lt;(G$2+$B20),100,0))/100</f>
        <v>0</v>
      </c>
      <c r="H20" s="5" t="n">
        <f aca="false">IF(AND(100&gt;(H$2+$B20), 0&lt;(H$2+$B20)), H$2+$B20, IF(0&lt;(H$2+$B20),100,0))/100</f>
        <v>0</v>
      </c>
      <c r="I20" s="5" t="n">
        <f aca="false">IF(AND(100&gt;(I$2+$B20), 0&lt;(I$2+$B20)), I$2+$B20, IF(0&lt;(I$2+$B20),100,0))/100</f>
        <v>0</v>
      </c>
      <c r="J20" s="5" t="n">
        <f aca="false">IF(AND(100&gt;(J$2+$B20), 0&lt;(J$2+$B20)), J$2+$B20, IF(0&lt;(J$2+$B20),100,0))/100</f>
        <v>0.05</v>
      </c>
      <c r="K20" s="5" t="n">
        <f aca="false">IF(AND(100&gt;(K$2+$B20), 0&lt;(K$2+$B20)), K$2+$B20, IF(0&lt;(K$2+$B20),100,0))/100</f>
        <v>0.1</v>
      </c>
      <c r="L20" s="5" t="n">
        <f aca="false">IF(AND(100&gt;(L$2+$B20), 0&lt;(L$2+$B20)), L$2+$B20, IF(0&lt;(L$2+$B20),100,0))/100</f>
        <v>0.15</v>
      </c>
      <c r="M20" s="5" t="n">
        <f aca="false">IF(AND(100&gt;(M$2+$B20), 0&lt;(M$2+$B20)), M$2+$B20, IF(0&lt;(M$2+$B20),100,0))/100</f>
        <v>0.2</v>
      </c>
      <c r="N20" s="5" t="n">
        <f aca="false">IF(AND(100&gt;(N$2+$B20), 0&lt;(N$2+$B20)), N$2+$B20, IF(0&lt;(N$2+$B20),100,0))/100</f>
        <v>0.25</v>
      </c>
      <c r="O20" s="5" t="n">
        <f aca="false">IF(AND(100&gt;(O$2+$B20), 0&lt;(O$2+$B20)), O$2+$B20, IF(0&lt;(O$2+$B20),100,0))/100</f>
        <v>0.3</v>
      </c>
      <c r="P20" s="5" t="n">
        <f aca="false">IF(AND(100&gt;(P$2+$B20), 0&lt;(P$2+$B20)), P$2+$B20, IF(0&lt;(P$2+$B20),100,0))/100</f>
        <v>0.35</v>
      </c>
      <c r="Q20" s="5" t="n">
        <f aca="false">IF(AND(100&gt;(Q$2+$B20), 0&lt;(Q$2+$B20)), Q$2+$B20, IF(0&lt;(Q$2+$B20),100,0))/100</f>
        <v>0.4</v>
      </c>
      <c r="R20" s="5" t="n">
        <f aca="false">IF(AND(100&gt;(R$2+$B20), 0&lt;(R$2+$B20)), R$2+$B20, IF(0&lt;(R$2+$B20),100,0))/100</f>
        <v>0.45</v>
      </c>
      <c r="S20" s="5" t="n">
        <f aca="false">IF(AND(100&gt;(S$2+$B20), 0&lt;(S$2+$B20)), S$2+$B20, IF(0&lt;(S$2+$B20),100,0))/100</f>
        <v>0.5</v>
      </c>
      <c r="T20" s="5" t="n">
        <f aca="false">IF(AND(100&gt;(T$2+$B20), 0&lt;(T$2+$B20)), T$2+$B20, IF(0&lt;(T$2+$B20),100,0))/100</f>
        <v>0.55</v>
      </c>
      <c r="U20" s="5" t="n">
        <f aca="false">IF(AND(100&gt;(U$2+$B20), 0&lt;(U$2+$B20)), U$2+$B20, IF(0&lt;(U$2+$B20),100,0))/100</f>
        <v>0.6</v>
      </c>
      <c r="V20" s="5" t="n">
        <f aca="false">IF(AND(100&gt;(V$2+$B20), 0&lt;(V$2+$B20)), V$2+$B20, IF(0&lt;(V$2+$B20),100,0))/100</f>
        <v>0.65</v>
      </c>
      <c r="W20" s="5" t="n">
        <f aca="false">IF(AND(100&gt;(W$2+$B20), 0&lt;(W$2+$B20)), W$2+$B20, IF(0&lt;(W$2+$B20),100,0))/100</f>
        <v>0.7</v>
      </c>
    </row>
    <row r="21" customFormat="false" ht="12.75" hidden="false" customHeight="false" outlineLevel="0" collapsed="false">
      <c r="B21" s="4" t="n">
        <v>-35</v>
      </c>
      <c r="C21" s="5" t="n">
        <f aca="false">IF(AND(100&gt;(C$2+$B21), 0&lt;(C$2+$B21)), C$2+$B21, IF(0&lt;(C$2+$B21),100,0))/100</f>
        <v>0</v>
      </c>
      <c r="D21" s="5" t="n">
        <f aca="false">IF(AND(100&gt;(D$2+$B21), 0&lt;(D$2+$B21)), D$2+$B21, IF(0&lt;(D$2+$B21),100,0))/100</f>
        <v>0</v>
      </c>
      <c r="E21" s="5" t="n">
        <f aca="false">IF(AND(100&gt;(E$2+$B21), 0&lt;(E$2+$B21)), E$2+$B21, IF(0&lt;(E$2+$B21),100,0))/100</f>
        <v>0</v>
      </c>
      <c r="F21" s="5" t="n">
        <f aca="false">IF(AND(100&gt;(F$2+$B21), 0&lt;(F$2+$B21)), F$2+$B21, IF(0&lt;(F$2+$B21),100,0))/100</f>
        <v>0</v>
      </c>
      <c r="G21" s="5" t="n">
        <f aca="false">IF(AND(100&gt;(G$2+$B21), 0&lt;(G$2+$B21)), G$2+$B21, IF(0&lt;(G$2+$B21),100,0))/100</f>
        <v>0</v>
      </c>
      <c r="H21" s="5" t="n">
        <f aca="false">IF(AND(100&gt;(H$2+$B21), 0&lt;(H$2+$B21)), H$2+$B21, IF(0&lt;(H$2+$B21),100,0))/100</f>
        <v>0</v>
      </c>
      <c r="I21" s="5" t="n">
        <f aca="false">IF(AND(100&gt;(I$2+$B21), 0&lt;(I$2+$B21)), I$2+$B21, IF(0&lt;(I$2+$B21),100,0))/100</f>
        <v>0</v>
      </c>
      <c r="J21" s="5" t="n">
        <f aca="false">IF(AND(100&gt;(J$2+$B21), 0&lt;(J$2+$B21)), J$2+$B21, IF(0&lt;(J$2+$B21),100,0))/100</f>
        <v>0</v>
      </c>
      <c r="K21" s="5" t="n">
        <f aca="false">IF(AND(100&gt;(K$2+$B21), 0&lt;(K$2+$B21)), K$2+$B21, IF(0&lt;(K$2+$B21),100,0))/100</f>
        <v>0.05</v>
      </c>
      <c r="L21" s="5" t="n">
        <f aca="false">IF(AND(100&gt;(L$2+$B21), 0&lt;(L$2+$B21)), L$2+$B21, IF(0&lt;(L$2+$B21),100,0))/100</f>
        <v>0.1</v>
      </c>
      <c r="M21" s="5" t="n">
        <f aca="false">IF(AND(100&gt;(M$2+$B21), 0&lt;(M$2+$B21)), M$2+$B21, IF(0&lt;(M$2+$B21),100,0))/100</f>
        <v>0.15</v>
      </c>
      <c r="N21" s="5" t="n">
        <f aca="false">IF(AND(100&gt;(N$2+$B21), 0&lt;(N$2+$B21)), N$2+$B21, IF(0&lt;(N$2+$B21),100,0))/100</f>
        <v>0.2</v>
      </c>
      <c r="O21" s="5" t="n">
        <f aca="false">IF(AND(100&gt;(O$2+$B21), 0&lt;(O$2+$B21)), O$2+$B21, IF(0&lt;(O$2+$B21),100,0))/100</f>
        <v>0.25</v>
      </c>
      <c r="P21" s="5" t="n">
        <f aca="false">IF(AND(100&gt;(P$2+$B21), 0&lt;(P$2+$B21)), P$2+$B21, IF(0&lt;(P$2+$B21),100,0))/100</f>
        <v>0.3</v>
      </c>
      <c r="Q21" s="5" t="n">
        <f aca="false">IF(AND(100&gt;(Q$2+$B21), 0&lt;(Q$2+$B21)), Q$2+$B21, IF(0&lt;(Q$2+$B21),100,0))/100</f>
        <v>0.35</v>
      </c>
      <c r="R21" s="5" t="n">
        <f aca="false">IF(AND(100&gt;(R$2+$B21), 0&lt;(R$2+$B21)), R$2+$B21, IF(0&lt;(R$2+$B21),100,0))/100</f>
        <v>0.4</v>
      </c>
      <c r="S21" s="5" t="n">
        <f aca="false">IF(AND(100&gt;(S$2+$B21), 0&lt;(S$2+$B21)), S$2+$B21, IF(0&lt;(S$2+$B21),100,0))/100</f>
        <v>0.45</v>
      </c>
      <c r="T21" s="5" t="n">
        <f aca="false">IF(AND(100&gt;(T$2+$B21), 0&lt;(T$2+$B21)), T$2+$B21, IF(0&lt;(T$2+$B21),100,0))/100</f>
        <v>0.5</v>
      </c>
      <c r="U21" s="5" t="n">
        <f aca="false">IF(AND(100&gt;(U$2+$B21), 0&lt;(U$2+$B21)), U$2+$B21, IF(0&lt;(U$2+$B21),100,0))/100</f>
        <v>0.55</v>
      </c>
      <c r="V21" s="5" t="n">
        <f aca="false">IF(AND(100&gt;(V$2+$B21), 0&lt;(V$2+$B21)), V$2+$B21, IF(0&lt;(V$2+$B21),100,0))/100</f>
        <v>0.6</v>
      </c>
      <c r="W21" s="5" t="n">
        <f aca="false">IF(AND(100&gt;(W$2+$B21), 0&lt;(W$2+$B21)), W$2+$B21, IF(0&lt;(W$2+$B21),100,0))/100</f>
        <v>0.65</v>
      </c>
    </row>
    <row r="22" customFormat="false" ht="12.75" hidden="false" customHeight="false" outlineLevel="0" collapsed="false">
      <c r="B22" s="4" t="n">
        <v>-40</v>
      </c>
      <c r="C22" s="5" t="n">
        <f aca="false">IF(AND(100&gt;(C$2+$B22), 0&lt;(C$2+$B22)), C$2+$B22, IF(0&lt;(C$2+$B22),100,0))/100</f>
        <v>0</v>
      </c>
      <c r="D22" s="5" t="n">
        <f aca="false">IF(AND(100&gt;(D$2+$B22), 0&lt;(D$2+$B22)), D$2+$B22, IF(0&lt;(D$2+$B22),100,0))/100</f>
        <v>0</v>
      </c>
      <c r="E22" s="5" t="n">
        <f aca="false">IF(AND(100&gt;(E$2+$B22), 0&lt;(E$2+$B22)), E$2+$B22, IF(0&lt;(E$2+$B22),100,0))/100</f>
        <v>0</v>
      </c>
      <c r="F22" s="5" t="n">
        <f aca="false">IF(AND(100&gt;(F$2+$B22), 0&lt;(F$2+$B22)), F$2+$B22, IF(0&lt;(F$2+$B22),100,0))/100</f>
        <v>0</v>
      </c>
      <c r="G22" s="5" t="n">
        <f aca="false">IF(AND(100&gt;(G$2+$B22), 0&lt;(G$2+$B22)), G$2+$B22, IF(0&lt;(G$2+$B22),100,0))/100</f>
        <v>0</v>
      </c>
      <c r="H22" s="5" t="n">
        <f aca="false">IF(AND(100&gt;(H$2+$B22), 0&lt;(H$2+$B22)), H$2+$B22, IF(0&lt;(H$2+$B22),100,0))/100</f>
        <v>0</v>
      </c>
      <c r="I22" s="5" t="n">
        <f aca="false">IF(AND(100&gt;(I$2+$B22), 0&lt;(I$2+$B22)), I$2+$B22, IF(0&lt;(I$2+$B22),100,0))/100</f>
        <v>0</v>
      </c>
      <c r="J22" s="5" t="n">
        <f aca="false">IF(AND(100&gt;(J$2+$B22), 0&lt;(J$2+$B22)), J$2+$B22, IF(0&lt;(J$2+$B22),100,0))/100</f>
        <v>0</v>
      </c>
      <c r="K22" s="5" t="n">
        <f aca="false">IF(AND(100&gt;(K$2+$B22), 0&lt;(K$2+$B22)), K$2+$B22, IF(0&lt;(K$2+$B22),100,0))/100</f>
        <v>0</v>
      </c>
      <c r="L22" s="5" t="n">
        <f aca="false">IF(AND(100&gt;(L$2+$B22), 0&lt;(L$2+$B22)), L$2+$B22, IF(0&lt;(L$2+$B22),100,0))/100</f>
        <v>0.05</v>
      </c>
      <c r="M22" s="5" t="n">
        <f aca="false">IF(AND(100&gt;(M$2+$B22), 0&lt;(M$2+$B22)), M$2+$B22, IF(0&lt;(M$2+$B22),100,0))/100</f>
        <v>0.1</v>
      </c>
      <c r="N22" s="5" t="n">
        <f aca="false">IF(AND(100&gt;(N$2+$B22), 0&lt;(N$2+$B22)), N$2+$B22, IF(0&lt;(N$2+$B22),100,0))/100</f>
        <v>0.15</v>
      </c>
      <c r="O22" s="5" t="n">
        <f aca="false">IF(AND(100&gt;(O$2+$B22), 0&lt;(O$2+$B22)), O$2+$B22, IF(0&lt;(O$2+$B22),100,0))/100</f>
        <v>0.2</v>
      </c>
      <c r="P22" s="5" t="n">
        <f aca="false">IF(AND(100&gt;(P$2+$B22), 0&lt;(P$2+$B22)), P$2+$B22, IF(0&lt;(P$2+$B22),100,0))/100</f>
        <v>0.25</v>
      </c>
      <c r="Q22" s="5" t="n">
        <f aca="false">IF(AND(100&gt;(Q$2+$B22), 0&lt;(Q$2+$B22)), Q$2+$B22, IF(0&lt;(Q$2+$B22),100,0))/100</f>
        <v>0.3</v>
      </c>
      <c r="R22" s="5" t="n">
        <f aca="false">IF(AND(100&gt;(R$2+$B22), 0&lt;(R$2+$B22)), R$2+$B22, IF(0&lt;(R$2+$B22),100,0))/100</f>
        <v>0.35</v>
      </c>
      <c r="S22" s="5" t="n">
        <f aca="false">IF(AND(100&gt;(S$2+$B22), 0&lt;(S$2+$B22)), S$2+$B22, IF(0&lt;(S$2+$B22),100,0))/100</f>
        <v>0.4</v>
      </c>
      <c r="T22" s="5" t="n">
        <f aca="false">IF(AND(100&gt;(T$2+$B22), 0&lt;(T$2+$B22)), T$2+$B22, IF(0&lt;(T$2+$B22),100,0))/100</f>
        <v>0.45</v>
      </c>
      <c r="U22" s="5" t="n">
        <f aca="false">IF(AND(100&gt;(U$2+$B22), 0&lt;(U$2+$B22)), U$2+$B22, IF(0&lt;(U$2+$B22),100,0))/100</f>
        <v>0.5</v>
      </c>
      <c r="V22" s="5" t="n">
        <f aca="false">IF(AND(100&gt;(V$2+$B22), 0&lt;(V$2+$B22)), V$2+$B22, IF(0&lt;(V$2+$B22),100,0))/100</f>
        <v>0.55</v>
      </c>
      <c r="W22" s="5" t="n">
        <f aca="false">IF(AND(100&gt;(W$2+$B22), 0&lt;(W$2+$B22)), W$2+$B22, IF(0&lt;(W$2+$B22),100,0))/100</f>
        <v>0.6</v>
      </c>
    </row>
    <row r="23" customFormat="false" ht="12.75" hidden="false" customHeight="false" outlineLevel="0" collapsed="false">
      <c r="B23" s="4" t="n">
        <v>-45</v>
      </c>
      <c r="C23" s="5" t="n">
        <f aca="false">IF(AND(100&gt;(C$2+$B23), 0&lt;(C$2+$B23)), C$2+$B23, IF(0&lt;(C$2+$B23),100,0))/100</f>
        <v>0</v>
      </c>
      <c r="D23" s="5" t="n">
        <f aca="false">IF(AND(100&gt;(D$2+$B23), 0&lt;(D$2+$B23)), D$2+$B23, IF(0&lt;(D$2+$B23),100,0))/100</f>
        <v>0</v>
      </c>
      <c r="E23" s="5" t="n">
        <f aca="false">IF(AND(100&gt;(E$2+$B23), 0&lt;(E$2+$B23)), E$2+$B23, IF(0&lt;(E$2+$B23),100,0))/100</f>
        <v>0</v>
      </c>
      <c r="F23" s="5" t="n">
        <f aca="false">IF(AND(100&gt;(F$2+$B23), 0&lt;(F$2+$B23)), F$2+$B23, IF(0&lt;(F$2+$B23),100,0))/100</f>
        <v>0</v>
      </c>
      <c r="G23" s="5" t="n">
        <f aca="false">IF(AND(100&gt;(G$2+$B23), 0&lt;(G$2+$B23)), G$2+$B23, IF(0&lt;(G$2+$B23),100,0))/100</f>
        <v>0</v>
      </c>
      <c r="H23" s="5" t="n">
        <f aca="false">IF(AND(100&gt;(H$2+$B23), 0&lt;(H$2+$B23)), H$2+$B23, IF(0&lt;(H$2+$B23),100,0))/100</f>
        <v>0</v>
      </c>
      <c r="I23" s="5" t="n">
        <f aca="false">IF(AND(100&gt;(I$2+$B23), 0&lt;(I$2+$B23)), I$2+$B23, IF(0&lt;(I$2+$B23),100,0))/100</f>
        <v>0</v>
      </c>
      <c r="J23" s="5" t="n">
        <f aca="false">IF(AND(100&gt;(J$2+$B23), 0&lt;(J$2+$B23)), J$2+$B23, IF(0&lt;(J$2+$B23),100,0))/100</f>
        <v>0</v>
      </c>
      <c r="K23" s="5" t="n">
        <f aca="false">IF(AND(100&gt;(K$2+$B23), 0&lt;(K$2+$B23)), K$2+$B23, IF(0&lt;(K$2+$B23),100,0))/100</f>
        <v>0</v>
      </c>
      <c r="L23" s="5" t="n">
        <f aca="false">IF(AND(100&gt;(L$2+$B23), 0&lt;(L$2+$B23)), L$2+$B23, IF(0&lt;(L$2+$B23),100,0))/100</f>
        <v>0</v>
      </c>
      <c r="M23" s="5" t="n">
        <f aca="false">IF(AND(100&gt;(M$2+$B23), 0&lt;(M$2+$B23)), M$2+$B23, IF(0&lt;(M$2+$B23),100,0))/100</f>
        <v>0.05</v>
      </c>
      <c r="N23" s="5" t="n">
        <f aca="false">IF(AND(100&gt;(N$2+$B23), 0&lt;(N$2+$B23)), N$2+$B23, IF(0&lt;(N$2+$B23),100,0))/100</f>
        <v>0.1</v>
      </c>
      <c r="O23" s="5" t="n">
        <f aca="false">IF(AND(100&gt;(O$2+$B23), 0&lt;(O$2+$B23)), O$2+$B23, IF(0&lt;(O$2+$B23),100,0))/100</f>
        <v>0.15</v>
      </c>
      <c r="P23" s="5" t="n">
        <f aca="false">IF(AND(100&gt;(P$2+$B23), 0&lt;(P$2+$B23)), P$2+$B23, IF(0&lt;(P$2+$B23),100,0))/100</f>
        <v>0.2</v>
      </c>
      <c r="Q23" s="5" t="n">
        <f aca="false">IF(AND(100&gt;(Q$2+$B23), 0&lt;(Q$2+$B23)), Q$2+$B23, IF(0&lt;(Q$2+$B23),100,0))/100</f>
        <v>0.25</v>
      </c>
      <c r="R23" s="5" t="n">
        <f aca="false">IF(AND(100&gt;(R$2+$B23), 0&lt;(R$2+$B23)), R$2+$B23, IF(0&lt;(R$2+$B23),100,0))/100</f>
        <v>0.3</v>
      </c>
      <c r="S23" s="5" t="n">
        <f aca="false">IF(AND(100&gt;(S$2+$B23), 0&lt;(S$2+$B23)), S$2+$B23, IF(0&lt;(S$2+$B23),100,0))/100</f>
        <v>0.35</v>
      </c>
      <c r="T23" s="5" t="n">
        <f aca="false">IF(AND(100&gt;(T$2+$B23), 0&lt;(T$2+$B23)), T$2+$B23, IF(0&lt;(T$2+$B23),100,0))/100</f>
        <v>0.4</v>
      </c>
      <c r="U23" s="5" t="n">
        <f aca="false">IF(AND(100&gt;(U$2+$B23), 0&lt;(U$2+$B23)), U$2+$B23, IF(0&lt;(U$2+$B23),100,0))/100</f>
        <v>0.45</v>
      </c>
      <c r="V23" s="5" t="n">
        <f aca="false">IF(AND(100&gt;(V$2+$B23), 0&lt;(V$2+$B23)), V$2+$B23, IF(0&lt;(V$2+$B23),100,0))/100</f>
        <v>0.5</v>
      </c>
      <c r="W23" s="5" t="n">
        <f aca="false">IF(AND(100&gt;(W$2+$B23), 0&lt;(W$2+$B23)), W$2+$B23, IF(0&lt;(W$2+$B23),100,0))/100</f>
        <v>0.55</v>
      </c>
    </row>
    <row r="24" customFormat="false" ht="12.75" hidden="false" customHeight="false" outlineLevel="0" collapsed="false">
      <c r="B24" s="4" t="n">
        <v>-50</v>
      </c>
      <c r="C24" s="5" t="n">
        <f aca="false">IF(AND(100&gt;(C$2+$B24), 0&lt;(C$2+$B24)), C$2+$B24, IF(0&lt;(C$2+$B24),100,0))/100</f>
        <v>0</v>
      </c>
      <c r="D24" s="5" t="n">
        <f aca="false">IF(AND(100&gt;(D$2+$B24), 0&lt;(D$2+$B24)), D$2+$B24, IF(0&lt;(D$2+$B24),100,0))/100</f>
        <v>0</v>
      </c>
      <c r="E24" s="5" t="n">
        <f aca="false">IF(AND(100&gt;(E$2+$B24), 0&lt;(E$2+$B24)), E$2+$B24, IF(0&lt;(E$2+$B24),100,0))/100</f>
        <v>0</v>
      </c>
      <c r="F24" s="5" t="n">
        <f aca="false">IF(AND(100&gt;(F$2+$B24), 0&lt;(F$2+$B24)), F$2+$B24, IF(0&lt;(F$2+$B24),100,0))/100</f>
        <v>0</v>
      </c>
      <c r="G24" s="5" t="n">
        <f aca="false">IF(AND(100&gt;(G$2+$B24), 0&lt;(G$2+$B24)), G$2+$B24, IF(0&lt;(G$2+$B24),100,0))/100</f>
        <v>0</v>
      </c>
      <c r="H24" s="5" t="n">
        <f aca="false">IF(AND(100&gt;(H$2+$B24), 0&lt;(H$2+$B24)), H$2+$B24, IF(0&lt;(H$2+$B24),100,0))/100</f>
        <v>0</v>
      </c>
      <c r="I24" s="5" t="n">
        <f aca="false">IF(AND(100&gt;(I$2+$B24), 0&lt;(I$2+$B24)), I$2+$B24, IF(0&lt;(I$2+$B24),100,0))/100</f>
        <v>0</v>
      </c>
      <c r="J24" s="5" t="n">
        <f aca="false">IF(AND(100&gt;(J$2+$B24), 0&lt;(J$2+$B24)), J$2+$B24, IF(0&lt;(J$2+$B24),100,0))/100</f>
        <v>0</v>
      </c>
      <c r="K24" s="5" t="n">
        <f aca="false">IF(AND(100&gt;(K$2+$B24), 0&lt;(K$2+$B24)), K$2+$B24, IF(0&lt;(K$2+$B24),100,0))/100</f>
        <v>0</v>
      </c>
      <c r="L24" s="5" t="n">
        <f aca="false">IF(AND(100&gt;(L$2+$B24), 0&lt;(L$2+$B24)), L$2+$B24, IF(0&lt;(L$2+$B24),100,0))/100</f>
        <v>0</v>
      </c>
      <c r="M24" s="5" t="n">
        <f aca="false">IF(AND(100&gt;(M$2+$B24), 0&lt;(M$2+$B24)), M$2+$B24, IF(0&lt;(M$2+$B24),100,0))/100</f>
        <v>0</v>
      </c>
      <c r="N24" s="5" t="n">
        <f aca="false">IF(AND(100&gt;(N$2+$B24), 0&lt;(N$2+$B24)), N$2+$B24, IF(0&lt;(N$2+$B24),100,0))/100</f>
        <v>0.05</v>
      </c>
      <c r="O24" s="5" t="n">
        <f aca="false">IF(AND(100&gt;(O$2+$B24), 0&lt;(O$2+$B24)), O$2+$B24, IF(0&lt;(O$2+$B24),100,0))/100</f>
        <v>0.1</v>
      </c>
      <c r="P24" s="5" t="n">
        <f aca="false">IF(AND(100&gt;(P$2+$B24), 0&lt;(P$2+$B24)), P$2+$B24, IF(0&lt;(P$2+$B24),100,0))/100</f>
        <v>0.15</v>
      </c>
      <c r="Q24" s="5" t="n">
        <f aca="false">IF(AND(100&gt;(Q$2+$B24), 0&lt;(Q$2+$B24)), Q$2+$B24, IF(0&lt;(Q$2+$B24),100,0))/100</f>
        <v>0.2</v>
      </c>
      <c r="R24" s="5" t="n">
        <f aca="false">IF(AND(100&gt;(R$2+$B24), 0&lt;(R$2+$B24)), R$2+$B24, IF(0&lt;(R$2+$B24),100,0))/100</f>
        <v>0.25</v>
      </c>
      <c r="S24" s="5" t="n">
        <f aca="false">IF(AND(100&gt;(S$2+$B24), 0&lt;(S$2+$B24)), S$2+$B24, IF(0&lt;(S$2+$B24),100,0))/100</f>
        <v>0.3</v>
      </c>
      <c r="T24" s="5" t="n">
        <f aca="false">IF(AND(100&gt;(T$2+$B24), 0&lt;(T$2+$B24)), T$2+$B24, IF(0&lt;(T$2+$B24),100,0))/100</f>
        <v>0.35</v>
      </c>
      <c r="U24" s="5" t="n">
        <f aca="false">IF(AND(100&gt;(U$2+$B24), 0&lt;(U$2+$B24)), U$2+$B24, IF(0&lt;(U$2+$B24),100,0))/100</f>
        <v>0.4</v>
      </c>
      <c r="V24" s="5" t="n">
        <f aca="false">IF(AND(100&gt;(V$2+$B24), 0&lt;(V$2+$B24)), V$2+$B24, IF(0&lt;(V$2+$B24),100,0))/100</f>
        <v>0.45</v>
      </c>
      <c r="W24" s="5" t="n">
        <f aca="false">IF(AND(100&gt;(W$2+$B24), 0&lt;(W$2+$B24)), W$2+$B24, IF(0&lt;(W$2+$B24),100,0))/100</f>
        <v>0.5</v>
      </c>
    </row>
    <row r="25" customFormat="false" ht="12.75" hidden="false" customHeight="false" outlineLevel="0" collapsed="false">
      <c r="B25" s="4" t="n">
        <v>-55</v>
      </c>
      <c r="C25" s="5" t="n">
        <f aca="false">IF(AND(100&gt;(C$2+$B25), 0&lt;(C$2+$B25)), C$2+$B25, IF(0&lt;(C$2+$B25),100,0))/100</f>
        <v>0</v>
      </c>
      <c r="D25" s="5" t="n">
        <f aca="false">IF(AND(100&gt;(D$2+$B25), 0&lt;(D$2+$B25)), D$2+$B25, IF(0&lt;(D$2+$B25),100,0))/100</f>
        <v>0</v>
      </c>
      <c r="E25" s="5" t="n">
        <f aca="false">IF(AND(100&gt;(E$2+$B25), 0&lt;(E$2+$B25)), E$2+$B25, IF(0&lt;(E$2+$B25),100,0))/100</f>
        <v>0</v>
      </c>
      <c r="F25" s="5" t="n">
        <f aca="false">IF(AND(100&gt;(F$2+$B25), 0&lt;(F$2+$B25)), F$2+$B25, IF(0&lt;(F$2+$B25),100,0))/100</f>
        <v>0</v>
      </c>
      <c r="G25" s="5" t="n">
        <f aca="false">IF(AND(100&gt;(G$2+$B25), 0&lt;(G$2+$B25)), G$2+$B25, IF(0&lt;(G$2+$B25),100,0))/100</f>
        <v>0</v>
      </c>
      <c r="H25" s="5" t="n">
        <f aca="false">IF(AND(100&gt;(H$2+$B25), 0&lt;(H$2+$B25)), H$2+$B25, IF(0&lt;(H$2+$B25),100,0))/100</f>
        <v>0</v>
      </c>
      <c r="I25" s="5" t="n">
        <f aca="false">IF(AND(100&gt;(I$2+$B25), 0&lt;(I$2+$B25)), I$2+$B25, IF(0&lt;(I$2+$B25),100,0))/100</f>
        <v>0</v>
      </c>
      <c r="J25" s="5" t="n">
        <f aca="false">IF(AND(100&gt;(J$2+$B25), 0&lt;(J$2+$B25)), J$2+$B25, IF(0&lt;(J$2+$B25),100,0))/100</f>
        <v>0</v>
      </c>
      <c r="K25" s="5" t="n">
        <f aca="false">IF(AND(100&gt;(K$2+$B25), 0&lt;(K$2+$B25)), K$2+$B25, IF(0&lt;(K$2+$B25),100,0))/100</f>
        <v>0</v>
      </c>
      <c r="L25" s="5" t="n">
        <f aca="false">IF(AND(100&gt;(L$2+$B25), 0&lt;(L$2+$B25)), L$2+$B25, IF(0&lt;(L$2+$B25),100,0))/100</f>
        <v>0</v>
      </c>
      <c r="M25" s="5" t="n">
        <f aca="false">IF(AND(100&gt;(M$2+$B25), 0&lt;(M$2+$B25)), M$2+$B25, IF(0&lt;(M$2+$B25),100,0))/100</f>
        <v>0</v>
      </c>
      <c r="N25" s="5" t="n">
        <f aca="false">IF(AND(100&gt;(N$2+$B25), 0&lt;(N$2+$B25)), N$2+$B25, IF(0&lt;(N$2+$B25),100,0))/100</f>
        <v>0</v>
      </c>
      <c r="O25" s="5" t="n">
        <f aca="false">IF(AND(100&gt;(O$2+$B25), 0&lt;(O$2+$B25)), O$2+$B25, IF(0&lt;(O$2+$B25),100,0))/100</f>
        <v>0.05</v>
      </c>
      <c r="P25" s="5" t="n">
        <f aca="false">IF(AND(100&gt;(P$2+$B25), 0&lt;(P$2+$B25)), P$2+$B25, IF(0&lt;(P$2+$B25),100,0))/100</f>
        <v>0.1</v>
      </c>
      <c r="Q25" s="5" t="n">
        <f aca="false">IF(AND(100&gt;(Q$2+$B25), 0&lt;(Q$2+$B25)), Q$2+$B25, IF(0&lt;(Q$2+$B25),100,0))/100</f>
        <v>0.15</v>
      </c>
      <c r="R25" s="5" t="n">
        <f aca="false">IF(AND(100&gt;(R$2+$B25), 0&lt;(R$2+$B25)), R$2+$B25, IF(0&lt;(R$2+$B25),100,0))/100</f>
        <v>0.2</v>
      </c>
      <c r="S25" s="5" t="n">
        <f aca="false">IF(AND(100&gt;(S$2+$B25), 0&lt;(S$2+$B25)), S$2+$B25, IF(0&lt;(S$2+$B25),100,0))/100</f>
        <v>0.25</v>
      </c>
      <c r="T25" s="5" t="n">
        <f aca="false">IF(AND(100&gt;(T$2+$B25), 0&lt;(T$2+$B25)), T$2+$B25, IF(0&lt;(T$2+$B25),100,0))/100</f>
        <v>0.3</v>
      </c>
      <c r="U25" s="5" t="n">
        <f aca="false">IF(AND(100&gt;(U$2+$B25), 0&lt;(U$2+$B25)), U$2+$B25, IF(0&lt;(U$2+$B25),100,0))/100</f>
        <v>0.35</v>
      </c>
      <c r="V25" s="5" t="n">
        <f aca="false">IF(AND(100&gt;(V$2+$B25), 0&lt;(V$2+$B25)), V$2+$B25, IF(0&lt;(V$2+$B25),100,0))/100</f>
        <v>0.4</v>
      </c>
      <c r="W25" s="5" t="n">
        <f aca="false">IF(AND(100&gt;(W$2+$B25), 0&lt;(W$2+$B25)), W$2+$B25, IF(0&lt;(W$2+$B25),100,0))/100</f>
        <v>0.45</v>
      </c>
    </row>
    <row r="26" customFormat="false" ht="12.75" hidden="false" customHeight="false" outlineLevel="0" collapsed="false">
      <c r="B26" s="4" t="n">
        <v>-60</v>
      </c>
      <c r="C26" s="5" t="n">
        <f aca="false">IF(AND(100&gt;(C$2+$B26), 0&lt;(C$2+$B26)), C$2+$B26, IF(0&lt;(C$2+$B26),100,0))/100</f>
        <v>0</v>
      </c>
      <c r="D26" s="5" t="n">
        <f aca="false">IF(AND(100&gt;(D$2+$B26), 0&lt;(D$2+$B26)), D$2+$B26, IF(0&lt;(D$2+$B26),100,0))/100</f>
        <v>0</v>
      </c>
      <c r="E26" s="5" t="n">
        <f aca="false">IF(AND(100&gt;(E$2+$B26), 0&lt;(E$2+$B26)), E$2+$B26, IF(0&lt;(E$2+$B26),100,0))/100</f>
        <v>0</v>
      </c>
      <c r="F26" s="5" t="n">
        <f aca="false">IF(AND(100&gt;(F$2+$B26), 0&lt;(F$2+$B26)), F$2+$B26, IF(0&lt;(F$2+$B26),100,0))/100</f>
        <v>0</v>
      </c>
      <c r="G26" s="5" t="n">
        <f aca="false">IF(AND(100&gt;(G$2+$B26), 0&lt;(G$2+$B26)), G$2+$B26, IF(0&lt;(G$2+$B26),100,0))/100</f>
        <v>0</v>
      </c>
      <c r="H26" s="5" t="n">
        <f aca="false">IF(AND(100&gt;(H$2+$B26), 0&lt;(H$2+$B26)), H$2+$B26, IF(0&lt;(H$2+$B26),100,0))/100</f>
        <v>0</v>
      </c>
      <c r="I26" s="5" t="n">
        <f aca="false">IF(AND(100&gt;(I$2+$B26), 0&lt;(I$2+$B26)), I$2+$B26, IF(0&lt;(I$2+$B26),100,0))/100</f>
        <v>0</v>
      </c>
      <c r="J26" s="5" t="n">
        <f aca="false">IF(AND(100&gt;(J$2+$B26), 0&lt;(J$2+$B26)), J$2+$B26, IF(0&lt;(J$2+$B26),100,0))/100</f>
        <v>0</v>
      </c>
      <c r="K26" s="5" t="n">
        <f aca="false">IF(AND(100&gt;(K$2+$B26), 0&lt;(K$2+$B26)), K$2+$B26, IF(0&lt;(K$2+$B26),100,0))/100</f>
        <v>0</v>
      </c>
      <c r="L26" s="5" t="n">
        <f aca="false">IF(AND(100&gt;(L$2+$B26), 0&lt;(L$2+$B26)), L$2+$B26, IF(0&lt;(L$2+$B26),100,0))/100</f>
        <v>0</v>
      </c>
      <c r="M26" s="5" t="n">
        <f aca="false">IF(AND(100&gt;(M$2+$B26), 0&lt;(M$2+$B26)), M$2+$B26, IF(0&lt;(M$2+$B26),100,0))/100</f>
        <v>0</v>
      </c>
      <c r="N26" s="5" t="n">
        <f aca="false">IF(AND(100&gt;(N$2+$B26), 0&lt;(N$2+$B26)), N$2+$B26, IF(0&lt;(N$2+$B26),100,0))/100</f>
        <v>0</v>
      </c>
      <c r="O26" s="5" t="n">
        <f aca="false">IF(AND(100&gt;(O$2+$B26), 0&lt;(O$2+$B26)), O$2+$B26, IF(0&lt;(O$2+$B26),100,0))/100</f>
        <v>0</v>
      </c>
      <c r="P26" s="5" t="n">
        <f aca="false">IF(AND(100&gt;(P$2+$B26), 0&lt;(P$2+$B26)), P$2+$B26, IF(0&lt;(P$2+$B26),100,0))/100</f>
        <v>0.05</v>
      </c>
      <c r="Q26" s="5" t="n">
        <f aca="false">IF(AND(100&gt;(Q$2+$B26), 0&lt;(Q$2+$B26)), Q$2+$B26, IF(0&lt;(Q$2+$B26),100,0))/100</f>
        <v>0.1</v>
      </c>
      <c r="R26" s="5" t="n">
        <f aca="false">IF(AND(100&gt;(R$2+$B26), 0&lt;(R$2+$B26)), R$2+$B26, IF(0&lt;(R$2+$B26),100,0))/100</f>
        <v>0.15</v>
      </c>
      <c r="S26" s="5" t="n">
        <f aca="false">IF(AND(100&gt;(S$2+$B26), 0&lt;(S$2+$B26)), S$2+$B26, IF(0&lt;(S$2+$B26),100,0))/100</f>
        <v>0.2</v>
      </c>
      <c r="T26" s="5" t="n">
        <f aca="false">IF(AND(100&gt;(T$2+$B26), 0&lt;(T$2+$B26)), T$2+$B26, IF(0&lt;(T$2+$B26),100,0))/100</f>
        <v>0.25</v>
      </c>
      <c r="U26" s="5" t="n">
        <f aca="false">IF(AND(100&gt;(U$2+$B26), 0&lt;(U$2+$B26)), U$2+$B26, IF(0&lt;(U$2+$B26),100,0))/100</f>
        <v>0.3</v>
      </c>
      <c r="V26" s="5" t="n">
        <f aca="false">IF(AND(100&gt;(V$2+$B26), 0&lt;(V$2+$B26)), V$2+$B26, IF(0&lt;(V$2+$B26),100,0))/100</f>
        <v>0.35</v>
      </c>
      <c r="W26" s="5" t="n">
        <f aca="false">IF(AND(100&gt;(W$2+$B26), 0&lt;(W$2+$B26)), W$2+$B26, IF(0&lt;(W$2+$B26),100,0))/100</f>
        <v>0.4</v>
      </c>
    </row>
    <row r="27" customFormat="false" ht="12.75" hidden="false" customHeight="false" outlineLevel="0" collapsed="false">
      <c r="B27" s="4" t="n">
        <v>-65</v>
      </c>
      <c r="C27" s="5" t="n">
        <f aca="false">IF(AND(100&gt;(C$2+$B27), 0&lt;(C$2+$B27)), C$2+$B27, IF(0&lt;(C$2+$B27),100,0))/100</f>
        <v>0</v>
      </c>
      <c r="D27" s="5" t="n">
        <f aca="false">IF(AND(100&gt;(D$2+$B27), 0&lt;(D$2+$B27)), D$2+$B27, IF(0&lt;(D$2+$B27),100,0))/100</f>
        <v>0</v>
      </c>
      <c r="E27" s="5" t="n">
        <f aca="false">IF(AND(100&gt;(E$2+$B27), 0&lt;(E$2+$B27)), E$2+$B27, IF(0&lt;(E$2+$B27),100,0))/100</f>
        <v>0</v>
      </c>
      <c r="F27" s="5" t="n">
        <f aca="false">IF(AND(100&gt;(F$2+$B27), 0&lt;(F$2+$B27)), F$2+$B27, IF(0&lt;(F$2+$B27),100,0))/100</f>
        <v>0</v>
      </c>
      <c r="G27" s="5" t="n">
        <f aca="false">IF(AND(100&gt;(G$2+$B27), 0&lt;(G$2+$B27)), G$2+$B27, IF(0&lt;(G$2+$B27),100,0))/100</f>
        <v>0</v>
      </c>
      <c r="H27" s="5" t="n">
        <f aca="false">IF(AND(100&gt;(H$2+$B27), 0&lt;(H$2+$B27)), H$2+$B27, IF(0&lt;(H$2+$B27),100,0))/100</f>
        <v>0</v>
      </c>
      <c r="I27" s="5" t="n">
        <f aca="false">IF(AND(100&gt;(I$2+$B27), 0&lt;(I$2+$B27)), I$2+$B27, IF(0&lt;(I$2+$B27),100,0))/100</f>
        <v>0</v>
      </c>
      <c r="J27" s="5" t="n">
        <f aca="false">IF(AND(100&gt;(J$2+$B27), 0&lt;(J$2+$B27)), J$2+$B27, IF(0&lt;(J$2+$B27),100,0))/100</f>
        <v>0</v>
      </c>
      <c r="K27" s="5" t="n">
        <f aca="false">IF(AND(100&gt;(K$2+$B27), 0&lt;(K$2+$B27)), K$2+$B27, IF(0&lt;(K$2+$B27),100,0))/100</f>
        <v>0</v>
      </c>
      <c r="L27" s="5" t="n">
        <f aca="false">IF(AND(100&gt;(L$2+$B27), 0&lt;(L$2+$B27)), L$2+$B27, IF(0&lt;(L$2+$B27),100,0))/100</f>
        <v>0</v>
      </c>
      <c r="M27" s="5" t="n">
        <f aca="false">IF(AND(100&gt;(M$2+$B27), 0&lt;(M$2+$B27)), M$2+$B27, IF(0&lt;(M$2+$B27),100,0))/100</f>
        <v>0</v>
      </c>
      <c r="N27" s="5" t="n">
        <f aca="false">IF(AND(100&gt;(N$2+$B27), 0&lt;(N$2+$B27)), N$2+$B27, IF(0&lt;(N$2+$B27),100,0))/100</f>
        <v>0</v>
      </c>
      <c r="O27" s="5" t="n">
        <f aca="false">IF(AND(100&gt;(O$2+$B27), 0&lt;(O$2+$B27)), O$2+$B27, IF(0&lt;(O$2+$B27),100,0))/100</f>
        <v>0</v>
      </c>
      <c r="P27" s="5" t="n">
        <f aca="false">IF(AND(100&gt;(P$2+$B27), 0&lt;(P$2+$B27)), P$2+$B27, IF(0&lt;(P$2+$B27),100,0))/100</f>
        <v>0</v>
      </c>
      <c r="Q27" s="5" t="n">
        <f aca="false">IF(AND(100&gt;(Q$2+$B27), 0&lt;(Q$2+$B27)), Q$2+$B27, IF(0&lt;(Q$2+$B27),100,0))/100</f>
        <v>0.05</v>
      </c>
      <c r="R27" s="5" t="n">
        <f aca="false">IF(AND(100&gt;(R$2+$B27), 0&lt;(R$2+$B27)), R$2+$B27, IF(0&lt;(R$2+$B27),100,0))/100</f>
        <v>0.1</v>
      </c>
      <c r="S27" s="5" t="n">
        <f aca="false">IF(AND(100&gt;(S$2+$B27), 0&lt;(S$2+$B27)), S$2+$B27, IF(0&lt;(S$2+$B27),100,0))/100</f>
        <v>0.15</v>
      </c>
      <c r="T27" s="5" t="n">
        <f aca="false">IF(AND(100&gt;(T$2+$B27), 0&lt;(T$2+$B27)), T$2+$B27, IF(0&lt;(T$2+$B27),100,0))/100</f>
        <v>0.2</v>
      </c>
      <c r="U27" s="5" t="n">
        <f aca="false">IF(AND(100&gt;(U$2+$B27), 0&lt;(U$2+$B27)), U$2+$B27, IF(0&lt;(U$2+$B27),100,0))/100</f>
        <v>0.25</v>
      </c>
      <c r="V27" s="5" t="n">
        <f aca="false">IF(AND(100&gt;(V$2+$B27), 0&lt;(V$2+$B27)), V$2+$B27, IF(0&lt;(V$2+$B27),100,0))/100</f>
        <v>0.3</v>
      </c>
      <c r="W27" s="5" t="n">
        <f aca="false">IF(AND(100&gt;(W$2+$B27), 0&lt;(W$2+$B27)), W$2+$B27, IF(0&lt;(W$2+$B27),100,0))/100</f>
        <v>0.35</v>
      </c>
    </row>
  </sheetData>
  <conditionalFormatting sqref="C3:W27">
    <cfRule type="colorScale" priority="2">
      <colorScale>
        <cfvo type="min" val="0"/>
        <cfvo type="percentile" val="50"/>
        <cfvo type="max" val="0"/>
        <color rgb="FFF7A19A"/>
        <color rgb="FFFFF9AE"/>
        <color rgb="FFC2E0AE"/>
      </colorScale>
    </cfRule>
  </conditionalFormatting>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1:W22"/>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H20" activeCellId="0" sqref="H20"/>
    </sheetView>
  </sheetViews>
  <sheetFormatPr defaultColWidth="8.875" defaultRowHeight="12.75" zeroHeight="false" outlineLevelRow="0" outlineLevelCol="0"/>
  <cols>
    <col collapsed="false" customWidth="true" hidden="false" outlineLevel="0" max="1" min="1" style="4" width="11.57"/>
    <col collapsed="false" customWidth="true" hidden="false" outlineLevel="0" max="2" min="2" style="4" width="3.57"/>
    <col collapsed="false" customWidth="true" hidden="false" outlineLevel="0" max="12" min="3" style="0" width="5.14"/>
    <col collapsed="false" customWidth="true" hidden="false" outlineLevel="0" max="23" min="13" style="0" width="6.15"/>
  </cols>
  <sheetData>
    <row r="1" s="4" customFormat="true" ht="12.75" hidden="false" customHeight="false" outlineLevel="0" collapsed="false"/>
    <row r="2" s="4" customFormat="true" ht="12.75" hidden="false" customHeight="false" outlineLevel="0" collapsed="false">
      <c r="C2" s="4" t="n">
        <v>-5</v>
      </c>
      <c r="D2" s="4" t="n">
        <v>-4</v>
      </c>
      <c r="E2" s="4" t="n">
        <v>-3</v>
      </c>
      <c r="F2" s="4" t="n">
        <v>-2</v>
      </c>
      <c r="G2" s="4" t="n">
        <v>-1</v>
      </c>
      <c r="H2" s="4" t="n">
        <v>0</v>
      </c>
      <c r="I2" s="4" t="n">
        <v>1</v>
      </c>
      <c r="J2" s="4" t="n">
        <v>2</v>
      </c>
      <c r="K2" s="4" t="n">
        <v>3</v>
      </c>
      <c r="L2" s="4" t="n">
        <v>4</v>
      </c>
      <c r="M2" s="4" t="n">
        <v>5</v>
      </c>
      <c r="N2" s="4" t="n">
        <v>6</v>
      </c>
      <c r="O2" s="4" t="n">
        <v>7</v>
      </c>
      <c r="P2" s="4" t="n">
        <v>8</v>
      </c>
      <c r="Q2" s="4" t="n">
        <v>9</v>
      </c>
      <c r="R2" s="4" t="n">
        <v>10</v>
      </c>
      <c r="S2" s="4" t="n">
        <v>11</v>
      </c>
      <c r="T2" s="4" t="n">
        <v>12</v>
      </c>
      <c r="U2" s="4" t="n">
        <v>13</v>
      </c>
      <c r="V2" s="4" t="n">
        <v>14</v>
      </c>
      <c r="W2" s="4" t="n">
        <v>15</v>
      </c>
    </row>
    <row r="3" s="4" customFormat="true" ht="12.75" hidden="false" customHeight="false" outlineLevel="0" collapsed="false">
      <c r="B3" s="4" t="n">
        <v>6</v>
      </c>
      <c r="C3" s="5" t="n">
        <f aca="false">IF(1-(($B3-C$2-1)/20) &gt; 0, IF(1-(($B3-C$2-1)/20) &lt; 1, 1-(($B3-C$2-1)/20), 1), 0)</f>
        <v>0.5</v>
      </c>
      <c r="D3" s="5" t="n">
        <f aca="false">IF(1-(($B3-D$2-1)/20) &gt; 0, IF(1-(($B3-D$2-1)/20) &lt; 1, 1-(($B3-D$2-1)/20), 1), 0)</f>
        <v>0.55</v>
      </c>
      <c r="E3" s="5" t="n">
        <f aca="false">IF(1-(($B3-E$2-1)/20) &gt; 0, IF(1-(($B3-E$2-1)/20) &lt; 1, 1-(($B3-E$2-1)/20), 1), 0)</f>
        <v>0.6</v>
      </c>
      <c r="F3" s="5" t="n">
        <f aca="false">IF(1-(($B3-F$2-1)/20) &gt; 0, IF(1-(($B3-F$2-1)/20) &lt; 1, 1-(($B3-F$2-1)/20), 1), 0)</f>
        <v>0.65</v>
      </c>
      <c r="G3" s="5" t="n">
        <f aca="false">IF(1-(($B3-G$2-1)/20) &gt; 0, IF(1-(($B3-G$2-1)/20) &lt; 1, 1-(($B3-G$2-1)/20), 1), 0)</f>
        <v>0.7</v>
      </c>
      <c r="H3" s="5" t="n">
        <f aca="false">IF(1-(($B3-H$2-1)/20) &gt; 0, IF(1-(($B3-H$2-1)/20) &lt; 1, 1-(($B3-H$2-1)/20), 1), 0)</f>
        <v>0.75</v>
      </c>
      <c r="I3" s="5" t="n">
        <f aca="false">IF(1-(($B3-I$2-1)/20) &gt; 0, IF(1-(($B3-I$2-1)/20) &lt; 1, 1-(($B3-I$2-1)/20), 1), 0)</f>
        <v>0.8</v>
      </c>
      <c r="J3" s="5" t="n">
        <f aca="false">IF(1-(($B3-J$2-1)/20) &gt; 0, IF(1-(($B3-J$2-1)/20) &lt; 1, 1-(($B3-J$2-1)/20), 1), 0)</f>
        <v>0.85</v>
      </c>
      <c r="K3" s="5" t="n">
        <f aca="false">IF(1-(($B3-K$2-1)/20) &gt; 0, IF(1-(($B3-K$2-1)/20) &lt; 1, 1-(($B3-K$2-1)/20), 1), 0)</f>
        <v>0.9</v>
      </c>
      <c r="L3" s="5" t="n">
        <f aca="false">IF(1-(($B3-L$2-1)/20) &gt; 0, IF(1-(($B3-L$2-1)/20) &lt; 1, 1-(($B3-L$2-1)/20), 1), 0)</f>
        <v>0.95</v>
      </c>
      <c r="M3" s="5" t="n">
        <f aca="false">IF(1-(($B3-M$2-1)/20) &gt; 0, IF(1-(($B3-M$2-1)/20) &lt; 1, 1-(($B3-M$2-1)/20), 1), 0)</f>
        <v>1</v>
      </c>
      <c r="N3" s="5" t="n">
        <f aca="false">IF(1-(($B3-N$2-1)/20) &gt; 0, IF(1-(($B3-N$2-1)/20) &lt; 1, 1-(($B3-N$2-1)/20), 1), 0)</f>
        <v>1</v>
      </c>
      <c r="O3" s="5" t="n">
        <f aca="false">IF(1-(($B3-O$2-1)/20) &gt; 0, IF(1-(($B3-O$2-1)/20) &lt; 1, 1-(($B3-O$2-1)/20), 1), 0)</f>
        <v>1</v>
      </c>
      <c r="P3" s="5" t="n">
        <f aca="false">IF(1-(($B3-P$2-1)/20) &gt; 0, IF(1-(($B3-P$2-1)/20) &lt; 1, 1-(($B3-P$2-1)/20), 1), 0)</f>
        <v>1</v>
      </c>
      <c r="Q3" s="5" t="n">
        <f aca="false">IF(1-(($B3-Q$2-1)/20) &gt; 0, IF(1-(($B3-Q$2-1)/20) &lt; 1, 1-(($B3-Q$2-1)/20), 1), 0)</f>
        <v>1</v>
      </c>
      <c r="R3" s="5" t="n">
        <f aca="false">IF(1-(($B3-R$2-1)/20) &gt; 0, IF(1-(($B3-R$2-1)/20) &lt; 1, 1-(($B3-R$2-1)/20), 1), 0)</f>
        <v>1</v>
      </c>
      <c r="S3" s="5" t="n">
        <f aca="false">IF(1-(($B3-S$2-1)/20) &gt; 0, IF(1-(($B3-S$2-1)/20) &lt; 1, 1-(($B3-S$2-1)/20), 1), 0)</f>
        <v>1</v>
      </c>
      <c r="T3" s="5" t="n">
        <f aca="false">IF(1-(($B3-T$2-1)/20) &gt; 0, IF(1-(($B3-T$2-1)/20) &lt; 1, 1-(($B3-T$2-1)/20), 1), 0)</f>
        <v>1</v>
      </c>
      <c r="U3" s="5" t="n">
        <f aca="false">IF(1-(($B3-U$2-1)/20) &gt; 0, IF(1-(($B3-U$2-1)/20) &lt; 1, 1-(($B3-U$2-1)/20), 1), 0)</f>
        <v>1</v>
      </c>
      <c r="V3" s="5" t="n">
        <f aca="false">IF(1-(($B3-V$2-1)/20) &gt; 0, IF(1-(($B3-V$2-1)/20) &lt; 1, 1-(($B3-V$2-1)/20), 1), 0)</f>
        <v>1</v>
      </c>
      <c r="W3" s="5" t="n">
        <f aca="false">IF(1-(($B3-W$2-1)/20) &gt; 0, IF(1-(($B3-W$2-1)/20) &lt; 1, 1-(($B3-W$2-1)/20), 1), 0)</f>
        <v>1</v>
      </c>
    </row>
    <row r="4" s="4" customFormat="true" ht="12.75" hidden="false" customHeight="false" outlineLevel="0" collapsed="false">
      <c r="B4" s="4" t="n">
        <v>7</v>
      </c>
      <c r="C4" s="5" t="n">
        <f aca="false">IF(1-(($B4-C$2-1)/20) &gt; 0, IF(1-(($B4-C$2-1)/20) &lt; 1, 1-(($B4-C$2-1)/20), 1), 0)</f>
        <v>0.45</v>
      </c>
      <c r="D4" s="5" t="n">
        <f aca="false">IF(1-(($B4-D$2-1)/20) &gt; 0, IF(1-(($B4-D$2-1)/20) &lt; 1, 1-(($B4-D$2-1)/20), 1), 0)</f>
        <v>0.5</v>
      </c>
      <c r="E4" s="5" t="n">
        <f aca="false">IF(1-(($B4-E$2-1)/20) &gt; 0, IF(1-(($B4-E$2-1)/20) &lt; 1, 1-(($B4-E$2-1)/20), 1), 0)</f>
        <v>0.55</v>
      </c>
      <c r="F4" s="5" t="n">
        <f aca="false">IF(1-(($B4-F$2-1)/20) &gt; 0, IF(1-(($B4-F$2-1)/20) &lt; 1, 1-(($B4-F$2-1)/20), 1), 0)</f>
        <v>0.6</v>
      </c>
      <c r="G4" s="5" t="n">
        <f aca="false">IF(1-(($B4-G$2-1)/20) &gt; 0, IF(1-(($B4-G$2-1)/20) &lt; 1, 1-(($B4-G$2-1)/20), 1), 0)</f>
        <v>0.65</v>
      </c>
      <c r="H4" s="5" t="n">
        <f aca="false">IF(1-(($B4-H$2-1)/20) &gt; 0, IF(1-(($B4-H$2-1)/20) &lt; 1, 1-(($B4-H$2-1)/20), 1), 0)</f>
        <v>0.7</v>
      </c>
      <c r="I4" s="5" t="n">
        <f aca="false">IF(1-(($B4-I$2-1)/20) &gt; 0, IF(1-(($B4-I$2-1)/20) &lt; 1, 1-(($B4-I$2-1)/20), 1), 0)</f>
        <v>0.75</v>
      </c>
      <c r="J4" s="5" t="n">
        <f aca="false">IF(1-(($B4-J$2-1)/20) &gt; 0, IF(1-(($B4-J$2-1)/20) &lt; 1, 1-(($B4-J$2-1)/20), 1), 0)</f>
        <v>0.8</v>
      </c>
      <c r="K4" s="5" t="n">
        <f aca="false">IF(1-(($B4-K$2-1)/20) &gt; 0, IF(1-(($B4-K$2-1)/20) &lt; 1, 1-(($B4-K$2-1)/20), 1), 0)</f>
        <v>0.85</v>
      </c>
      <c r="L4" s="5" t="n">
        <f aca="false">IF(1-(($B4-L$2-1)/20) &gt; 0, IF(1-(($B4-L$2-1)/20) &lt; 1, 1-(($B4-L$2-1)/20), 1), 0)</f>
        <v>0.9</v>
      </c>
      <c r="M4" s="5" t="n">
        <f aca="false">IF(1-(($B4-M$2-1)/20) &gt; 0, IF(1-(($B4-M$2-1)/20) &lt; 1, 1-(($B4-M$2-1)/20), 1), 0)</f>
        <v>0.95</v>
      </c>
      <c r="N4" s="5" t="n">
        <f aca="false">IF(1-(($B4-N$2-1)/20) &gt; 0, IF(1-(($B4-N$2-1)/20) &lt; 1, 1-(($B4-N$2-1)/20), 1), 0)</f>
        <v>1</v>
      </c>
      <c r="O4" s="5" t="n">
        <f aca="false">IF(1-(($B4-O$2-1)/20) &gt; 0, IF(1-(($B4-O$2-1)/20) &lt; 1, 1-(($B4-O$2-1)/20), 1), 0)</f>
        <v>1</v>
      </c>
      <c r="P4" s="5" t="n">
        <f aca="false">IF(1-(($B4-P$2-1)/20) &gt; 0, IF(1-(($B4-P$2-1)/20) &lt; 1, 1-(($B4-P$2-1)/20), 1), 0)</f>
        <v>1</v>
      </c>
      <c r="Q4" s="5" t="n">
        <f aca="false">IF(1-(($B4-Q$2-1)/20) &gt; 0, IF(1-(($B4-Q$2-1)/20) &lt; 1, 1-(($B4-Q$2-1)/20), 1), 0)</f>
        <v>1</v>
      </c>
      <c r="R4" s="5" t="n">
        <f aca="false">IF(1-(($B4-R$2-1)/20) &gt; 0, IF(1-(($B4-R$2-1)/20) &lt; 1, 1-(($B4-R$2-1)/20), 1), 0)</f>
        <v>1</v>
      </c>
      <c r="S4" s="5" t="n">
        <f aca="false">IF(1-(($B4-S$2-1)/20) &gt; 0, IF(1-(($B4-S$2-1)/20) &lt; 1, 1-(($B4-S$2-1)/20), 1), 0)</f>
        <v>1</v>
      </c>
      <c r="T4" s="5" t="n">
        <f aca="false">IF(1-(($B4-T$2-1)/20) &gt; 0, IF(1-(($B4-T$2-1)/20) &lt; 1, 1-(($B4-T$2-1)/20), 1), 0)</f>
        <v>1</v>
      </c>
      <c r="U4" s="5" t="n">
        <f aca="false">IF(1-(($B4-U$2-1)/20) &gt; 0, IF(1-(($B4-U$2-1)/20) &lt; 1, 1-(($B4-U$2-1)/20), 1), 0)</f>
        <v>1</v>
      </c>
      <c r="V4" s="5" t="n">
        <f aca="false">IF(1-(($B4-V$2-1)/20) &gt; 0, IF(1-(($B4-V$2-1)/20) &lt; 1, 1-(($B4-V$2-1)/20), 1), 0)</f>
        <v>1</v>
      </c>
      <c r="W4" s="5" t="n">
        <f aca="false">IF(1-(($B4-W$2-1)/20) &gt; 0, IF(1-(($B4-W$2-1)/20) &lt; 1, 1-(($B4-W$2-1)/20), 1), 0)</f>
        <v>1</v>
      </c>
    </row>
    <row r="5" s="4" customFormat="true" ht="12.75" hidden="false" customHeight="false" outlineLevel="0" collapsed="false">
      <c r="B5" s="4" t="n">
        <v>8</v>
      </c>
      <c r="C5" s="5" t="n">
        <f aca="false">IF(1-(($B5-C$2-1)/20) &gt; 0, IF(1-(($B5-C$2-1)/20) &lt; 1, 1-(($B5-C$2-1)/20), 1), 0)</f>
        <v>0.4</v>
      </c>
      <c r="D5" s="5" t="n">
        <f aca="false">IF(1-(($B5-D$2-1)/20) &gt; 0, IF(1-(($B5-D$2-1)/20) &lt; 1, 1-(($B5-D$2-1)/20), 1), 0)</f>
        <v>0.45</v>
      </c>
      <c r="E5" s="5" t="n">
        <f aca="false">IF(1-(($B5-E$2-1)/20) &gt; 0, IF(1-(($B5-E$2-1)/20) &lt; 1, 1-(($B5-E$2-1)/20), 1), 0)</f>
        <v>0.5</v>
      </c>
      <c r="F5" s="5" t="n">
        <f aca="false">IF(1-(($B5-F$2-1)/20) &gt; 0, IF(1-(($B5-F$2-1)/20) &lt; 1, 1-(($B5-F$2-1)/20), 1), 0)</f>
        <v>0.55</v>
      </c>
      <c r="G5" s="5" t="n">
        <f aca="false">IF(1-(($B5-G$2-1)/20) &gt; 0, IF(1-(($B5-G$2-1)/20) &lt; 1, 1-(($B5-G$2-1)/20), 1), 0)</f>
        <v>0.6</v>
      </c>
      <c r="H5" s="5" t="n">
        <f aca="false">IF(1-(($B5-H$2-1)/20) &gt; 0, IF(1-(($B5-H$2-1)/20) &lt; 1, 1-(($B5-H$2-1)/20), 1), 0)</f>
        <v>0.65</v>
      </c>
      <c r="I5" s="5" t="n">
        <f aca="false">IF(1-(($B5-I$2-1)/20) &gt; 0, IF(1-(($B5-I$2-1)/20) &lt; 1, 1-(($B5-I$2-1)/20), 1), 0)</f>
        <v>0.7</v>
      </c>
      <c r="J5" s="5" t="n">
        <f aca="false">IF(1-(($B5-J$2-1)/20) &gt; 0, IF(1-(($B5-J$2-1)/20) &lt; 1, 1-(($B5-J$2-1)/20), 1), 0)</f>
        <v>0.75</v>
      </c>
      <c r="K5" s="5" t="n">
        <f aca="false">IF(1-(($B5-K$2-1)/20) &gt; 0, IF(1-(($B5-K$2-1)/20) &lt; 1, 1-(($B5-K$2-1)/20), 1), 0)</f>
        <v>0.8</v>
      </c>
      <c r="L5" s="5" t="n">
        <f aca="false">IF(1-(($B5-L$2-1)/20) &gt; 0, IF(1-(($B5-L$2-1)/20) &lt; 1, 1-(($B5-L$2-1)/20), 1), 0)</f>
        <v>0.85</v>
      </c>
      <c r="M5" s="5" t="n">
        <f aca="false">IF(1-(($B5-M$2-1)/20) &gt; 0, IF(1-(($B5-M$2-1)/20) &lt; 1, 1-(($B5-M$2-1)/20), 1), 0)</f>
        <v>0.9</v>
      </c>
      <c r="N5" s="5" t="n">
        <f aca="false">IF(1-(($B5-N$2-1)/20) &gt; 0, IF(1-(($B5-N$2-1)/20) &lt; 1, 1-(($B5-N$2-1)/20), 1), 0)</f>
        <v>0.95</v>
      </c>
      <c r="O5" s="5" t="n">
        <f aca="false">IF(1-(($B5-O$2-1)/20) &gt; 0, IF(1-(($B5-O$2-1)/20) &lt; 1, 1-(($B5-O$2-1)/20), 1), 0)</f>
        <v>1</v>
      </c>
      <c r="P5" s="5" t="n">
        <f aca="false">IF(1-(($B5-P$2-1)/20) &gt; 0, IF(1-(($B5-P$2-1)/20) &lt; 1, 1-(($B5-P$2-1)/20), 1), 0)</f>
        <v>1</v>
      </c>
      <c r="Q5" s="5" t="n">
        <f aca="false">IF(1-(($B5-Q$2-1)/20) &gt; 0, IF(1-(($B5-Q$2-1)/20) &lt; 1, 1-(($B5-Q$2-1)/20), 1), 0)</f>
        <v>1</v>
      </c>
      <c r="R5" s="5" t="n">
        <f aca="false">IF(1-(($B5-R$2-1)/20) &gt; 0, IF(1-(($B5-R$2-1)/20) &lt; 1, 1-(($B5-R$2-1)/20), 1), 0)</f>
        <v>1</v>
      </c>
      <c r="S5" s="5" t="n">
        <f aca="false">IF(1-(($B5-S$2-1)/20) &gt; 0, IF(1-(($B5-S$2-1)/20) &lt; 1, 1-(($B5-S$2-1)/20), 1), 0)</f>
        <v>1</v>
      </c>
      <c r="T5" s="5" t="n">
        <f aca="false">IF(1-(($B5-T$2-1)/20) &gt; 0, IF(1-(($B5-T$2-1)/20) &lt; 1, 1-(($B5-T$2-1)/20), 1), 0)</f>
        <v>1</v>
      </c>
      <c r="U5" s="5" t="n">
        <f aca="false">IF(1-(($B5-U$2-1)/20) &gt; 0, IF(1-(($B5-U$2-1)/20) &lt; 1, 1-(($B5-U$2-1)/20), 1), 0)</f>
        <v>1</v>
      </c>
      <c r="V5" s="5" t="n">
        <f aca="false">IF(1-(($B5-V$2-1)/20) &gt; 0, IF(1-(($B5-V$2-1)/20) &lt; 1, 1-(($B5-V$2-1)/20), 1), 0)</f>
        <v>1</v>
      </c>
      <c r="W5" s="5" t="n">
        <f aca="false">IF(1-(($B5-W$2-1)/20) &gt; 0, IF(1-(($B5-W$2-1)/20) &lt; 1, 1-(($B5-W$2-1)/20), 1), 0)</f>
        <v>1</v>
      </c>
    </row>
    <row r="6" s="4" customFormat="true" ht="12.75" hidden="false" customHeight="false" outlineLevel="0" collapsed="false">
      <c r="B6" s="4" t="n">
        <v>9</v>
      </c>
      <c r="C6" s="5" t="n">
        <f aca="false">IF(1-(($B6-C$2-1)/20) &gt; 0, IF(1-(($B6-C$2-1)/20) &lt; 1, 1-(($B6-C$2-1)/20), 1), 0)</f>
        <v>0.35</v>
      </c>
      <c r="D6" s="5" t="n">
        <f aca="false">IF(1-(($B6-D$2-1)/20) &gt; 0, IF(1-(($B6-D$2-1)/20) &lt; 1, 1-(($B6-D$2-1)/20), 1), 0)</f>
        <v>0.4</v>
      </c>
      <c r="E6" s="5" t="n">
        <f aca="false">IF(1-(($B6-E$2-1)/20) &gt; 0, IF(1-(($B6-E$2-1)/20) &lt; 1, 1-(($B6-E$2-1)/20), 1), 0)</f>
        <v>0.45</v>
      </c>
      <c r="F6" s="5" t="n">
        <f aca="false">IF(1-(($B6-F$2-1)/20) &gt; 0, IF(1-(($B6-F$2-1)/20) &lt; 1, 1-(($B6-F$2-1)/20), 1), 0)</f>
        <v>0.5</v>
      </c>
      <c r="G6" s="5" t="n">
        <f aca="false">IF(1-(($B6-G$2-1)/20) &gt; 0, IF(1-(($B6-G$2-1)/20) &lt; 1, 1-(($B6-G$2-1)/20), 1), 0)</f>
        <v>0.55</v>
      </c>
      <c r="H6" s="5" t="n">
        <f aca="false">IF(1-(($B6-H$2-1)/20) &gt; 0, IF(1-(($B6-H$2-1)/20) &lt; 1, 1-(($B6-H$2-1)/20), 1), 0)</f>
        <v>0.6</v>
      </c>
      <c r="I6" s="5" t="n">
        <f aca="false">IF(1-(($B6-I$2-1)/20) &gt; 0, IF(1-(($B6-I$2-1)/20) &lt; 1, 1-(($B6-I$2-1)/20), 1), 0)</f>
        <v>0.65</v>
      </c>
      <c r="J6" s="5" t="n">
        <f aca="false">IF(1-(($B6-J$2-1)/20) &gt; 0, IF(1-(($B6-J$2-1)/20) &lt; 1, 1-(($B6-J$2-1)/20), 1), 0)</f>
        <v>0.7</v>
      </c>
      <c r="K6" s="5" t="n">
        <f aca="false">IF(1-(($B6-K$2-1)/20) &gt; 0, IF(1-(($B6-K$2-1)/20) &lt; 1, 1-(($B6-K$2-1)/20), 1), 0)</f>
        <v>0.75</v>
      </c>
      <c r="L6" s="5" t="n">
        <f aca="false">IF(1-(($B6-L$2-1)/20) &gt; 0, IF(1-(($B6-L$2-1)/20) &lt; 1, 1-(($B6-L$2-1)/20), 1), 0)</f>
        <v>0.8</v>
      </c>
      <c r="M6" s="5" t="n">
        <f aca="false">IF(1-(($B6-M$2-1)/20) &gt; 0, IF(1-(($B6-M$2-1)/20) &lt; 1, 1-(($B6-M$2-1)/20), 1), 0)</f>
        <v>0.85</v>
      </c>
      <c r="N6" s="5" t="n">
        <f aca="false">IF(1-(($B6-N$2-1)/20) &gt; 0, IF(1-(($B6-N$2-1)/20) &lt; 1, 1-(($B6-N$2-1)/20), 1), 0)</f>
        <v>0.9</v>
      </c>
      <c r="O6" s="5" t="n">
        <f aca="false">IF(1-(($B6-O$2-1)/20) &gt; 0, IF(1-(($B6-O$2-1)/20) &lt; 1, 1-(($B6-O$2-1)/20), 1), 0)</f>
        <v>0.95</v>
      </c>
      <c r="P6" s="5" t="n">
        <f aca="false">IF(1-(($B6-P$2-1)/20) &gt; 0, IF(1-(($B6-P$2-1)/20) &lt; 1, 1-(($B6-P$2-1)/20), 1), 0)</f>
        <v>1</v>
      </c>
      <c r="Q6" s="5" t="n">
        <f aca="false">IF(1-(($B6-Q$2-1)/20) &gt; 0, IF(1-(($B6-Q$2-1)/20) &lt; 1, 1-(($B6-Q$2-1)/20), 1), 0)</f>
        <v>1</v>
      </c>
      <c r="R6" s="5" t="n">
        <f aca="false">IF(1-(($B6-R$2-1)/20) &gt; 0, IF(1-(($B6-R$2-1)/20) &lt; 1, 1-(($B6-R$2-1)/20), 1), 0)</f>
        <v>1</v>
      </c>
      <c r="S6" s="5" t="n">
        <f aca="false">IF(1-(($B6-S$2-1)/20) &gt; 0, IF(1-(($B6-S$2-1)/20) &lt; 1, 1-(($B6-S$2-1)/20), 1), 0)</f>
        <v>1</v>
      </c>
      <c r="T6" s="5" t="n">
        <f aca="false">IF(1-(($B6-T$2-1)/20) &gt; 0, IF(1-(($B6-T$2-1)/20) &lt; 1, 1-(($B6-T$2-1)/20), 1), 0)</f>
        <v>1</v>
      </c>
      <c r="U6" s="5" t="n">
        <f aca="false">IF(1-(($B6-U$2-1)/20) &gt; 0, IF(1-(($B6-U$2-1)/20) &lt; 1, 1-(($B6-U$2-1)/20), 1), 0)</f>
        <v>1</v>
      </c>
      <c r="V6" s="5" t="n">
        <f aca="false">IF(1-(($B6-V$2-1)/20) &gt; 0, IF(1-(($B6-V$2-1)/20) &lt; 1, 1-(($B6-V$2-1)/20), 1), 0)</f>
        <v>1</v>
      </c>
      <c r="W6" s="5" t="n">
        <f aca="false">IF(1-(($B6-W$2-1)/20) &gt; 0, IF(1-(($B6-W$2-1)/20) &lt; 1, 1-(($B6-W$2-1)/20), 1), 0)</f>
        <v>1</v>
      </c>
    </row>
    <row r="7" s="4" customFormat="true" ht="12.75" hidden="false" customHeight="false" outlineLevel="0" collapsed="false">
      <c r="B7" s="4" t="n">
        <v>10</v>
      </c>
      <c r="C7" s="5" t="n">
        <f aca="false">IF(1-(($B7-C$2-1)/20) &gt; 0, IF(1-(($B7-C$2-1)/20) &lt; 1, 1-(($B7-C$2-1)/20), 1), 0)</f>
        <v>0.3</v>
      </c>
      <c r="D7" s="5" t="n">
        <f aca="false">IF(1-(($B7-D$2-1)/20) &gt; 0, IF(1-(($B7-D$2-1)/20) &lt; 1, 1-(($B7-D$2-1)/20), 1), 0)</f>
        <v>0.35</v>
      </c>
      <c r="E7" s="5" t="n">
        <f aca="false">IF(1-(($B7-E$2-1)/20) &gt; 0, IF(1-(($B7-E$2-1)/20) &lt; 1, 1-(($B7-E$2-1)/20), 1), 0)</f>
        <v>0.4</v>
      </c>
      <c r="F7" s="5" t="n">
        <f aca="false">IF(1-(($B7-F$2-1)/20) &gt; 0, IF(1-(($B7-F$2-1)/20) &lt; 1, 1-(($B7-F$2-1)/20), 1), 0)</f>
        <v>0.45</v>
      </c>
      <c r="G7" s="5" t="n">
        <f aca="false">IF(1-(($B7-G$2-1)/20) &gt; 0, IF(1-(($B7-G$2-1)/20) &lt; 1, 1-(($B7-G$2-1)/20), 1), 0)</f>
        <v>0.5</v>
      </c>
      <c r="H7" s="5" t="n">
        <f aca="false">IF(1-(($B7-H$2-1)/20) &gt; 0, IF(1-(($B7-H$2-1)/20) &lt; 1, 1-(($B7-H$2-1)/20), 1), 0)</f>
        <v>0.55</v>
      </c>
      <c r="I7" s="5" t="n">
        <f aca="false">IF(1-(($B7-I$2-1)/20) &gt; 0, IF(1-(($B7-I$2-1)/20) &lt; 1, 1-(($B7-I$2-1)/20), 1), 0)</f>
        <v>0.6</v>
      </c>
      <c r="J7" s="5" t="n">
        <f aca="false">IF(1-(($B7-J$2-1)/20) &gt; 0, IF(1-(($B7-J$2-1)/20) &lt; 1, 1-(($B7-J$2-1)/20), 1), 0)</f>
        <v>0.65</v>
      </c>
      <c r="K7" s="5" t="n">
        <f aca="false">IF(1-(($B7-K$2-1)/20) &gt; 0, IF(1-(($B7-K$2-1)/20) &lt; 1, 1-(($B7-K$2-1)/20), 1), 0)</f>
        <v>0.7</v>
      </c>
      <c r="L7" s="5" t="n">
        <f aca="false">IF(1-(($B7-L$2-1)/20) &gt; 0, IF(1-(($B7-L$2-1)/20) &lt; 1, 1-(($B7-L$2-1)/20), 1), 0)</f>
        <v>0.75</v>
      </c>
      <c r="M7" s="5" t="n">
        <f aca="false">IF(1-(($B7-M$2-1)/20) &gt; 0, IF(1-(($B7-M$2-1)/20) &lt; 1, 1-(($B7-M$2-1)/20), 1), 0)</f>
        <v>0.8</v>
      </c>
      <c r="N7" s="5" t="n">
        <f aca="false">IF(1-(($B7-N$2-1)/20) &gt; 0, IF(1-(($B7-N$2-1)/20) &lt; 1, 1-(($B7-N$2-1)/20), 1), 0)</f>
        <v>0.85</v>
      </c>
      <c r="O7" s="5" t="n">
        <f aca="false">IF(1-(($B7-O$2-1)/20) &gt; 0, IF(1-(($B7-O$2-1)/20) &lt; 1, 1-(($B7-O$2-1)/20), 1), 0)</f>
        <v>0.9</v>
      </c>
      <c r="P7" s="5" t="n">
        <f aca="false">IF(1-(($B7-P$2-1)/20) &gt; 0, IF(1-(($B7-P$2-1)/20) &lt; 1, 1-(($B7-P$2-1)/20), 1), 0)</f>
        <v>0.95</v>
      </c>
      <c r="Q7" s="5" t="n">
        <f aca="false">IF(1-(($B7-Q$2-1)/20) &gt; 0, IF(1-(($B7-Q$2-1)/20) &lt; 1, 1-(($B7-Q$2-1)/20), 1), 0)</f>
        <v>1</v>
      </c>
      <c r="R7" s="5" t="n">
        <f aca="false">IF(1-(($B7-R$2-1)/20) &gt; 0, IF(1-(($B7-R$2-1)/20) &lt; 1, 1-(($B7-R$2-1)/20), 1), 0)</f>
        <v>1</v>
      </c>
      <c r="S7" s="5" t="n">
        <f aca="false">IF(1-(($B7-S$2-1)/20) &gt; 0, IF(1-(($B7-S$2-1)/20) &lt; 1, 1-(($B7-S$2-1)/20), 1), 0)</f>
        <v>1</v>
      </c>
      <c r="T7" s="5" t="n">
        <f aca="false">IF(1-(($B7-T$2-1)/20) &gt; 0, IF(1-(($B7-T$2-1)/20) &lt; 1, 1-(($B7-T$2-1)/20), 1), 0)</f>
        <v>1</v>
      </c>
      <c r="U7" s="5" t="n">
        <f aca="false">IF(1-(($B7-U$2-1)/20) &gt; 0, IF(1-(($B7-U$2-1)/20) &lt; 1, 1-(($B7-U$2-1)/20), 1), 0)</f>
        <v>1</v>
      </c>
      <c r="V7" s="5" t="n">
        <f aca="false">IF(1-(($B7-V$2-1)/20) &gt; 0, IF(1-(($B7-V$2-1)/20) &lt; 1, 1-(($B7-V$2-1)/20), 1), 0)</f>
        <v>1</v>
      </c>
      <c r="W7" s="5" t="n">
        <f aca="false">IF(1-(($B7-W$2-1)/20) &gt; 0, IF(1-(($B7-W$2-1)/20) &lt; 1, 1-(($B7-W$2-1)/20), 1), 0)</f>
        <v>1</v>
      </c>
    </row>
    <row r="8" customFormat="false" ht="12.75" hidden="false" customHeight="false" outlineLevel="0" collapsed="false">
      <c r="B8" s="4" t="n">
        <v>11</v>
      </c>
      <c r="C8" s="5" t="n">
        <f aca="false">IF(1-(($B8-C$2-1)/20) &gt; 0, IF(1-(($B8-C$2-1)/20) &lt; 1, 1-(($B8-C$2-1)/20), 1), 0)</f>
        <v>0.25</v>
      </c>
      <c r="D8" s="5" t="n">
        <f aca="false">IF(1-(($B8-D$2-1)/20) &gt; 0, IF(1-(($B8-D$2-1)/20) &lt; 1, 1-(($B8-D$2-1)/20), 1), 0)</f>
        <v>0.3</v>
      </c>
      <c r="E8" s="5" t="n">
        <f aca="false">IF(1-(($B8-E$2-1)/20) &gt; 0, IF(1-(($B8-E$2-1)/20) &lt; 1, 1-(($B8-E$2-1)/20), 1), 0)</f>
        <v>0.35</v>
      </c>
      <c r="F8" s="5" t="n">
        <f aca="false">IF(1-(($B8-F$2-1)/20) &gt; 0, IF(1-(($B8-F$2-1)/20) &lt; 1, 1-(($B8-F$2-1)/20), 1), 0)</f>
        <v>0.4</v>
      </c>
      <c r="G8" s="5" t="n">
        <f aca="false">IF(1-(($B8-G$2-1)/20) &gt; 0, IF(1-(($B8-G$2-1)/20) &lt; 1, 1-(($B8-G$2-1)/20), 1), 0)</f>
        <v>0.45</v>
      </c>
      <c r="H8" s="5" t="n">
        <f aca="false">IF(1-(($B8-H$2-1)/20) &gt; 0, IF(1-(($B8-H$2-1)/20) &lt; 1, 1-(($B8-H$2-1)/20), 1), 0)</f>
        <v>0.5</v>
      </c>
      <c r="I8" s="5" t="n">
        <f aca="false">IF(1-(($B8-I$2-1)/20) &gt; 0, IF(1-(($B8-I$2-1)/20) &lt; 1, 1-(($B8-I$2-1)/20), 1), 0)</f>
        <v>0.55</v>
      </c>
      <c r="J8" s="5" t="n">
        <f aca="false">IF(1-(($B8-J$2-1)/20) &gt; 0, IF(1-(($B8-J$2-1)/20) &lt; 1, 1-(($B8-J$2-1)/20), 1), 0)</f>
        <v>0.6</v>
      </c>
      <c r="K8" s="5" t="n">
        <f aca="false">IF(1-(($B8-K$2-1)/20) &gt; 0, IF(1-(($B8-K$2-1)/20) &lt; 1, 1-(($B8-K$2-1)/20), 1), 0)</f>
        <v>0.65</v>
      </c>
      <c r="L8" s="5" t="n">
        <f aca="false">IF(1-(($B8-L$2-1)/20) &gt; 0, IF(1-(($B8-L$2-1)/20) &lt; 1, 1-(($B8-L$2-1)/20), 1), 0)</f>
        <v>0.7</v>
      </c>
      <c r="M8" s="5" t="n">
        <f aca="false">IF(1-(($B8-M$2-1)/20) &gt; 0, IF(1-(($B8-M$2-1)/20) &lt; 1, 1-(($B8-M$2-1)/20), 1), 0)</f>
        <v>0.75</v>
      </c>
      <c r="N8" s="5" t="n">
        <f aca="false">IF(1-(($B8-N$2-1)/20) &gt; 0, IF(1-(($B8-N$2-1)/20) &lt; 1, 1-(($B8-N$2-1)/20), 1), 0)</f>
        <v>0.8</v>
      </c>
      <c r="O8" s="5" t="n">
        <f aca="false">IF(1-(($B8-O$2-1)/20) &gt; 0, IF(1-(($B8-O$2-1)/20) &lt; 1, 1-(($B8-O$2-1)/20), 1), 0)</f>
        <v>0.85</v>
      </c>
      <c r="P8" s="5" t="n">
        <f aca="false">IF(1-(($B8-P$2-1)/20) &gt; 0, IF(1-(($B8-P$2-1)/20) &lt; 1, 1-(($B8-P$2-1)/20), 1), 0)</f>
        <v>0.9</v>
      </c>
      <c r="Q8" s="5" t="n">
        <f aca="false">IF(1-(($B8-Q$2-1)/20) &gt; 0, IF(1-(($B8-Q$2-1)/20) &lt; 1, 1-(($B8-Q$2-1)/20), 1), 0)</f>
        <v>0.95</v>
      </c>
      <c r="R8" s="5" t="n">
        <f aca="false">IF(1-(($B8-R$2-1)/20) &gt; 0, IF(1-(($B8-R$2-1)/20) &lt; 1, 1-(($B8-R$2-1)/20), 1), 0)</f>
        <v>1</v>
      </c>
      <c r="S8" s="5" t="n">
        <f aca="false">IF(1-(($B8-S$2-1)/20) &gt; 0, IF(1-(($B8-S$2-1)/20) &lt; 1, 1-(($B8-S$2-1)/20), 1), 0)</f>
        <v>1</v>
      </c>
      <c r="T8" s="5" t="n">
        <f aca="false">IF(1-(($B8-T$2-1)/20) &gt; 0, IF(1-(($B8-T$2-1)/20) &lt; 1, 1-(($B8-T$2-1)/20), 1), 0)</f>
        <v>1</v>
      </c>
      <c r="U8" s="5" t="n">
        <f aca="false">IF(1-(($B8-U$2-1)/20) &gt; 0, IF(1-(($B8-U$2-1)/20) &lt; 1, 1-(($B8-U$2-1)/20), 1), 0)</f>
        <v>1</v>
      </c>
      <c r="V8" s="5" t="n">
        <f aca="false">IF(1-(($B8-V$2-1)/20) &gt; 0, IF(1-(($B8-V$2-1)/20) &lt; 1, 1-(($B8-V$2-1)/20), 1), 0)</f>
        <v>1</v>
      </c>
      <c r="W8" s="5" t="n">
        <f aca="false">IF(1-(($B8-W$2-1)/20) &gt; 0, IF(1-(($B8-W$2-1)/20) &lt; 1, 1-(($B8-W$2-1)/20), 1), 0)</f>
        <v>1</v>
      </c>
    </row>
    <row r="9" customFormat="false" ht="12.75" hidden="false" customHeight="false" outlineLevel="0" collapsed="false">
      <c r="B9" s="4" t="n">
        <v>12</v>
      </c>
      <c r="C9" s="5" t="n">
        <f aca="false">IF(1-(($B9-C$2-1)/20) &gt; 0, IF(1-(($B9-C$2-1)/20) &lt; 1, 1-(($B9-C$2-1)/20), 1), 0)</f>
        <v>0.2</v>
      </c>
      <c r="D9" s="5" t="n">
        <f aca="false">IF(1-(($B9-D$2-1)/20) &gt; 0, IF(1-(($B9-D$2-1)/20) &lt; 1, 1-(($B9-D$2-1)/20), 1), 0)</f>
        <v>0.25</v>
      </c>
      <c r="E9" s="5" t="n">
        <f aca="false">IF(1-(($B9-E$2-1)/20) &gt; 0, IF(1-(($B9-E$2-1)/20) &lt; 1, 1-(($B9-E$2-1)/20), 1), 0)</f>
        <v>0.3</v>
      </c>
      <c r="F9" s="5" t="n">
        <f aca="false">IF(1-(($B9-F$2-1)/20) &gt; 0, IF(1-(($B9-F$2-1)/20) &lt; 1, 1-(($B9-F$2-1)/20), 1), 0)</f>
        <v>0.35</v>
      </c>
      <c r="G9" s="5" t="n">
        <f aca="false">IF(1-(($B9-G$2-1)/20) &gt; 0, IF(1-(($B9-G$2-1)/20) &lt; 1, 1-(($B9-G$2-1)/20), 1), 0)</f>
        <v>0.4</v>
      </c>
      <c r="H9" s="5" t="n">
        <f aca="false">IF(1-(($B9-H$2-1)/20) &gt; 0, IF(1-(($B9-H$2-1)/20) &lt; 1, 1-(($B9-H$2-1)/20), 1), 0)</f>
        <v>0.45</v>
      </c>
      <c r="I9" s="5" t="n">
        <f aca="false">IF(1-(($B9-I$2-1)/20) &gt; 0, IF(1-(($B9-I$2-1)/20) &lt; 1, 1-(($B9-I$2-1)/20), 1), 0)</f>
        <v>0.5</v>
      </c>
      <c r="J9" s="5" t="n">
        <f aca="false">IF(1-(($B9-J$2-1)/20) &gt; 0, IF(1-(($B9-J$2-1)/20) &lt; 1, 1-(($B9-J$2-1)/20), 1), 0)</f>
        <v>0.55</v>
      </c>
      <c r="K9" s="5" t="n">
        <f aca="false">IF(1-(($B9-K$2-1)/20) &gt; 0, IF(1-(($B9-K$2-1)/20) &lt; 1, 1-(($B9-K$2-1)/20), 1), 0)</f>
        <v>0.6</v>
      </c>
      <c r="L9" s="5" t="n">
        <f aca="false">IF(1-(($B9-L$2-1)/20) &gt; 0, IF(1-(($B9-L$2-1)/20) &lt; 1, 1-(($B9-L$2-1)/20), 1), 0)</f>
        <v>0.65</v>
      </c>
      <c r="M9" s="5" t="n">
        <f aca="false">IF(1-(($B9-M$2-1)/20) &gt; 0, IF(1-(($B9-M$2-1)/20) &lt; 1, 1-(($B9-M$2-1)/20), 1), 0)</f>
        <v>0.7</v>
      </c>
      <c r="N9" s="5" t="n">
        <f aca="false">IF(1-(($B9-N$2-1)/20) &gt; 0, IF(1-(($B9-N$2-1)/20) &lt; 1, 1-(($B9-N$2-1)/20), 1), 0)</f>
        <v>0.75</v>
      </c>
      <c r="O9" s="5" t="n">
        <f aca="false">IF(1-(($B9-O$2-1)/20) &gt; 0, IF(1-(($B9-O$2-1)/20) &lt; 1, 1-(($B9-O$2-1)/20), 1), 0)</f>
        <v>0.8</v>
      </c>
      <c r="P9" s="5" t="n">
        <f aca="false">IF(1-(($B9-P$2-1)/20) &gt; 0, IF(1-(($B9-P$2-1)/20) &lt; 1, 1-(($B9-P$2-1)/20), 1), 0)</f>
        <v>0.85</v>
      </c>
      <c r="Q9" s="5" t="n">
        <f aca="false">IF(1-(($B9-Q$2-1)/20) &gt; 0, IF(1-(($B9-Q$2-1)/20) &lt; 1, 1-(($B9-Q$2-1)/20), 1), 0)</f>
        <v>0.9</v>
      </c>
      <c r="R9" s="5" t="n">
        <f aca="false">IF(1-(($B9-R$2-1)/20) &gt; 0, IF(1-(($B9-R$2-1)/20) &lt; 1, 1-(($B9-R$2-1)/20), 1), 0)</f>
        <v>0.95</v>
      </c>
      <c r="S9" s="5" t="n">
        <f aca="false">IF(1-(($B9-S$2-1)/20) &gt; 0, IF(1-(($B9-S$2-1)/20) &lt; 1, 1-(($B9-S$2-1)/20), 1), 0)</f>
        <v>1</v>
      </c>
      <c r="T9" s="5" t="n">
        <f aca="false">IF(1-(($B9-T$2-1)/20) &gt; 0, IF(1-(($B9-T$2-1)/20) &lt; 1, 1-(($B9-T$2-1)/20), 1), 0)</f>
        <v>1</v>
      </c>
      <c r="U9" s="5" t="n">
        <f aca="false">IF(1-(($B9-U$2-1)/20) &gt; 0, IF(1-(($B9-U$2-1)/20) &lt; 1, 1-(($B9-U$2-1)/20), 1), 0)</f>
        <v>1</v>
      </c>
      <c r="V9" s="5" t="n">
        <f aca="false">IF(1-(($B9-V$2-1)/20) &gt; 0, IF(1-(($B9-V$2-1)/20) &lt; 1, 1-(($B9-V$2-1)/20), 1), 0)</f>
        <v>1</v>
      </c>
      <c r="W9" s="5" t="n">
        <f aca="false">IF(1-(($B9-W$2-1)/20) &gt; 0, IF(1-(($B9-W$2-1)/20) &lt; 1, 1-(($B9-W$2-1)/20), 1), 0)</f>
        <v>1</v>
      </c>
    </row>
    <row r="10" customFormat="false" ht="12.75" hidden="false" customHeight="false" outlineLevel="0" collapsed="false">
      <c r="B10" s="4" t="n">
        <v>13</v>
      </c>
      <c r="C10" s="5" t="n">
        <f aca="false">IF(1-(($B10-C$2-1)/20) &gt; 0, IF(1-(($B10-C$2-1)/20) &lt; 1, 1-(($B10-C$2-1)/20), 1), 0)</f>
        <v>0.15</v>
      </c>
      <c r="D10" s="5" t="n">
        <f aca="false">IF(1-(($B10-D$2-1)/20) &gt; 0, IF(1-(($B10-D$2-1)/20) &lt; 1, 1-(($B10-D$2-1)/20), 1), 0)</f>
        <v>0.2</v>
      </c>
      <c r="E10" s="5" t="n">
        <f aca="false">IF(1-(($B10-E$2-1)/20) &gt; 0, IF(1-(($B10-E$2-1)/20) &lt; 1, 1-(($B10-E$2-1)/20), 1), 0)</f>
        <v>0.25</v>
      </c>
      <c r="F10" s="5" t="n">
        <f aca="false">IF(1-(($B10-F$2-1)/20) &gt; 0, IF(1-(($B10-F$2-1)/20) &lt; 1, 1-(($B10-F$2-1)/20), 1), 0)</f>
        <v>0.3</v>
      </c>
      <c r="G10" s="5" t="n">
        <f aca="false">IF(1-(($B10-G$2-1)/20) &gt; 0, IF(1-(($B10-G$2-1)/20) &lt; 1, 1-(($B10-G$2-1)/20), 1), 0)</f>
        <v>0.35</v>
      </c>
      <c r="H10" s="5" t="n">
        <f aca="false">IF(1-(($B10-H$2-1)/20) &gt; 0, IF(1-(($B10-H$2-1)/20) &lt; 1, 1-(($B10-H$2-1)/20), 1), 0)</f>
        <v>0.4</v>
      </c>
      <c r="I10" s="5" t="n">
        <f aca="false">IF(1-(($B10-I$2-1)/20) &gt; 0, IF(1-(($B10-I$2-1)/20) &lt; 1, 1-(($B10-I$2-1)/20), 1), 0)</f>
        <v>0.45</v>
      </c>
      <c r="J10" s="5" t="n">
        <f aca="false">IF(1-(($B10-J$2-1)/20) &gt; 0, IF(1-(($B10-J$2-1)/20) &lt; 1, 1-(($B10-J$2-1)/20), 1), 0)</f>
        <v>0.5</v>
      </c>
      <c r="K10" s="5" t="n">
        <f aca="false">IF(1-(($B10-K$2-1)/20) &gt; 0, IF(1-(($B10-K$2-1)/20) &lt; 1, 1-(($B10-K$2-1)/20), 1), 0)</f>
        <v>0.55</v>
      </c>
      <c r="L10" s="5" t="n">
        <f aca="false">IF(1-(($B10-L$2-1)/20) &gt; 0, IF(1-(($B10-L$2-1)/20) &lt; 1, 1-(($B10-L$2-1)/20), 1), 0)</f>
        <v>0.6</v>
      </c>
      <c r="M10" s="5" t="n">
        <f aca="false">IF(1-(($B10-M$2-1)/20) &gt; 0, IF(1-(($B10-M$2-1)/20) &lt; 1, 1-(($B10-M$2-1)/20), 1), 0)</f>
        <v>0.65</v>
      </c>
      <c r="N10" s="5" t="n">
        <f aca="false">IF(1-(($B10-N$2-1)/20) &gt; 0, IF(1-(($B10-N$2-1)/20) &lt; 1, 1-(($B10-N$2-1)/20), 1), 0)</f>
        <v>0.7</v>
      </c>
      <c r="O10" s="5" t="n">
        <f aca="false">IF(1-(($B10-O$2-1)/20) &gt; 0, IF(1-(($B10-O$2-1)/20) &lt; 1, 1-(($B10-O$2-1)/20), 1), 0)</f>
        <v>0.75</v>
      </c>
      <c r="P10" s="5" t="n">
        <f aca="false">IF(1-(($B10-P$2-1)/20) &gt; 0, IF(1-(($B10-P$2-1)/20) &lt; 1, 1-(($B10-P$2-1)/20), 1), 0)</f>
        <v>0.8</v>
      </c>
      <c r="Q10" s="5" t="n">
        <f aca="false">IF(1-(($B10-Q$2-1)/20) &gt; 0, IF(1-(($B10-Q$2-1)/20) &lt; 1, 1-(($B10-Q$2-1)/20), 1), 0)</f>
        <v>0.85</v>
      </c>
      <c r="R10" s="5" t="n">
        <f aca="false">IF(1-(($B10-R$2-1)/20) &gt; 0, IF(1-(($B10-R$2-1)/20) &lt; 1, 1-(($B10-R$2-1)/20), 1), 0)</f>
        <v>0.9</v>
      </c>
      <c r="S10" s="5" t="n">
        <f aca="false">IF(1-(($B10-S$2-1)/20) &gt; 0, IF(1-(($B10-S$2-1)/20) &lt; 1, 1-(($B10-S$2-1)/20), 1), 0)</f>
        <v>0.95</v>
      </c>
      <c r="T10" s="5" t="n">
        <f aca="false">IF(1-(($B10-T$2-1)/20) &gt; 0, IF(1-(($B10-T$2-1)/20) &lt; 1, 1-(($B10-T$2-1)/20), 1), 0)</f>
        <v>1</v>
      </c>
      <c r="U10" s="5" t="n">
        <f aca="false">IF(1-(($B10-U$2-1)/20) &gt; 0, IF(1-(($B10-U$2-1)/20) &lt; 1, 1-(($B10-U$2-1)/20), 1), 0)</f>
        <v>1</v>
      </c>
      <c r="V10" s="5" t="n">
        <f aca="false">IF(1-(($B10-V$2-1)/20) &gt; 0, IF(1-(($B10-V$2-1)/20) &lt; 1, 1-(($B10-V$2-1)/20), 1), 0)</f>
        <v>1</v>
      </c>
      <c r="W10" s="5" t="n">
        <f aca="false">IF(1-(($B10-W$2-1)/20) &gt; 0, IF(1-(($B10-W$2-1)/20) &lt; 1, 1-(($B10-W$2-1)/20), 1), 0)</f>
        <v>1</v>
      </c>
    </row>
    <row r="11" customFormat="false" ht="12.75" hidden="false" customHeight="false" outlineLevel="0" collapsed="false">
      <c r="B11" s="4" t="n">
        <v>14</v>
      </c>
      <c r="C11" s="5" t="n">
        <f aca="false">IF(1-(($B11-C$2-1)/20) &gt; 0, IF(1-(($B11-C$2-1)/20) &lt; 1, 1-(($B11-C$2-1)/20), 1), 0)</f>
        <v>0.1</v>
      </c>
      <c r="D11" s="5" t="n">
        <f aca="false">IF(1-(($B11-D$2-1)/20) &gt; 0, IF(1-(($B11-D$2-1)/20) &lt; 1, 1-(($B11-D$2-1)/20), 1), 0)</f>
        <v>0.15</v>
      </c>
      <c r="E11" s="5" t="n">
        <f aca="false">IF(1-(($B11-E$2-1)/20) &gt; 0, IF(1-(($B11-E$2-1)/20) &lt; 1, 1-(($B11-E$2-1)/20), 1), 0)</f>
        <v>0.2</v>
      </c>
      <c r="F11" s="5" t="n">
        <f aca="false">IF(1-(($B11-F$2-1)/20) &gt; 0, IF(1-(($B11-F$2-1)/20) &lt; 1, 1-(($B11-F$2-1)/20), 1), 0)</f>
        <v>0.25</v>
      </c>
      <c r="G11" s="5" t="n">
        <f aca="false">IF(1-(($B11-G$2-1)/20) &gt; 0, IF(1-(($B11-G$2-1)/20) &lt; 1, 1-(($B11-G$2-1)/20), 1), 0)</f>
        <v>0.3</v>
      </c>
      <c r="H11" s="5" t="n">
        <f aca="false">IF(1-(($B11-H$2-1)/20) &gt; 0, IF(1-(($B11-H$2-1)/20) &lt; 1, 1-(($B11-H$2-1)/20), 1), 0)</f>
        <v>0.35</v>
      </c>
      <c r="I11" s="5" t="n">
        <f aca="false">IF(1-(($B11-I$2-1)/20) &gt; 0, IF(1-(($B11-I$2-1)/20) &lt; 1, 1-(($B11-I$2-1)/20), 1), 0)</f>
        <v>0.4</v>
      </c>
      <c r="J11" s="5" t="n">
        <f aca="false">IF(1-(($B11-J$2-1)/20) &gt; 0, IF(1-(($B11-J$2-1)/20) &lt; 1, 1-(($B11-J$2-1)/20), 1), 0)</f>
        <v>0.45</v>
      </c>
      <c r="K11" s="5" t="n">
        <f aca="false">IF(1-(($B11-K$2-1)/20) &gt; 0, IF(1-(($B11-K$2-1)/20) &lt; 1, 1-(($B11-K$2-1)/20), 1), 0)</f>
        <v>0.5</v>
      </c>
      <c r="L11" s="5" t="n">
        <f aca="false">IF(1-(($B11-L$2-1)/20) &gt; 0, IF(1-(($B11-L$2-1)/20) &lt; 1, 1-(($B11-L$2-1)/20), 1), 0)</f>
        <v>0.55</v>
      </c>
      <c r="M11" s="5" t="n">
        <f aca="false">IF(1-(($B11-M$2-1)/20) &gt; 0, IF(1-(($B11-M$2-1)/20) &lt; 1, 1-(($B11-M$2-1)/20), 1), 0)</f>
        <v>0.6</v>
      </c>
      <c r="N11" s="5" t="n">
        <f aca="false">IF(1-(($B11-N$2-1)/20) &gt; 0, IF(1-(($B11-N$2-1)/20) &lt; 1, 1-(($B11-N$2-1)/20), 1), 0)</f>
        <v>0.65</v>
      </c>
      <c r="O11" s="5" t="n">
        <f aca="false">IF(1-(($B11-O$2-1)/20) &gt; 0, IF(1-(($B11-O$2-1)/20) &lt; 1, 1-(($B11-O$2-1)/20), 1), 0)</f>
        <v>0.7</v>
      </c>
      <c r="P11" s="5" t="n">
        <f aca="false">IF(1-(($B11-P$2-1)/20) &gt; 0, IF(1-(($B11-P$2-1)/20) &lt; 1, 1-(($B11-P$2-1)/20), 1), 0)</f>
        <v>0.75</v>
      </c>
      <c r="Q11" s="5" t="n">
        <f aca="false">IF(1-(($B11-Q$2-1)/20) &gt; 0, IF(1-(($B11-Q$2-1)/20) &lt; 1, 1-(($B11-Q$2-1)/20), 1), 0)</f>
        <v>0.8</v>
      </c>
      <c r="R11" s="5" t="n">
        <f aca="false">IF(1-(($B11-R$2-1)/20) &gt; 0, IF(1-(($B11-R$2-1)/20) &lt; 1, 1-(($B11-R$2-1)/20), 1), 0)</f>
        <v>0.85</v>
      </c>
      <c r="S11" s="5" t="n">
        <f aca="false">IF(1-(($B11-S$2-1)/20) &gt; 0, IF(1-(($B11-S$2-1)/20) &lt; 1, 1-(($B11-S$2-1)/20), 1), 0)</f>
        <v>0.9</v>
      </c>
      <c r="T11" s="5" t="n">
        <f aca="false">IF(1-(($B11-T$2-1)/20) &gt; 0, IF(1-(($B11-T$2-1)/20) &lt; 1, 1-(($B11-T$2-1)/20), 1), 0)</f>
        <v>0.95</v>
      </c>
      <c r="U11" s="5" t="n">
        <f aca="false">IF(1-(($B11-U$2-1)/20) &gt; 0, IF(1-(($B11-U$2-1)/20) &lt; 1, 1-(($B11-U$2-1)/20), 1), 0)</f>
        <v>1</v>
      </c>
      <c r="V11" s="5" t="n">
        <f aca="false">IF(1-(($B11-V$2-1)/20) &gt; 0, IF(1-(($B11-V$2-1)/20) &lt; 1, 1-(($B11-V$2-1)/20), 1), 0)</f>
        <v>1</v>
      </c>
      <c r="W11" s="5" t="n">
        <f aca="false">IF(1-(($B11-W$2-1)/20) &gt; 0, IF(1-(($B11-W$2-1)/20) &lt; 1, 1-(($B11-W$2-1)/20), 1), 0)</f>
        <v>1</v>
      </c>
    </row>
    <row r="12" customFormat="false" ht="12.75" hidden="false" customHeight="false" outlineLevel="0" collapsed="false">
      <c r="B12" s="4" t="n">
        <v>15</v>
      </c>
      <c r="C12" s="5" t="n">
        <f aca="false">IF(1-(($B12-C$2-1)/20) &gt; 0, IF(1-(($B12-C$2-1)/20) &lt; 1, 1-(($B12-C$2-1)/20), 1), 0)</f>
        <v>0.05</v>
      </c>
      <c r="D12" s="5" t="n">
        <f aca="false">IF(1-(($B12-D$2-1)/20) &gt; 0, IF(1-(($B12-D$2-1)/20) &lt; 1, 1-(($B12-D$2-1)/20), 1), 0)</f>
        <v>0.1</v>
      </c>
      <c r="E12" s="5" t="n">
        <f aca="false">IF(1-(($B12-E$2-1)/20) &gt; 0, IF(1-(($B12-E$2-1)/20) &lt; 1, 1-(($B12-E$2-1)/20), 1), 0)</f>
        <v>0.15</v>
      </c>
      <c r="F12" s="5" t="n">
        <f aca="false">IF(1-(($B12-F$2-1)/20) &gt; 0, IF(1-(($B12-F$2-1)/20) &lt; 1, 1-(($B12-F$2-1)/20), 1), 0)</f>
        <v>0.2</v>
      </c>
      <c r="G12" s="5" t="n">
        <f aca="false">IF(1-(($B12-G$2-1)/20) &gt; 0, IF(1-(($B12-G$2-1)/20) &lt; 1, 1-(($B12-G$2-1)/20), 1), 0)</f>
        <v>0.25</v>
      </c>
      <c r="H12" s="5" t="n">
        <f aca="false">IF(1-(($B12-H$2-1)/20) &gt; 0, IF(1-(($B12-H$2-1)/20) &lt; 1, 1-(($B12-H$2-1)/20), 1), 0)</f>
        <v>0.3</v>
      </c>
      <c r="I12" s="5" t="n">
        <f aca="false">IF(1-(($B12-I$2-1)/20) &gt; 0, IF(1-(($B12-I$2-1)/20) &lt; 1, 1-(($B12-I$2-1)/20), 1), 0)</f>
        <v>0.35</v>
      </c>
      <c r="J12" s="5" t="n">
        <f aca="false">IF(1-(($B12-J$2-1)/20) &gt; 0, IF(1-(($B12-J$2-1)/20) &lt; 1, 1-(($B12-J$2-1)/20), 1), 0)</f>
        <v>0.4</v>
      </c>
      <c r="K12" s="5" t="n">
        <f aca="false">IF(1-(($B12-K$2-1)/20) &gt; 0, IF(1-(($B12-K$2-1)/20) &lt; 1, 1-(($B12-K$2-1)/20), 1), 0)</f>
        <v>0.45</v>
      </c>
      <c r="L12" s="5" t="n">
        <f aca="false">IF(1-(($B12-L$2-1)/20) &gt; 0, IF(1-(($B12-L$2-1)/20) &lt; 1, 1-(($B12-L$2-1)/20), 1), 0)</f>
        <v>0.5</v>
      </c>
      <c r="M12" s="5" t="n">
        <f aca="false">IF(1-(($B12-M$2-1)/20) &gt; 0, IF(1-(($B12-M$2-1)/20) &lt; 1, 1-(($B12-M$2-1)/20), 1), 0)</f>
        <v>0.55</v>
      </c>
      <c r="N12" s="5" t="n">
        <f aca="false">IF(1-(($B12-N$2-1)/20) &gt; 0, IF(1-(($B12-N$2-1)/20) &lt; 1, 1-(($B12-N$2-1)/20), 1), 0)</f>
        <v>0.6</v>
      </c>
      <c r="O12" s="5" t="n">
        <f aca="false">IF(1-(($B12-O$2-1)/20) &gt; 0, IF(1-(($B12-O$2-1)/20) &lt; 1, 1-(($B12-O$2-1)/20), 1), 0)</f>
        <v>0.65</v>
      </c>
      <c r="P12" s="5" t="n">
        <f aca="false">IF(1-(($B12-P$2-1)/20) &gt; 0, IF(1-(($B12-P$2-1)/20) &lt; 1, 1-(($B12-P$2-1)/20), 1), 0)</f>
        <v>0.7</v>
      </c>
      <c r="Q12" s="5" t="n">
        <f aca="false">IF(1-(($B12-Q$2-1)/20) &gt; 0, IF(1-(($B12-Q$2-1)/20) &lt; 1, 1-(($B12-Q$2-1)/20), 1), 0)</f>
        <v>0.75</v>
      </c>
      <c r="R12" s="5" t="n">
        <f aca="false">IF(1-(($B12-R$2-1)/20) &gt; 0, IF(1-(($B12-R$2-1)/20) &lt; 1, 1-(($B12-R$2-1)/20), 1), 0)</f>
        <v>0.8</v>
      </c>
      <c r="S12" s="5" t="n">
        <f aca="false">IF(1-(($B12-S$2-1)/20) &gt; 0, IF(1-(($B12-S$2-1)/20) &lt; 1, 1-(($B12-S$2-1)/20), 1), 0)</f>
        <v>0.85</v>
      </c>
      <c r="T12" s="5" t="n">
        <f aca="false">IF(1-(($B12-T$2-1)/20) &gt; 0, IF(1-(($B12-T$2-1)/20) &lt; 1, 1-(($B12-T$2-1)/20), 1), 0)</f>
        <v>0.9</v>
      </c>
      <c r="U12" s="5" t="n">
        <f aca="false">IF(1-(($B12-U$2-1)/20) &gt; 0, IF(1-(($B12-U$2-1)/20) &lt; 1, 1-(($B12-U$2-1)/20), 1), 0)</f>
        <v>0.95</v>
      </c>
      <c r="V12" s="5" t="n">
        <f aca="false">IF(1-(($B12-V$2-1)/20) &gt; 0, IF(1-(($B12-V$2-1)/20) &lt; 1, 1-(($B12-V$2-1)/20), 1), 0)</f>
        <v>1</v>
      </c>
      <c r="W12" s="5" t="n">
        <f aca="false">IF(1-(($B12-W$2-1)/20) &gt; 0, IF(1-(($B12-W$2-1)/20) &lt; 1, 1-(($B12-W$2-1)/20), 1), 0)</f>
        <v>1</v>
      </c>
    </row>
    <row r="13" customFormat="false" ht="12.75" hidden="false" customHeight="false" outlineLevel="0" collapsed="false">
      <c r="B13" s="4" t="n">
        <v>16</v>
      </c>
      <c r="C13" s="5" t="n">
        <f aca="false">IF(1-(($B13-C$2-1)/20) &gt; 0, IF(1-(($B13-C$2-1)/20) &lt; 1, 1-(($B13-C$2-1)/20), 1), 0)</f>
        <v>0</v>
      </c>
      <c r="D13" s="5" t="n">
        <f aca="false">IF(1-(($B13-D$2-1)/20) &gt; 0, IF(1-(($B13-D$2-1)/20) &lt; 1, 1-(($B13-D$2-1)/20), 1), 0)</f>
        <v>0.05</v>
      </c>
      <c r="E13" s="5" t="n">
        <f aca="false">IF(1-(($B13-E$2-1)/20) &gt; 0, IF(1-(($B13-E$2-1)/20) &lt; 1, 1-(($B13-E$2-1)/20), 1), 0)</f>
        <v>0.1</v>
      </c>
      <c r="F13" s="5" t="n">
        <f aca="false">IF(1-(($B13-F$2-1)/20) &gt; 0, IF(1-(($B13-F$2-1)/20) &lt; 1, 1-(($B13-F$2-1)/20), 1), 0)</f>
        <v>0.15</v>
      </c>
      <c r="G13" s="5" t="n">
        <f aca="false">IF(1-(($B13-G$2-1)/20) &gt; 0, IF(1-(($B13-G$2-1)/20) &lt; 1, 1-(($B13-G$2-1)/20), 1), 0)</f>
        <v>0.2</v>
      </c>
      <c r="H13" s="5" t="n">
        <f aca="false">IF(1-(($B13-H$2-1)/20) &gt; 0, IF(1-(($B13-H$2-1)/20) &lt; 1, 1-(($B13-H$2-1)/20), 1), 0)</f>
        <v>0.25</v>
      </c>
      <c r="I13" s="5" t="n">
        <f aca="false">IF(1-(($B13-I$2-1)/20) &gt; 0, IF(1-(($B13-I$2-1)/20) &lt; 1, 1-(($B13-I$2-1)/20), 1), 0)</f>
        <v>0.3</v>
      </c>
      <c r="J13" s="5" t="n">
        <f aca="false">IF(1-(($B13-J$2-1)/20) &gt; 0, IF(1-(($B13-J$2-1)/20) &lt; 1, 1-(($B13-J$2-1)/20), 1), 0)</f>
        <v>0.35</v>
      </c>
      <c r="K13" s="5" t="n">
        <f aca="false">IF(1-(($B13-K$2-1)/20) &gt; 0, IF(1-(($B13-K$2-1)/20) &lt; 1, 1-(($B13-K$2-1)/20), 1), 0)</f>
        <v>0.4</v>
      </c>
      <c r="L13" s="5" t="n">
        <f aca="false">IF(1-(($B13-L$2-1)/20) &gt; 0, IF(1-(($B13-L$2-1)/20) &lt; 1, 1-(($B13-L$2-1)/20), 1), 0)</f>
        <v>0.45</v>
      </c>
      <c r="M13" s="5" t="n">
        <f aca="false">IF(1-(($B13-M$2-1)/20) &gt; 0, IF(1-(($B13-M$2-1)/20) &lt; 1, 1-(($B13-M$2-1)/20), 1), 0)</f>
        <v>0.5</v>
      </c>
      <c r="N13" s="5" t="n">
        <f aca="false">IF(1-(($B13-N$2-1)/20) &gt; 0, IF(1-(($B13-N$2-1)/20) &lt; 1, 1-(($B13-N$2-1)/20), 1), 0)</f>
        <v>0.55</v>
      </c>
      <c r="O13" s="5" t="n">
        <f aca="false">IF(1-(($B13-O$2-1)/20) &gt; 0, IF(1-(($B13-O$2-1)/20) &lt; 1, 1-(($B13-O$2-1)/20), 1), 0)</f>
        <v>0.6</v>
      </c>
      <c r="P13" s="5" t="n">
        <f aca="false">IF(1-(($B13-P$2-1)/20) &gt; 0, IF(1-(($B13-P$2-1)/20) &lt; 1, 1-(($B13-P$2-1)/20), 1), 0)</f>
        <v>0.65</v>
      </c>
      <c r="Q13" s="5" t="n">
        <f aca="false">IF(1-(($B13-Q$2-1)/20) &gt; 0, IF(1-(($B13-Q$2-1)/20) &lt; 1, 1-(($B13-Q$2-1)/20), 1), 0)</f>
        <v>0.7</v>
      </c>
      <c r="R13" s="5" t="n">
        <f aca="false">IF(1-(($B13-R$2-1)/20) &gt; 0, IF(1-(($B13-R$2-1)/20) &lt; 1, 1-(($B13-R$2-1)/20), 1), 0)</f>
        <v>0.75</v>
      </c>
      <c r="S13" s="5" t="n">
        <f aca="false">IF(1-(($B13-S$2-1)/20) &gt; 0, IF(1-(($B13-S$2-1)/20) &lt; 1, 1-(($B13-S$2-1)/20), 1), 0)</f>
        <v>0.8</v>
      </c>
      <c r="T13" s="5" t="n">
        <f aca="false">IF(1-(($B13-T$2-1)/20) &gt; 0, IF(1-(($B13-T$2-1)/20) &lt; 1, 1-(($B13-T$2-1)/20), 1), 0)</f>
        <v>0.85</v>
      </c>
      <c r="U13" s="5" t="n">
        <f aca="false">IF(1-(($B13-U$2-1)/20) &gt; 0, IF(1-(($B13-U$2-1)/20) &lt; 1, 1-(($B13-U$2-1)/20), 1), 0)</f>
        <v>0.9</v>
      </c>
      <c r="V13" s="5" t="n">
        <f aca="false">IF(1-(($B13-V$2-1)/20) &gt; 0, IF(1-(($B13-V$2-1)/20) &lt; 1, 1-(($B13-V$2-1)/20), 1), 0)</f>
        <v>0.95</v>
      </c>
      <c r="W13" s="5" t="n">
        <f aca="false">IF(1-(($B13-W$2-1)/20) &gt; 0, IF(1-(($B13-W$2-1)/20) &lt; 1, 1-(($B13-W$2-1)/20), 1), 0)</f>
        <v>1</v>
      </c>
    </row>
    <row r="14" customFormat="false" ht="12.75" hidden="false" customHeight="false" outlineLevel="0" collapsed="false">
      <c r="B14" s="4" t="n">
        <v>17</v>
      </c>
      <c r="C14" s="5" t="n">
        <f aca="false">IF(1-(($B14-C$2-1)/20) &gt; 0, IF(1-(($B14-C$2-1)/20) &lt; 1, 1-(($B14-C$2-1)/20), 1), 0)</f>
        <v>0</v>
      </c>
      <c r="D14" s="5" t="n">
        <f aca="false">IF(1-(($B14-D$2-1)/20) &gt; 0, IF(1-(($B14-D$2-1)/20) &lt; 1, 1-(($B14-D$2-1)/20), 1), 0)</f>
        <v>0</v>
      </c>
      <c r="E14" s="5" t="n">
        <f aca="false">IF(1-(($B14-E$2-1)/20) &gt; 0, IF(1-(($B14-E$2-1)/20) &lt; 1, 1-(($B14-E$2-1)/20), 1), 0)</f>
        <v>0.05</v>
      </c>
      <c r="F14" s="5" t="n">
        <f aca="false">IF(1-(($B14-F$2-1)/20) &gt; 0, IF(1-(($B14-F$2-1)/20) &lt; 1, 1-(($B14-F$2-1)/20), 1), 0)</f>
        <v>0.1</v>
      </c>
      <c r="G14" s="5" t="n">
        <f aca="false">IF(1-(($B14-G$2-1)/20) &gt; 0, IF(1-(($B14-G$2-1)/20) &lt; 1, 1-(($B14-G$2-1)/20), 1), 0)</f>
        <v>0.15</v>
      </c>
      <c r="H14" s="5" t="n">
        <f aca="false">IF(1-(($B14-H$2-1)/20) &gt; 0, IF(1-(($B14-H$2-1)/20) &lt; 1, 1-(($B14-H$2-1)/20), 1), 0)</f>
        <v>0.2</v>
      </c>
      <c r="I14" s="5" t="n">
        <f aca="false">IF(1-(($B14-I$2-1)/20) &gt; 0, IF(1-(($B14-I$2-1)/20) &lt; 1, 1-(($B14-I$2-1)/20), 1), 0)</f>
        <v>0.25</v>
      </c>
      <c r="J14" s="5" t="n">
        <f aca="false">IF(1-(($B14-J$2-1)/20) &gt; 0, IF(1-(($B14-J$2-1)/20) &lt; 1, 1-(($B14-J$2-1)/20), 1), 0)</f>
        <v>0.3</v>
      </c>
      <c r="K14" s="5" t="n">
        <f aca="false">IF(1-(($B14-K$2-1)/20) &gt; 0, IF(1-(($B14-K$2-1)/20) &lt; 1, 1-(($B14-K$2-1)/20), 1), 0)</f>
        <v>0.35</v>
      </c>
      <c r="L14" s="5" t="n">
        <f aca="false">IF(1-(($B14-L$2-1)/20) &gt; 0, IF(1-(($B14-L$2-1)/20) &lt; 1, 1-(($B14-L$2-1)/20), 1), 0)</f>
        <v>0.4</v>
      </c>
      <c r="M14" s="5" t="n">
        <f aca="false">IF(1-(($B14-M$2-1)/20) &gt; 0, IF(1-(($B14-M$2-1)/20) &lt; 1, 1-(($B14-M$2-1)/20), 1), 0)</f>
        <v>0.45</v>
      </c>
      <c r="N14" s="5" t="n">
        <f aca="false">IF(1-(($B14-N$2-1)/20) &gt; 0, IF(1-(($B14-N$2-1)/20) &lt; 1, 1-(($B14-N$2-1)/20), 1), 0)</f>
        <v>0.5</v>
      </c>
      <c r="O14" s="5" t="n">
        <f aca="false">IF(1-(($B14-O$2-1)/20) &gt; 0, IF(1-(($B14-O$2-1)/20) &lt; 1, 1-(($B14-O$2-1)/20), 1), 0)</f>
        <v>0.55</v>
      </c>
      <c r="P14" s="5" t="n">
        <f aca="false">IF(1-(($B14-P$2-1)/20) &gt; 0, IF(1-(($B14-P$2-1)/20) &lt; 1, 1-(($B14-P$2-1)/20), 1), 0)</f>
        <v>0.6</v>
      </c>
      <c r="Q14" s="5" t="n">
        <f aca="false">IF(1-(($B14-Q$2-1)/20) &gt; 0, IF(1-(($B14-Q$2-1)/20) &lt; 1, 1-(($B14-Q$2-1)/20), 1), 0)</f>
        <v>0.65</v>
      </c>
      <c r="R14" s="5" t="n">
        <f aca="false">IF(1-(($B14-R$2-1)/20) &gt; 0, IF(1-(($B14-R$2-1)/20) &lt; 1, 1-(($B14-R$2-1)/20), 1), 0)</f>
        <v>0.7</v>
      </c>
      <c r="S14" s="5" t="n">
        <f aca="false">IF(1-(($B14-S$2-1)/20) &gt; 0, IF(1-(($B14-S$2-1)/20) &lt; 1, 1-(($B14-S$2-1)/20), 1), 0)</f>
        <v>0.75</v>
      </c>
      <c r="T14" s="5" t="n">
        <f aca="false">IF(1-(($B14-T$2-1)/20) &gt; 0, IF(1-(($B14-T$2-1)/20) &lt; 1, 1-(($B14-T$2-1)/20), 1), 0)</f>
        <v>0.8</v>
      </c>
      <c r="U14" s="5" t="n">
        <f aca="false">IF(1-(($B14-U$2-1)/20) &gt; 0, IF(1-(($B14-U$2-1)/20) &lt; 1, 1-(($B14-U$2-1)/20), 1), 0)</f>
        <v>0.85</v>
      </c>
      <c r="V14" s="5" t="n">
        <f aca="false">IF(1-(($B14-V$2-1)/20) &gt; 0, IF(1-(($B14-V$2-1)/20) &lt; 1, 1-(($B14-V$2-1)/20), 1), 0)</f>
        <v>0.9</v>
      </c>
      <c r="W14" s="5" t="n">
        <f aca="false">IF(1-(($B14-W$2-1)/20) &gt; 0, IF(1-(($B14-W$2-1)/20) &lt; 1, 1-(($B14-W$2-1)/20), 1), 0)</f>
        <v>0.95</v>
      </c>
    </row>
    <row r="15" customFormat="false" ht="12.75" hidden="false" customHeight="false" outlineLevel="0" collapsed="false">
      <c r="B15" s="4" t="n">
        <v>18</v>
      </c>
      <c r="C15" s="5" t="n">
        <f aca="false">IF(1-(($B15-C$2-1)/20) &gt; 0, IF(1-(($B15-C$2-1)/20) &lt; 1, 1-(($B15-C$2-1)/20), 1), 0)</f>
        <v>0</v>
      </c>
      <c r="D15" s="5" t="n">
        <f aca="false">IF(1-(($B15-D$2-1)/20) &gt; 0, IF(1-(($B15-D$2-1)/20) &lt; 1, 1-(($B15-D$2-1)/20), 1), 0)</f>
        <v>0</v>
      </c>
      <c r="E15" s="5" t="n">
        <f aca="false">IF(1-(($B15-E$2-1)/20) &gt; 0, IF(1-(($B15-E$2-1)/20) &lt; 1, 1-(($B15-E$2-1)/20), 1), 0)</f>
        <v>0</v>
      </c>
      <c r="F15" s="5" t="n">
        <f aca="false">IF(1-(($B15-F$2-1)/20) &gt; 0, IF(1-(($B15-F$2-1)/20) &lt; 1, 1-(($B15-F$2-1)/20), 1), 0)</f>
        <v>0.05</v>
      </c>
      <c r="G15" s="5" t="n">
        <f aca="false">IF(1-(($B15-G$2-1)/20) &gt; 0, IF(1-(($B15-G$2-1)/20) &lt; 1, 1-(($B15-G$2-1)/20), 1), 0)</f>
        <v>0.1</v>
      </c>
      <c r="H15" s="5" t="n">
        <f aca="false">IF(1-(($B15-H$2-1)/20) &gt; 0, IF(1-(($B15-H$2-1)/20) &lt; 1, 1-(($B15-H$2-1)/20), 1), 0)</f>
        <v>0.15</v>
      </c>
      <c r="I15" s="5" t="n">
        <f aca="false">IF(1-(($B15-I$2-1)/20) &gt; 0, IF(1-(($B15-I$2-1)/20) &lt; 1, 1-(($B15-I$2-1)/20), 1), 0)</f>
        <v>0.2</v>
      </c>
      <c r="J15" s="5" t="n">
        <f aca="false">IF(1-(($B15-J$2-1)/20) &gt; 0, IF(1-(($B15-J$2-1)/20) &lt; 1, 1-(($B15-J$2-1)/20), 1), 0)</f>
        <v>0.25</v>
      </c>
      <c r="K15" s="5" t="n">
        <f aca="false">IF(1-(($B15-K$2-1)/20) &gt; 0, IF(1-(($B15-K$2-1)/20) &lt; 1, 1-(($B15-K$2-1)/20), 1), 0)</f>
        <v>0.3</v>
      </c>
      <c r="L15" s="5" t="n">
        <f aca="false">IF(1-(($B15-L$2-1)/20) &gt; 0, IF(1-(($B15-L$2-1)/20) &lt; 1, 1-(($B15-L$2-1)/20), 1), 0)</f>
        <v>0.35</v>
      </c>
      <c r="M15" s="5" t="n">
        <f aca="false">IF(1-(($B15-M$2-1)/20) &gt; 0, IF(1-(($B15-M$2-1)/20) &lt; 1, 1-(($B15-M$2-1)/20), 1), 0)</f>
        <v>0.4</v>
      </c>
      <c r="N15" s="5" t="n">
        <f aca="false">IF(1-(($B15-N$2-1)/20) &gt; 0, IF(1-(($B15-N$2-1)/20) &lt; 1, 1-(($B15-N$2-1)/20), 1), 0)</f>
        <v>0.45</v>
      </c>
      <c r="O15" s="5" t="n">
        <f aca="false">IF(1-(($B15-O$2-1)/20) &gt; 0, IF(1-(($B15-O$2-1)/20) &lt; 1, 1-(($B15-O$2-1)/20), 1), 0)</f>
        <v>0.5</v>
      </c>
      <c r="P15" s="5" t="n">
        <f aca="false">IF(1-(($B15-P$2-1)/20) &gt; 0, IF(1-(($B15-P$2-1)/20) &lt; 1, 1-(($B15-P$2-1)/20), 1), 0)</f>
        <v>0.55</v>
      </c>
      <c r="Q15" s="5" t="n">
        <f aca="false">IF(1-(($B15-Q$2-1)/20) &gt; 0, IF(1-(($B15-Q$2-1)/20) &lt; 1, 1-(($B15-Q$2-1)/20), 1), 0)</f>
        <v>0.6</v>
      </c>
      <c r="R15" s="5" t="n">
        <f aca="false">IF(1-(($B15-R$2-1)/20) &gt; 0, IF(1-(($B15-R$2-1)/20) &lt; 1, 1-(($B15-R$2-1)/20), 1), 0)</f>
        <v>0.65</v>
      </c>
      <c r="S15" s="5" t="n">
        <f aca="false">IF(1-(($B15-S$2-1)/20) &gt; 0, IF(1-(($B15-S$2-1)/20) &lt; 1, 1-(($B15-S$2-1)/20), 1), 0)</f>
        <v>0.7</v>
      </c>
      <c r="T15" s="5" t="n">
        <f aca="false">IF(1-(($B15-T$2-1)/20) &gt; 0, IF(1-(($B15-T$2-1)/20) &lt; 1, 1-(($B15-T$2-1)/20), 1), 0)</f>
        <v>0.75</v>
      </c>
      <c r="U15" s="5" t="n">
        <f aca="false">IF(1-(($B15-U$2-1)/20) &gt; 0, IF(1-(($B15-U$2-1)/20) &lt; 1, 1-(($B15-U$2-1)/20), 1), 0)</f>
        <v>0.8</v>
      </c>
      <c r="V15" s="5" t="n">
        <f aca="false">IF(1-(($B15-V$2-1)/20) &gt; 0, IF(1-(($B15-V$2-1)/20) &lt; 1, 1-(($B15-V$2-1)/20), 1), 0)</f>
        <v>0.85</v>
      </c>
      <c r="W15" s="5" t="n">
        <f aca="false">IF(1-(($B15-W$2-1)/20) &gt; 0, IF(1-(($B15-W$2-1)/20) &lt; 1, 1-(($B15-W$2-1)/20), 1), 0)</f>
        <v>0.9</v>
      </c>
    </row>
    <row r="16" customFormat="false" ht="12.75" hidden="false" customHeight="false" outlineLevel="0" collapsed="false">
      <c r="B16" s="4" t="n">
        <v>19</v>
      </c>
      <c r="C16" s="5" t="n">
        <f aca="false">IF(1-(($B16-C$2-1)/20) &gt; 0, IF(1-(($B16-C$2-1)/20) &lt; 1, 1-(($B16-C$2-1)/20), 1), 0)</f>
        <v>0</v>
      </c>
      <c r="D16" s="5" t="n">
        <f aca="false">IF(1-(($B16-D$2-1)/20) &gt; 0, IF(1-(($B16-D$2-1)/20) &lt; 1, 1-(($B16-D$2-1)/20), 1), 0)</f>
        <v>0</v>
      </c>
      <c r="E16" s="5" t="n">
        <f aca="false">IF(1-(($B16-E$2-1)/20) &gt; 0, IF(1-(($B16-E$2-1)/20) &lt; 1, 1-(($B16-E$2-1)/20), 1), 0)</f>
        <v>0</v>
      </c>
      <c r="F16" s="5" t="n">
        <f aca="false">IF(1-(($B16-F$2-1)/20) &gt; 0, IF(1-(($B16-F$2-1)/20) &lt; 1, 1-(($B16-F$2-1)/20), 1), 0)</f>
        <v>0</v>
      </c>
      <c r="G16" s="5" t="n">
        <f aca="false">IF(1-(($B16-G$2-1)/20) &gt; 0, IF(1-(($B16-G$2-1)/20) &lt; 1, 1-(($B16-G$2-1)/20), 1), 0)</f>
        <v>0.05</v>
      </c>
      <c r="H16" s="5" t="n">
        <f aca="false">IF(1-(($B16-H$2-1)/20) &gt; 0, IF(1-(($B16-H$2-1)/20) &lt; 1, 1-(($B16-H$2-1)/20), 1), 0)</f>
        <v>0.1</v>
      </c>
      <c r="I16" s="5" t="n">
        <f aca="false">IF(1-(($B16-I$2-1)/20) &gt; 0, IF(1-(($B16-I$2-1)/20) &lt; 1, 1-(($B16-I$2-1)/20), 1), 0)</f>
        <v>0.15</v>
      </c>
      <c r="J16" s="5" t="n">
        <f aca="false">IF(1-(($B16-J$2-1)/20) &gt; 0, IF(1-(($B16-J$2-1)/20) &lt; 1, 1-(($B16-J$2-1)/20), 1), 0)</f>
        <v>0.2</v>
      </c>
      <c r="K16" s="5" t="n">
        <f aca="false">IF(1-(($B16-K$2-1)/20) &gt; 0, IF(1-(($B16-K$2-1)/20) &lt; 1, 1-(($B16-K$2-1)/20), 1), 0)</f>
        <v>0.25</v>
      </c>
      <c r="L16" s="5" t="n">
        <f aca="false">IF(1-(($B16-L$2-1)/20) &gt; 0, IF(1-(($B16-L$2-1)/20) &lt; 1, 1-(($B16-L$2-1)/20), 1), 0)</f>
        <v>0.3</v>
      </c>
      <c r="M16" s="5" t="n">
        <f aca="false">IF(1-(($B16-M$2-1)/20) &gt; 0, IF(1-(($B16-M$2-1)/20) &lt; 1, 1-(($B16-M$2-1)/20), 1), 0)</f>
        <v>0.35</v>
      </c>
      <c r="N16" s="5" t="n">
        <f aca="false">IF(1-(($B16-N$2-1)/20) &gt; 0, IF(1-(($B16-N$2-1)/20) &lt; 1, 1-(($B16-N$2-1)/20), 1), 0)</f>
        <v>0.4</v>
      </c>
      <c r="O16" s="5" t="n">
        <f aca="false">IF(1-(($B16-O$2-1)/20) &gt; 0, IF(1-(($B16-O$2-1)/20) &lt; 1, 1-(($B16-O$2-1)/20), 1), 0)</f>
        <v>0.45</v>
      </c>
      <c r="P16" s="5" t="n">
        <f aca="false">IF(1-(($B16-P$2-1)/20) &gt; 0, IF(1-(($B16-P$2-1)/20) &lt; 1, 1-(($B16-P$2-1)/20), 1), 0)</f>
        <v>0.5</v>
      </c>
      <c r="Q16" s="5" t="n">
        <f aca="false">IF(1-(($B16-Q$2-1)/20) &gt; 0, IF(1-(($B16-Q$2-1)/20) &lt; 1, 1-(($B16-Q$2-1)/20), 1), 0)</f>
        <v>0.55</v>
      </c>
      <c r="R16" s="5" t="n">
        <f aca="false">IF(1-(($B16-R$2-1)/20) &gt; 0, IF(1-(($B16-R$2-1)/20) &lt; 1, 1-(($B16-R$2-1)/20), 1), 0)</f>
        <v>0.6</v>
      </c>
      <c r="S16" s="5" t="n">
        <f aca="false">IF(1-(($B16-S$2-1)/20) &gt; 0, IF(1-(($B16-S$2-1)/20) &lt; 1, 1-(($B16-S$2-1)/20), 1), 0)</f>
        <v>0.65</v>
      </c>
      <c r="T16" s="5" t="n">
        <f aca="false">IF(1-(($B16-T$2-1)/20) &gt; 0, IF(1-(($B16-T$2-1)/20) &lt; 1, 1-(($B16-T$2-1)/20), 1), 0)</f>
        <v>0.7</v>
      </c>
      <c r="U16" s="5" t="n">
        <f aca="false">IF(1-(($B16-U$2-1)/20) &gt; 0, IF(1-(($B16-U$2-1)/20) &lt; 1, 1-(($B16-U$2-1)/20), 1), 0)</f>
        <v>0.75</v>
      </c>
      <c r="V16" s="5" t="n">
        <f aca="false">IF(1-(($B16-V$2-1)/20) &gt; 0, IF(1-(($B16-V$2-1)/20) &lt; 1, 1-(($B16-V$2-1)/20), 1), 0)</f>
        <v>0.8</v>
      </c>
      <c r="W16" s="5" t="n">
        <f aca="false">IF(1-(($B16-W$2-1)/20) &gt; 0, IF(1-(($B16-W$2-1)/20) &lt; 1, 1-(($B16-W$2-1)/20), 1), 0)</f>
        <v>0.85</v>
      </c>
    </row>
    <row r="17" customFormat="false" ht="12.75" hidden="false" customHeight="false" outlineLevel="0" collapsed="false">
      <c r="B17" s="4" t="n">
        <v>20</v>
      </c>
      <c r="C17" s="5" t="n">
        <f aca="false">IF(1-(($B17-C$2-1)/20) &gt; 0, IF(1-(($B17-C$2-1)/20) &lt; 1, 1-(($B17-C$2-1)/20), 1), 0)</f>
        <v>0</v>
      </c>
      <c r="D17" s="5" t="n">
        <f aca="false">IF(1-(($B17-D$2-1)/20) &gt; 0, IF(1-(($B17-D$2-1)/20) &lt; 1, 1-(($B17-D$2-1)/20), 1), 0)</f>
        <v>0</v>
      </c>
      <c r="E17" s="5" t="n">
        <f aca="false">IF(1-(($B17-E$2-1)/20) &gt; 0, IF(1-(($B17-E$2-1)/20) &lt; 1, 1-(($B17-E$2-1)/20), 1), 0)</f>
        <v>0</v>
      </c>
      <c r="F17" s="5" t="n">
        <f aca="false">IF(1-(($B17-F$2-1)/20) &gt; 0, IF(1-(($B17-F$2-1)/20) &lt; 1, 1-(($B17-F$2-1)/20), 1), 0)</f>
        <v>0</v>
      </c>
      <c r="G17" s="5" t="n">
        <f aca="false">IF(1-(($B17-G$2-1)/20) &gt; 0, IF(1-(($B17-G$2-1)/20) &lt; 1, 1-(($B17-G$2-1)/20), 1), 0)</f>
        <v>0</v>
      </c>
      <c r="H17" s="5" t="n">
        <f aca="false">IF(1-(($B17-H$2-1)/20) &gt; 0, IF(1-(($B17-H$2-1)/20) &lt; 1, 1-(($B17-H$2-1)/20), 1), 0)</f>
        <v>0.05</v>
      </c>
      <c r="I17" s="5" t="n">
        <f aca="false">IF(1-(($B17-I$2-1)/20) &gt; 0, IF(1-(($B17-I$2-1)/20) &lt; 1, 1-(($B17-I$2-1)/20), 1), 0)</f>
        <v>0.1</v>
      </c>
      <c r="J17" s="5" t="n">
        <f aca="false">IF(1-(($B17-J$2-1)/20) &gt; 0, IF(1-(($B17-J$2-1)/20) &lt; 1, 1-(($B17-J$2-1)/20), 1), 0)</f>
        <v>0.15</v>
      </c>
      <c r="K17" s="5" t="n">
        <f aca="false">IF(1-(($B17-K$2-1)/20) &gt; 0, IF(1-(($B17-K$2-1)/20) &lt; 1, 1-(($B17-K$2-1)/20), 1), 0)</f>
        <v>0.2</v>
      </c>
      <c r="L17" s="5" t="n">
        <f aca="false">IF(1-(($B17-L$2-1)/20) &gt; 0, IF(1-(($B17-L$2-1)/20) &lt; 1, 1-(($B17-L$2-1)/20), 1), 0)</f>
        <v>0.25</v>
      </c>
      <c r="M17" s="5" t="n">
        <f aca="false">IF(1-(($B17-M$2-1)/20) &gt; 0, IF(1-(($B17-M$2-1)/20) &lt; 1, 1-(($B17-M$2-1)/20), 1), 0)</f>
        <v>0.3</v>
      </c>
      <c r="N17" s="5" t="n">
        <f aca="false">IF(1-(($B17-N$2-1)/20) &gt; 0, IF(1-(($B17-N$2-1)/20) &lt; 1, 1-(($B17-N$2-1)/20), 1), 0)</f>
        <v>0.35</v>
      </c>
      <c r="O17" s="5" t="n">
        <f aca="false">IF(1-(($B17-O$2-1)/20) &gt; 0, IF(1-(($B17-O$2-1)/20) &lt; 1, 1-(($B17-O$2-1)/20), 1), 0)</f>
        <v>0.4</v>
      </c>
      <c r="P17" s="5" t="n">
        <f aca="false">IF(1-(($B17-P$2-1)/20) &gt; 0, IF(1-(($B17-P$2-1)/20) &lt; 1, 1-(($B17-P$2-1)/20), 1), 0)</f>
        <v>0.45</v>
      </c>
      <c r="Q17" s="5" t="n">
        <f aca="false">IF(1-(($B17-Q$2-1)/20) &gt; 0, IF(1-(($B17-Q$2-1)/20) &lt; 1, 1-(($B17-Q$2-1)/20), 1), 0)</f>
        <v>0.5</v>
      </c>
      <c r="R17" s="5" t="n">
        <f aca="false">IF(1-(($B17-R$2-1)/20) &gt; 0, IF(1-(($B17-R$2-1)/20) &lt; 1, 1-(($B17-R$2-1)/20), 1), 0)</f>
        <v>0.55</v>
      </c>
      <c r="S17" s="5" t="n">
        <f aca="false">IF(1-(($B17-S$2-1)/20) &gt; 0, IF(1-(($B17-S$2-1)/20) &lt; 1, 1-(($B17-S$2-1)/20), 1), 0)</f>
        <v>0.6</v>
      </c>
      <c r="T17" s="5" t="n">
        <f aca="false">IF(1-(($B17-T$2-1)/20) &gt; 0, IF(1-(($B17-T$2-1)/20) &lt; 1, 1-(($B17-T$2-1)/20), 1), 0)</f>
        <v>0.65</v>
      </c>
      <c r="U17" s="5" t="n">
        <f aca="false">IF(1-(($B17-U$2-1)/20) &gt; 0, IF(1-(($B17-U$2-1)/20) &lt; 1, 1-(($B17-U$2-1)/20), 1), 0)</f>
        <v>0.7</v>
      </c>
      <c r="V17" s="5" t="n">
        <f aca="false">IF(1-(($B17-V$2-1)/20) &gt; 0, IF(1-(($B17-V$2-1)/20) &lt; 1, 1-(($B17-V$2-1)/20), 1), 0)</f>
        <v>0.75</v>
      </c>
      <c r="W17" s="5" t="n">
        <f aca="false">IF(1-(($B17-W$2-1)/20) &gt; 0, IF(1-(($B17-W$2-1)/20) &lt; 1, 1-(($B17-W$2-1)/20), 1), 0)</f>
        <v>0.8</v>
      </c>
    </row>
    <row r="18" customFormat="false" ht="12.75" hidden="false" customHeight="false" outlineLevel="0" collapsed="false">
      <c r="B18" s="4" t="n">
        <v>21</v>
      </c>
      <c r="C18" s="5" t="n">
        <f aca="false">IF(1-(($B18-C$2-1)/20) &gt; 0, IF(1-(($B18-C$2-1)/20) &lt; 1, 1-(($B18-C$2-1)/20), 1), 0)</f>
        <v>0</v>
      </c>
      <c r="D18" s="5" t="n">
        <f aca="false">IF(1-(($B18-D$2-1)/20) &gt; 0, IF(1-(($B18-D$2-1)/20) &lt; 1, 1-(($B18-D$2-1)/20), 1), 0)</f>
        <v>0</v>
      </c>
      <c r="E18" s="5" t="n">
        <f aca="false">IF(1-(($B18-E$2-1)/20) &gt; 0, IF(1-(($B18-E$2-1)/20) &lt; 1, 1-(($B18-E$2-1)/20), 1), 0)</f>
        <v>0</v>
      </c>
      <c r="F18" s="5" t="n">
        <f aca="false">IF(1-(($B18-F$2-1)/20) &gt; 0, IF(1-(($B18-F$2-1)/20) &lt; 1, 1-(($B18-F$2-1)/20), 1), 0)</f>
        <v>0</v>
      </c>
      <c r="G18" s="5" t="n">
        <f aca="false">IF(1-(($B18-G$2-1)/20) &gt; 0, IF(1-(($B18-G$2-1)/20) &lt; 1, 1-(($B18-G$2-1)/20), 1), 0)</f>
        <v>0</v>
      </c>
      <c r="H18" s="5" t="n">
        <f aca="false">IF(1-(($B18-H$2-1)/20) &gt; 0, IF(1-(($B18-H$2-1)/20) &lt; 1, 1-(($B18-H$2-1)/20), 1), 0)</f>
        <v>0</v>
      </c>
      <c r="I18" s="5" t="n">
        <f aca="false">IF(1-(($B18-I$2-1)/20) &gt; 0, IF(1-(($B18-I$2-1)/20) &lt; 1, 1-(($B18-I$2-1)/20), 1), 0)</f>
        <v>0.05</v>
      </c>
      <c r="J18" s="5" t="n">
        <f aca="false">IF(1-(($B18-J$2-1)/20) &gt; 0, IF(1-(($B18-J$2-1)/20) &lt; 1, 1-(($B18-J$2-1)/20), 1), 0)</f>
        <v>0.1</v>
      </c>
      <c r="K18" s="5" t="n">
        <f aca="false">IF(1-(($B18-K$2-1)/20) &gt; 0, IF(1-(($B18-K$2-1)/20) &lt; 1, 1-(($B18-K$2-1)/20), 1), 0)</f>
        <v>0.15</v>
      </c>
      <c r="L18" s="5" t="n">
        <f aca="false">IF(1-(($B18-L$2-1)/20) &gt; 0, IF(1-(($B18-L$2-1)/20) &lt; 1, 1-(($B18-L$2-1)/20), 1), 0)</f>
        <v>0.2</v>
      </c>
      <c r="M18" s="5" t="n">
        <f aca="false">IF(1-(($B18-M$2-1)/20) &gt; 0, IF(1-(($B18-M$2-1)/20) &lt; 1, 1-(($B18-M$2-1)/20), 1), 0)</f>
        <v>0.25</v>
      </c>
      <c r="N18" s="5" t="n">
        <f aca="false">IF(1-(($B18-N$2-1)/20) &gt; 0, IF(1-(($B18-N$2-1)/20) &lt; 1, 1-(($B18-N$2-1)/20), 1), 0)</f>
        <v>0.3</v>
      </c>
      <c r="O18" s="5" t="n">
        <f aca="false">IF(1-(($B18-O$2-1)/20) &gt; 0, IF(1-(($B18-O$2-1)/20) &lt; 1, 1-(($B18-O$2-1)/20), 1), 0)</f>
        <v>0.35</v>
      </c>
      <c r="P18" s="5" t="n">
        <f aca="false">IF(1-(($B18-P$2-1)/20) &gt; 0, IF(1-(($B18-P$2-1)/20) &lt; 1, 1-(($B18-P$2-1)/20), 1), 0)</f>
        <v>0.4</v>
      </c>
      <c r="Q18" s="5" t="n">
        <f aca="false">IF(1-(($B18-Q$2-1)/20) &gt; 0, IF(1-(($B18-Q$2-1)/20) &lt; 1, 1-(($B18-Q$2-1)/20), 1), 0)</f>
        <v>0.45</v>
      </c>
      <c r="R18" s="5" t="n">
        <f aca="false">IF(1-(($B18-R$2-1)/20) &gt; 0, IF(1-(($B18-R$2-1)/20) &lt; 1, 1-(($B18-R$2-1)/20), 1), 0)</f>
        <v>0.5</v>
      </c>
      <c r="S18" s="5" t="n">
        <f aca="false">IF(1-(($B18-S$2-1)/20) &gt; 0, IF(1-(($B18-S$2-1)/20) &lt; 1, 1-(($B18-S$2-1)/20), 1), 0)</f>
        <v>0.55</v>
      </c>
      <c r="T18" s="5" t="n">
        <f aca="false">IF(1-(($B18-T$2-1)/20) &gt; 0, IF(1-(($B18-T$2-1)/20) &lt; 1, 1-(($B18-T$2-1)/20), 1), 0)</f>
        <v>0.6</v>
      </c>
      <c r="U18" s="5" t="n">
        <f aca="false">IF(1-(($B18-U$2-1)/20) &gt; 0, IF(1-(($B18-U$2-1)/20) &lt; 1, 1-(($B18-U$2-1)/20), 1), 0)</f>
        <v>0.65</v>
      </c>
      <c r="V18" s="5" t="n">
        <f aca="false">IF(1-(($B18-V$2-1)/20) &gt; 0, IF(1-(($B18-V$2-1)/20) &lt; 1, 1-(($B18-V$2-1)/20), 1), 0)</f>
        <v>0.7</v>
      </c>
      <c r="W18" s="5" t="n">
        <f aca="false">IF(1-(($B18-W$2-1)/20) &gt; 0, IF(1-(($B18-W$2-1)/20) &lt; 1, 1-(($B18-W$2-1)/20), 1), 0)</f>
        <v>0.75</v>
      </c>
    </row>
    <row r="19" customFormat="false" ht="12.75" hidden="false" customHeight="false" outlineLevel="0" collapsed="false">
      <c r="B19" s="4" t="n">
        <v>22</v>
      </c>
      <c r="C19" s="5" t="n">
        <f aca="false">IF(1-(($B19-C$2-1)/20) &gt; 0, IF(1-(($B19-C$2-1)/20) &lt; 1, 1-(($B19-C$2-1)/20), 1), 0)</f>
        <v>0</v>
      </c>
      <c r="D19" s="5" t="n">
        <f aca="false">IF(1-(($B19-D$2-1)/20) &gt; 0, IF(1-(($B19-D$2-1)/20) &lt; 1, 1-(($B19-D$2-1)/20), 1), 0)</f>
        <v>0</v>
      </c>
      <c r="E19" s="5" t="n">
        <f aca="false">IF(1-(($B19-E$2-1)/20) &gt; 0, IF(1-(($B19-E$2-1)/20) &lt; 1, 1-(($B19-E$2-1)/20), 1), 0)</f>
        <v>0</v>
      </c>
      <c r="F19" s="5" t="n">
        <f aca="false">IF(1-(($B19-F$2-1)/20) &gt; 0, IF(1-(($B19-F$2-1)/20) &lt; 1, 1-(($B19-F$2-1)/20), 1), 0)</f>
        <v>0</v>
      </c>
      <c r="G19" s="5" t="n">
        <f aca="false">IF(1-(($B19-G$2-1)/20) &gt; 0, IF(1-(($B19-G$2-1)/20) &lt; 1, 1-(($B19-G$2-1)/20), 1), 0)</f>
        <v>0</v>
      </c>
      <c r="H19" s="5" t="n">
        <f aca="false">IF(1-(($B19-H$2-1)/20) &gt; 0, IF(1-(($B19-H$2-1)/20) &lt; 1, 1-(($B19-H$2-1)/20), 1), 0)</f>
        <v>0</v>
      </c>
      <c r="I19" s="5" t="n">
        <f aca="false">IF(1-(($B19-I$2-1)/20) &gt; 0, IF(1-(($B19-I$2-1)/20) &lt; 1, 1-(($B19-I$2-1)/20), 1), 0)</f>
        <v>0</v>
      </c>
      <c r="J19" s="5" t="n">
        <f aca="false">IF(1-(($B19-J$2-1)/20) &gt; 0, IF(1-(($B19-J$2-1)/20) &lt; 1, 1-(($B19-J$2-1)/20), 1), 0)</f>
        <v>0.05</v>
      </c>
      <c r="K19" s="5" t="n">
        <f aca="false">IF(1-(($B19-K$2-1)/20) &gt; 0, IF(1-(($B19-K$2-1)/20) &lt; 1, 1-(($B19-K$2-1)/20), 1), 0)</f>
        <v>0.1</v>
      </c>
      <c r="L19" s="5" t="n">
        <f aca="false">IF(1-(($B19-L$2-1)/20) &gt; 0, IF(1-(($B19-L$2-1)/20) &lt; 1, 1-(($B19-L$2-1)/20), 1), 0)</f>
        <v>0.15</v>
      </c>
      <c r="M19" s="5" t="n">
        <f aca="false">IF(1-(($B19-M$2-1)/20) &gt; 0, IF(1-(($B19-M$2-1)/20) &lt; 1, 1-(($B19-M$2-1)/20), 1), 0)</f>
        <v>0.2</v>
      </c>
      <c r="N19" s="5" t="n">
        <f aca="false">IF(1-(($B19-N$2-1)/20) &gt; 0, IF(1-(($B19-N$2-1)/20) &lt; 1, 1-(($B19-N$2-1)/20), 1), 0)</f>
        <v>0.25</v>
      </c>
      <c r="O19" s="5" t="n">
        <f aca="false">IF(1-(($B19-O$2-1)/20) &gt; 0, IF(1-(($B19-O$2-1)/20) &lt; 1, 1-(($B19-O$2-1)/20), 1), 0)</f>
        <v>0.3</v>
      </c>
      <c r="P19" s="5" t="n">
        <f aca="false">IF(1-(($B19-P$2-1)/20) &gt; 0, IF(1-(($B19-P$2-1)/20) &lt; 1, 1-(($B19-P$2-1)/20), 1), 0)</f>
        <v>0.35</v>
      </c>
      <c r="Q19" s="5" t="n">
        <f aca="false">IF(1-(($B19-Q$2-1)/20) &gt; 0, IF(1-(($B19-Q$2-1)/20) &lt; 1, 1-(($B19-Q$2-1)/20), 1), 0)</f>
        <v>0.4</v>
      </c>
      <c r="R19" s="5" t="n">
        <f aca="false">IF(1-(($B19-R$2-1)/20) &gt; 0, IF(1-(($B19-R$2-1)/20) &lt; 1, 1-(($B19-R$2-1)/20), 1), 0)</f>
        <v>0.45</v>
      </c>
      <c r="S19" s="5" t="n">
        <f aca="false">IF(1-(($B19-S$2-1)/20) &gt; 0, IF(1-(($B19-S$2-1)/20) &lt; 1, 1-(($B19-S$2-1)/20), 1), 0)</f>
        <v>0.5</v>
      </c>
      <c r="T19" s="5" t="n">
        <f aca="false">IF(1-(($B19-T$2-1)/20) &gt; 0, IF(1-(($B19-T$2-1)/20) &lt; 1, 1-(($B19-T$2-1)/20), 1), 0)</f>
        <v>0.55</v>
      </c>
      <c r="U19" s="5" t="n">
        <f aca="false">IF(1-(($B19-U$2-1)/20) &gt; 0, IF(1-(($B19-U$2-1)/20) &lt; 1, 1-(($B19-U$2-1)/20), 1), 0)</f>
        <v>0.6</v>
      </c>
      <c r="V19" s="5" t="n">
        <f aca="false">IF(1-(($B19-V$2-1)/20) &gt; 0, IF(1-(($B19-V$2-1)/20) &lt; 1, 1-(($B19-V$2-1)/20), 1), 0)</f>
        <v>0.65</v>
      </c>
      <c r="W19" s="5" t="n">
        <f aca="false">IF(1-(($B19-W$2-1)/20) &gt; 0, IF(1-(($B19-W$2-1)/20) &lt; 1, 1-(($B19-W$2-1)/20), 1), 0)</f>
        <v>0.7</v>
      </c>
    </row>
    <row r="20" customFormat="false" ht="12.75" hidden="false" customHeight="false" outlineLevel="0" collapsed="false">
      <c r="B20" s="4" t="n">
        <v>23</v>
      </c>
      <c r="C20" s="5" t="n">
        <f aca="false">IF(1-(($B20-C$2-1)/20) &gt; 0, IF(1-(($B20-C$2-1)/20) &lt; 1, 1-(($B20-C$2-1)/20), 1), 0)</f>
        <v>0</v>
      </c>
      <c r="D20" s="5" t="n">
        <f aca="false">IF(1-(($B20-D$2-1)/20) &gt; 0, IF(1-(($B20-D$2-1)/20) &lt; 1, 1-(($B20-D$2-1)/20), 1), 0)</f>
        <v>0</v>
      </c>
      <c r="E20" s="5" t="n">
        <f aca="false">IF(1-(($B20-E$2-1)/20) &gt; 0, IF(1-(($B20-E$2-1)/20) &lt; 1, 1-(($B20-E$2-1)/20), 1), 0)</f>
        <v>0</v>
      </c>
      <c r="F20" s="5" t="n">
        <f aca="false">IF(1-(($B20-F$2-1)/20) &gt; 0, IF(1-(($B20-F$2-1)/20) &lt; 1, 1-(($B20-F$2-1)/20), 1), 0)</f>
        <v>0</v>
      </c>
      <c r="G20" s="5" t="n">
        <f aca="false">IF(1-(($B20-G$2-1)/20) &gt; 0, IF(1-(($B20-G$2-1)/20) &lt; 1, 1-(($B20-G$2-1)/20), 1), 0)</f>
        <v>0</v>
      </c>
      <c r="H20" s="5" t="n">
        <f aca="false">IF(1-(($B20-H$2-1)/20) &gt; 0, IF(1-(($B20-H$2-1)/20) &lt; 1, 1-(($B20-H$2-1)/20), 1), 0)</f>
        <v>0</v>
      </c>
      <c r="I20" s="5" t="n">
        <f aca="false">IF(1-(($B20-I$2-1)/20) &gt; 0, IF(1-(($B20-I$2-1)/20) &lt; 1, 1-(($B20-I$2-1)/20), 1), 0)</f>
        <v>0</v>
      </c>
      <c r="J20" s="5" t="n">
        <f aca="false">IF(1-(($B20-J$2-1)/20) &gt; 0, IF(1-(($B20-J$2-1)/20) &lt; 1, 1-(($B20-J$2-1)/20), 1), 0)</f>
        <v>0</v>
      </c>
      <c r="K20" s="5" t="n">
        <f aca="false">IF(1-(($B20-K$2-1)/20) &gt; 0, IF(1-(($B20-K$2-1)/20) &lt; 1, 1-(($B20-K$2-1)/20), 1), 0)</f>
        <v>0.05</v>
      </c>
      <c r="L20" s="5" t="n">
        <f aca="false">IF(1-(($B20-L$2-1)/20) &gt; 0, IF(1-(($B20-L$2-1)/20) &lt; 1, 1-(($B20-L$2-1)/20), 1), 0)</f>
        <v>0.1</v>
      </c>
      <c r="M20" s="5" t="n">
        <f aca="false">IF(1-(($B20-M$2-1)/20) &gt; 0, IF(1-(($B20-M$2-1)/20) &lt; 1, 1-(($B20-M$2-1)/20), 1), 0)</f>
        <v>0.15</v>
      </c>
      <c r="N20" s="5" t="n">
        <f aca="false">IF(1-(($B20-N$2-1)/20) &gt; 0, IF(1-(($B20-N$2-1)/20) &lt; 1, 1-(($B20-N$2-1)/20), 1), 0)</f>
        <v>0.2</v>
      </c>
      <c r="O20" s="5" t="n">
        <f aca="false">IF(1-(($B20-O$2-1)/20) &gt; 0, IF(1-(($B20-O$2-1)/20) &lt; 1, 1-(($B20-O$2-1)/20), 1), 0)</f>
        <v>0.25</v>
      </c>
      <c r="P20" s="5" t="n">
        <f aca="false">IF(1-(($B20-P$2-1)/20) &gt; 0, IF(1-(($B20-P$2-1)/20) &lt; 1, 1-(($B20-P$2-1)/20), 1), 0)</f>
        <v>0.3</v>
      </c>
      <c r="Q20" s="5" t="n">
        <f aca="false">IF(1-(($B20-Q$2-1)/20) &gt; 0, IF(1-(($B20-Q$2-1)/20) &lt; 1, 1-(($B20-Q$2-1)/20), 1), 0)</f>
        <v>0.35</v>
      </c>
      <c r="R20" s="5" t="n">
        <f aca="false">IF(1-(($B20-R$2-1)/20) &gt; 0, IF(1-(($B20-R$2-1)/20) &lt; 1, 1-(($B20-R$2-1)/20), 1), 0)</f>
        <v>0.4</v>
      </c>
      <c r="S20" s="5" t="n">
        <f aca="false">IF(1-(($B20-S$2-1)/20) &gt; 0, IF(1-(($B20-S$2-1)/20) &lt; 1, 1-(($B20-S$2-1)/20), 1), 0)</f>
        <v>0.45</v>
      </c>
      <c r="T20" s="5" t="n">
        <f aca="false">IF(1-(($B20-T$2-1)/20) &gt; 0, IF(1-(($B20-T$2-1)/20) &lt; 1, 1-(($B20-T$2-1)/20), 1), 0)</f>
        <v>0.5</v>
      </c>
      <c r="U20" s="5" t="n">
        <f aca="false">IF(1-(($B20-U$2-1)/20) &gt; 0, IF(1-(($B20-U$2-1)/20) &lt; 1, 1-(($B20-U$2-1)/20), 1), 0)</f>
        <v>0.55</v>
      </c>
      <c r="V20" s="5" t="n">
        <f aca="false">IF(1-(($B20-V$2-1)/20) &gt; 0, IF(1-(($B20-V$2-1)/20) &lt; 1, 1-(($B20-V$2-1)/20), 1), 0)</f>
        <v>0.6</v>
      </c>
      <c r="W20" s="5" t="n">
        <f aca="false">IF(1-(($B20-W$2-1)/20) &gt; 0, IF(1-(($B20-W$2-1)/20) &lt; 1, 1-(($B20-W$2-1)/20), 1), 0)</f>
        <v>0.65</v>
      </c>
    </row>
    <row r="21" customFormat="false" ht="12.75" hidden="false" customHeight="false" outlineLevel="0" collapsed="false">
      <c r="B21" s="4" t="n">
        <v>24</v>
      </c>
      <c r="C21" s="5" t="n">
        <f aca="false">IF(1-(($B21-C$2-1)/20) &gt; 0, IF(1-(($B21-C$2-1)/20) &lt; 1, 1-(($B21-C$2-1)/20), 1), 0)</f>
        <v>0</v>
      </c>
      <c r="D21" s="5" t="n">
        <f aca="false">IF(1-(($B21-D$2-1)/20) &gt; 0, IF(1-(($B21-D$2-1)/20) &lt; 1, 1-(($B21-D$2-1)/20), 1), 0)</f>
        <v>0</v>
      </c>
      <c r="E21" s="5" t="n">
        <f aca="false">IF(1-(($B21-E$2-1)/20) &gt; 0, IF(1-(($B21-E$2-1)/20) &lt; 1, 1-(($B21-E$2-1)/20), 1), 0)</f>
        <v>0</v>
      </c>
      <c r="F21" s="5" t="n">
        <f aca="false">IF(1-(($B21-F$2-1)/20) &gt; 0, IF(1-(($B21-F$2-1)/20) &lt; 1, 1-(($B21-F$2-1)/20), 1), 0)</f>
        <v>0</v>
      </c>
      <c r="G21" s="5" t="n">
        <f aca="false">IF(1-(($B21-G$2-1)/20) &gt; 0, IF(1-(($B21-G$2-1)/20) &lt; 1, 1-(($B21-G$2-1)/20), 1), 0)</f>
        <v>0</v>
      </c>
      <c r="H21" s="5" t="n">
        <f aca="false">IF(1-(($B21-H$2-1)/20) &gt; 0, IF(1-(($B21-H$2-1)/20) &lt; 1, 1-(($B21-H$2-1)/20), 1), 0)</f>
        <v>0</v>
      </c>
      <c r="I21" s="5" t="n">
        <f aca="false">IF(1-(($B21-I$2-1)/20) &gt; 0, IF(1-(($B21-I$2-1)/20) &lt; 1, 1-(($B21-I$2-1)/20), 1), 0)</f>
        <v>0</v>
      </c>
      <c r="J21" s="5" t="n">
        <f aca="false">IF(1-(($B21-J$2-1)/20) &gt; 0, IF(1-(($B21-J$2-1)/20) &lt; 1, 1-(($B21-J$2-1)/20), 1), 0)</f>
        <v>0</v>
      </c>
      <c r="K21" s="5" t="n">
        <f aca="false">IF(1-(($B21-K$2-1)/20) &gt; 0, IF(1-(($B21-K$2-1)/20) &lt; 1, 1-(($B21-K$2-1)/20), 1), 0)</f>
        <v>0</v>
      </c>
      <c r="L21" s="5" t="n">
        <f aca="false">IF(1-(($B21-L$2-1)/20) &gt; 0, IF(1-(($B21-L$2-1)/20) &lt; 1, 1-(($B21-L$2-1)/20), 1), 0)</f>
        <v>0.05</v>
      </c>
      <c r="M21" s="5" t="n">
        <f aca="false">IF(1-(($B21-M$2-1)/20) &gt; 0, IF(1-(($B21-M$2-1)/20) &lt; 1, 1-(($B21-M$2-1)/20), 1), 0)</f>
        <v>0.1</v>
      </c>
      <c r="N21" s="5" t="n">
        <f aca="false">IF(1-(($B21-N$2-1)/20) &gt; 0, IF(1-(($B21-N$2-1)/20) &lt; 1, 1-(($B21-N$2-1)/20), 1), 0)</f>
        <v>0.15</v>
      </c>
      <c r="O21" s="5" t="n">
        <f aca="false">IF(1-(($B21-O$2-1)/20) &gt; 0, IF(1-(($B21-O$2-1)/20) &lt; 1, 1-(($B21-O$2-1)/20), 1), 0)</f>
        <v>0.2</v>
      </c>
      <c r="P21" s="5" t="n">
        <f aca="false">IF(1-(($B21-P$2-1)/20) &gt; 0, IF(1-(($B21-P$2-1)/20) &lt; 1, 1-(($B21-P$2-1)/20), 1), 0)</f>
        <v>0.25</v>
      </c>
      <c r="Q21" s="5" t="n">
        <f aca="false">IF(1-(($B21-Q$2-1)/20) &gt; 0, IF(1-(($B21-Q$2-1)/20) &lt; 1, 1-(($B21-Q$2-1)/20), 1), 0)</f>
        <v>0.3</v>
      </c>
      <c r="R21" s="5" t="n">
        <f aca="false">IF(1-(($B21-R$2-1)/20) &gt; 0, IF(1-(($B21-R$2-1)/20) &lt; 1, 1-(($B21-R$2-1)/20), 1), 0)</f>
        <v>0.35</v>
      </c>
      <c r="S21" s="5" t="n">
        <f aca="false">IF(1-(($B21-S$2-1)/20) &gt; 0, IF(1-(($B21-S$2-1)/20) &lt; 1, 1-(($B21-S$2-1)/20), 1), 0)</f>
        <v>0.4</v>
      </c>
      <c r="T21" s="5" t="n">
        <f aca="false">IF(1-(($B21-T$2-1)/20) &gt; 0, IF(1-(($B21-T$2-1)/20) &lt; 1, 1-(($B21-T$2-1)/20), 1), 0)</f>
        <v>0.45</v>
      </c>
      <c r="U21" s="5" t="n">
        <f aca="false">IF(1-(($B21-U$2-1)/20) &gt; 0, IF(1-(($B21-U$2-1)/20) &lt; 1, 1-(($B21-U$2-1)/20), 1), 0)</f>
        <v>0.5</v>
      </c>
      <c r="V21" s="5" t="n">
        <f aca="false">IF(1-(($B21-V$2-1)/20) &gt; 0, IF(1-(($B21-V$2-1)/20) &lt; 1, 1-(($B21-V$2-1)/20), 1), 0)</f>
        <v>0.55</v>
      </c>
      <c r="W21" s="5" t="n">
        <f aca="false">IF(1-(($B21-W$2-1)/20) &gt; 0, IF(1-(($B21-W$2-1)/20) &lt; 1, 1-(($B21-W$2-1)/20), 1), 0)</f>
        <v>0.6</v>
      </c>
    </row>
    <row r="22" customFormat="false" ht="12.75" hidden="false" customHeight="false" outlineLevel="0" collapsed="false">
      <c r="B22" s="4" t="n">
        <v>25</v>
      </c>
      <c r="C22" s="5" t="n">
        <f aca="false">IF(1-(($B22-C$2-1)/20) &gt; 0, IF(1-(($B22-C$2-1)/20) &lt; 1, 1-(($B22-C$2-1)/20), 1), 0)</f>
        <v>0</v>
      </c>
      <c r="D22" s="5" t="n">
        <f aca="false">IF(1-(($B22-D$2-1)/20) &gt; 0, IF(1-(($B22-D$2-1)/20) &lt; 1, 1-(($B22-D$2-1)/20), 1), 0)</f>
        <v>0</v>
      </c>
      <c r="E22" s="5" t="n">
        <f aca="false">IF(1-(($B22-E$2-1)/20) &gt; 0, IF(1-(($B22-E$2-1)/20) &lt; 1, 1-(($B22-E$2-1)/20), 1), 0)</f>
        <v>0</v>
      </c>
      <c r="F22" s="5" t="n">
        <f aca="false">IF(1-(($B22-F$2-1)/20) &gt; 0, IF(1-(($B22-F$2-1)/20) &lt; 1, 1-(($B22-F$2-1)/20), 1), 0)</f>
        <v>0</v>
      </c>
      <c r="G22" s="5" t="n">
        <f aca="false">IF(1-(($B22-G$2-1)/20) &gt; 0, IF(1-(($B22-G$2-1)/20) &lt; 1, 1-(($B22-G$2-1)/20), 1), 0)</f>
        <v>0</v>
      </c>
      <c r="H22" s="5" t="n">
        <f aca="false">IF(1-(($B22-H$2-1)/20) &gt; 0, IF(1-(($B22-H$2-1)/20) &lt; 1, 1-(($B22-H$2-1)/20), 1), 0)</f>
        <v>0</v>
      </c>
      <c r="I22" s="5" t="n">
        <f aca="false">IF(1-(($B22-I$2-1)/20) &gt; 0, IF(1-(($B22-I$2-1)/20) &lt; 1, 1-(($B22-I$2-1)/20), 1), 0)</f>
        <v>0</v>
      </c>
      <c r="J22" s="5" t="n">
        <f aca="false">IF(1-(($B22-J$2-1)/20) &gt; 0, IF(1-(($B22-J$2-1)/20) &lt; 1, 1-(($B22-J$2-1)/20), 1), 0)</f>
        <v>0</v>
      </c>
      <c r="K22" s="5" t="n">
        <f aca="false">IF(1-(($B22-K$2-1)/20) &gt; 0, IF(1-(($B22-K$2-1)/20) &lt; 1, 1-(($B22-K$2-1)/20), 1), 0)</f>
        <v>0</v>
      </c>
      <c r="L22" s="5" t="n">
        <f aca="false">IF(1-(($B22-L$2-1)/20) &gt; 0, IF(1-(($B22-L$2-1)/20) &lt; 1, 1-(($B22-L$2-1)/20), 1), 0)</f>
        <v>0</v>
      </c>
      <c r="M22" s="5" t="n">
        <f aca="false">IF(1-(($B22-M$2-1)/20) &gt; 0, IF(1-(($B22-M$2-1)/20) &lt; 1, 1-(($B22-M$2-1)/20), 1), 0)</f>
        <v>0.05</v>
      </c>
      <c r="N22" s="5" t="n">
        <f aca="false">IF(1-(($B22-N$2-1)/20) &gt; 0, IF(1-(($B22-N$2-1)/20) &lt; 1, 1-(($B22-N$2-1)/20), 1), 0)</f>
        <v>0.1</v>
      </c>
      <c r="O22" s="5" t="n">
        <f aca="false">IF(1-(($B22-O$2-1)/20) &gt; 0, IF(1-(($B22-O$2-1)/20) &lt; 1, 1-(($B22-O$2-1)/20), 1), 0)</f>
        <v>0.15</v>
      </c>
      <c r="P22" s="5" t="n">
        <f aca="false">IF(1-(($B22-P$2-1)/20) &gt; 0, IF(1-(($B22-P$2-1)/20) &lt; 1, 1-(($B22-P$2-1)/20), 1), 0)</f>
        <v>0.2</v>
      </c>
      <c r="Q22" s="5" t="n">
        <f aca="false">IF(1-(($B22-Q$2-1)/20) &gt; 0, IF(1-(($B22-Q$2-1)/20) &lt; 1, 1-(($B22-Q$2-1)/20), 1), 0)</f>
        <v>0.25</v>
      </c>
      <c r="R22" s="5" t="n">
        <f aca="false">IF(1-(($B22-R$2-1)/20) &gt; 0, IF(1-(($B22-R$2-1)/20) &lt; 1, 1-(($B22-R$2-1)/20), 1), 0)</f>
        <v>0.3</v>
      </c>
      <c r="S22" s="5" t="n">
        <f aca="false">IF(1-(($B22-S$2-1)/20) &gt; 0, IF(1-(($B22-S$2-1)/20) &lt; 1, 1-(($B22-S$2-1)/20), 1), 0)</f>
        <v>0.35</v>
      </c>
      <c r="T22" s="5" t="n">
        <f aca="false">IF(1-(($B22-T$2-1)/20) &gt; 0, IF(1-(($B22-T$2-1)/20) &lt; 1, 1-(($B22-T$2-1)/20), 1), 0)</f>
        <v>0.4</v>
      </c>
      <c r="U22" s="5" t="n">
        <f aca="false">IF(1-(($B22-U$2-1)/20) &gt; 0, IF(1-(($B22-U$2-1)/20) &lt; 1, 1-(($B22-U$2-1)/20), 1), 0)</f>
        <v>0.45</v>
      </c>
      <c r="V22" s="5" t="n">
        <f aca="false">IF(1-(($B22-V$2-1)/20) &gt; 0, IF(1-(($B22-V$2-1)/20) &lt; 1, 1-(($B22-V$2-1)/20), 1), 0)</f>
        <v>0.5</v>
      </c>
      <c r="W22" s="5" t="n">
        <f aca="false">IF(1-(($B22-W$2-1)/20) &gt; 0, IF(1-(($B22-W$2-1)/20) &lt; 1, 1-(($B22-W$2-1)/20), 1), 0)</f>
        <v>0.55</v>
      </c>
    </row>
  </sheetData>
  <conditionalFormatting sqref="C3:W22">
    <cfRule type="colorScale" priority="2">
      <colorScale>
        <cfvo type="num" val="0"/>
        <cfvo type="num" val="0.5"/>
        <cfvo type="num" val="1"/>
        <color rgb="FFF7A19A"/>
        <color rgb="FFFFF9AE"/>
        <color rgb="FFC2E0AE"/>
      </colorScale>
    </cfRule>
  </conditionalFormatting>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T44"/>
  <sheetViews>
    <sheetView showFormulas="false" showGridLines="true" showRowColHeaders="true" showZeros="true" rightToLeft="false" tabSelected="false" showOutlineSymbols="true" defaultGridColor="true" view="normal" topLeftCell="A16" colorId="64" zoomScale="80" zoomScaleNormal="80" zoomScalePageLayoutView="100" workbookViewId="0">
      <selection pane="topLeft" activeCell="F35" activeCellId="0" sqref="F35"/>
    </sheetView>
  </sheetViews>
  <sheetFormatPr defaultColWidth="8.875" defaultRowHeight="12.75" zeroHeight="false" outlineLevelRow="0" outlineLevelCol="0"/>
  <cols>
    <col collapsed="false" customWidth="true" hidden="false" outlineLevel="0" max="1" min="1" style="0" width="32"/>
    <col collapsed="false" customWidth="true" hidden="false" outlineLevel="0" max="2" min="2" style="0" width="7.57"/>
    <col collapsed="false" customWidth="true" hidden="false" outlineLevel="0" max="4" min="4" style="9" width="11.57"/>
    <col collapsed="false" customWidth="true" hidden="false" outlineLevel="0" max="13" min="12" style="0" width="11.86"/>
    <col collapsed="false" customWidth="true" hidden="false" outlineLevel="0" max="14" min="14" style="0" width="11.71"/>
    <col collapsed="false" customWidth="true" hidden="false" outlineLevel="0" max="15" min="15" style="2" width="11.71"/>
    <col collapsed="false" customWidth="true" hidden="false" outlineLevel="0" max="16" min="16" style="2" width="40.71"/>
    <col collapsed="false" customWidth="true" hidden="true" outlineLevel="0" max="17" min="17" style="2" width="40.28"/>
  </cols>
  <sheetData>
    <row r="1" s="2" customFormat="true" ht="35.05" hidden="false" customHeight="false" outlineLevel="0" collapsed="false">
      <c r="A1" s="2" t="s">
        <v>25</v>
      </c>
      <c r="B1" s="2" t="s">
        <v>26</v>
      </c>
      <c r="C1" s="2" t="s">
        <v>27</v>
      </c>
      <c r="D1" s="10" t="s">
        <v>28</v>
      </c>
      <c r="E1" s="2" t="s">
        <v>29</v>
      </c>
      <c r="F1" s="2" t="s">
        <v>30</v>
      </c>
      <c r="G1" s="2" t="s">
        <v>31</v>
      </c>
      <c r="H1" s="2" t="s">
        <v>32</v>
      </c>
      <c r="I1" s="2" t="s">
        <v>33</v>
      </c>
      <c r="J1" s="2" t="s">
        <v>34</v>
      </c>
      <c r="K1" s="2" t="s">
        <v>35</v>
      </c>
      <c r="L1" s="2" t="s">
        <v>36</v>
      </c>
      <c r="M1" s="2" t="s">
        <v>35</v>
      </c>
      <c r="N1" s="2" t="s">
        <v>37</v>
      </c>
      <c r="O1" s="11" t="s">
        <v>38</v>
      </c>
      <c r="P1" s="11" t="s">
        <v>39</v>
      </c>
      <c r="Q1" s="11" t="s">
        <v>40</v>
      </c>
    </row>
    <row r="2" customFormat="false" ht="12.75" hidden="false" customHeight="true" outlineLevel="0" collapsed="false">
      <c r="A2" s="12" t="s">
        <v>41</v>
      </c>
      <c r="B2" s="13" t="n">
        <f aca="false">2*C2+ROUND(2.5*E2,0)+ROUND(0.75*E3,0)+3*F2+2*F3+((G2-2)+(G3-2))+D2+D3</f>
        <v>16</v>
      </c>
      <c r="C2" s="13" t="n">
        <v>0</v>
      </c>
      <c r="D2" s="14" t="n">
        <v>0</v>
      </c>
      <c r="E2" s="14" t="n">
        <v>0</v>
      </c>
      <c r="F2" s="15" t="n">
        <v>1</v>
      </c>
      <c r="G2" s="15" t="n">
        <v>4</v>
      </c>
      <c r="H2" s="15" t="n">
        <f aca="false">F2*(G2/2+0.5)</f>
        <v>2.5</v>
      </c>
      <c r="I2" s="15" t="n">
        <f aca="false">F2*G2</f>
        <v>4</v>
      </c>
      <c r="J2" s="15" t="n">
        <f aca="false">ROUNDUP(50/H2,0)</f>
        <v>20</v>
      </c>
      <c r="K2" s="16" t="n">
        <f aca="false">IF(E2=0, ROUNDUP(50/(H2/2),0), ROUNDUP((50-ROUNDUP(15/E2,0)*H2/2)/H2,0)+ROUNDUP(15/E2,0))</f>
        <v>40</v>
      </c>
      <c r="L2" s="15" t="n">
        <f aca="false">ROUNDUP(100/H2,0)</f>
        <v>40</v>
      </c>
      <c r="M2" s="15" t="n">
        <f aca="false">IF($E2=0, ROUNDUP(100/($H2/2),0), ROUNDUP((100-ROUNDUP(15/$E2,0)*$H2/2)/$H2,0)+ROUNDUP(15/$E2,0))</f>
        <v>80</v>
      </c>
      <c r="N2" s="15" t="n">
        <f aca="false">IF($E2=0, ROUNDUP(100/($H2/2),0), ROUNDUP((100-ROUNDUP(30/$E2,0)*$H2/2)/$H2,0)+ROUNDUP(30/$E2,0))</f>
        <v>80</v>
      </c>
      <c r="O2" s="17" t="s">
        <v>41</v>
      </c>
      <c r="P2" s="17" t="s">
        <v>42</v>
      </c>
      <c r="Q2" s="17" t="s">
        <v>43</v>
      </c>
    </row>
    <row r="3" customFormat="false" ht="12.75" hidden="false" customHeight="false" outlineLevel="0" collapsed="false">
      <c r="A3" s="12"/>
      <c r="B3" s="13"/>
      <c r="C3" s="13"/>
      <c r="D3" s="18" t="n">
        <v>2</v>
      </c>
      <c r="E3" s="18" t="n">
        <v>1</v>
      </c>
      <c r="F3" s="19" t="n">
        <v>3</v>
      </c>
      <c r="G3" s="19" t="n">
        <v>4</v>
      </c>
      <c r="H3" s="19" t="n">
        <f aca="false">F3*(G3/2+0.5)</f>
        <v>7.5</v>
      </c>
      <c r="I3" s="19" t="n">
        <f aca="false">F3*G3</f>
        <v>12</v>
      </c>
      <c r="J3" s="19" t="n">
        <f aca="false">ROUNDUP(50/H3,0)</f>
        <v>7</v>
      </c>
      <c r="K3" s="19" t="n">
        <f aca="false">IF(E3=0, ROUNDUP(50/(H3/2),0), ROUNDUP((50-ROUNDUP(15/E3,0)*H3/2)/H3,0)+ROUNDUP(15/E3,0))</f>
        <v>14</v>
      </c>
      <c r="L3" s="19" t="n">
        <f aca="false">ROUNDUP(100/H3,0)</f>
        <v>14</v>
      </c>
      <c r="M3" s="19" t="n">
        <f aca="false">IF($E3=0, ROUNDUP(100/($H3/2),0), ROUNDUP((100-ROUNDUP(15/$E3,0)*$H3/2)/$H3,0)+ROUNDUP(15/$E3,0))</f>
        <v>21</v>
      </c>
      <c r="N3" s="19" t="n">
        <f aca="false">IF($E3=0, ROUNDUP(100/($H3/2),0), ROUNDUP((100-ROUNDUP(30/$E3,0)*$H3/2)/$H3,0)+ROUNDUP(30/$E3,0))</f>
        <v>28</v>
      </c>
      <c r="O3" s="17"/>
      <c r="P3" s="17"/>
      <c r="Q3" s="17"/>
    </row>
    <row r="4" customFormat="false" ht="12.75" hidden="false" customHeight="true" outlineLevel="0" collapsed="false">
      <c r="A4" s="20" t="s">
        <v>44</v>
      </c>
      <c r="B4" s="21" t="n">
        <f aca="false">2*C4+ROUND(2.5*E4,0)+ROUND(0.75*E5,0)+3*F4+2*F5+((G4-2)+(G5-2))+D4+D5</f>
        <v>25</v>
      </c>
      <c r="C4" s="22" t="n">
        <v>1</v>
      </c>
      <c r="D4" s="23" t="n">
        <v>0</v>
      </c>
      <c r="E4" s="23" t="n">
        <v>0</v>
      </c>
      <c r="F4" s="24" t="n">
        <v>1</v>
      </c>
      <c r="G4" s="24" t="n">
        <v>6</v>
      </c>
      <c r="H4" s="24" t="n">
        <f aca="false">F4*(G4/2+0.5)</f>
        <v>3.5</v>
      </c>
      <c r="I4" s="24" t="n">
        <f aca="false">F4*G4</f>
        <v>6</v>
      </c>
      <c r="J4" s="24" t="n">
        <f aca="false">ROUNDUP(50/H4,0)</f>
        <v>15</v>
      </c>
      <c r="K4" s="24" t="n">
        <f aca="false">IF(E4=0, ROUNDUP(50/(H4/2),0), ROUNDUP((50-ROUNDUP(15/E4,0)*H4/2)/H4,0)+ROUNDUP(15/E4,0))</f>
        <v>29</v>
      </c>
      <c r="L4" s="24" t="n">
        <f aca="false">ROUNDUP(100/H4,0)</f>
        <v>29</v>
      </c>
      <c r="M4" s="24" t="n">
        <f aca="false">IF($E4=0, ROUNDUP(100/($H4/2),0), ROUNDUP((100-ROUNDUP(15/$E4,0)*$H4/2)/$H4,0)+ROUNDUP(15/$E4,0))</f>
        <v>58</v>
      </c>
      <c r="N4" s="24" t="n">
        <f aca="false">IF($E4=0, ROUNDUP(100/($H4/2),0), ROUNDUP((100-ROUNDUP(30/$E4,0)*$H4/2)/$H4,0)+ROUNDUP(30/$E4,0))</f>
        <v>58</v>
      </c>
      <c r="O4" s="25" t="s">
        <v>45</v>
      </c>
      <c r="P4" s="25" t="s">
        <v>46</v>
      </c>
      <c r="Q4" s="25" t="s">
        <v>47</v>
      </c>
    </row>
    <row r="5" customFormat="false" ht="12.75" hidden="false" customHeight="false" outlineLevel="0" collapsed="false">
      <c r="A5" s="20"/>
      <c r="B5" s="21"/>
      <c r="C5" s="22"/>
      <c r="D5" s="26" t="n">
        <v>2</v>
      </c>
      <c r="E5" s="26" t="n">
        <v>3</v>
      </c>
      <c r="F5" s="27" t="n">
        <v>4</v>
      </c>
      <c r="G5" s="27" t="n">
        <v>6</v>
      </c>
      <c r="H5" s="27" t="n">
        <f aca="false">F5*(G5/2+0.5)</f>
        <v>14</v>
      </c>
      <c r="I5" s="27" t="n">
        <f aca="false">F5*G5</f>
        <v>24</v>
      </c>
      <c r="J5" s="27" t="n">
        <f aca="false">ROUNDUP(50/H5,0)</f>
        <v>4</v>
      </c>
      <c r="K5" s="27" t="n">
        <f aca="false">IF(E5=0, ROUNDUP(50/(H5/2),0), ROUNDUP((50-ROUNDUP(15/E5,0)*H5/2)/H5,0)+ROUNDUP(15/E5,0))</f>
        <v>7</v>
      </c>
      <c r="L5" s="27" t="n">
        <f aca="false">ROUNDUP(100/H5,0)</f>
        <v>8</v>
      </c>
      <c r="M5" s="27" t="n">
        <f aca="false">IF($E5=0, ROUNDUP(100/($H5/2),0), ROUNDUP((100-ROUNDUP(15/$E5,0)*$H5/2)/$H5,0)+ROUNDUP(15/$E5,0))</f>
        <v>10</v>
      </c>
      <c r="N5" s="27" t="n">
        <f aca="false">IF($E5=0, ROUNDUP(100/($H5/2),0), ROUNDUP((100-ROUNDUP(30/$E5,0)*$H5/2)/$H5,0)+ROUNDUP(30/$E5,0))</f>
        <v>13</v>
      </c>
      <c r="O5" s="25"/>
      <c r="P5" s="25"/>
      <c r="Q5" s="25"/>
    </row>
    <row r="6" customFormat="false" ht="13.5" hidden="false" customHeight="true" outlineLevel="0" collapsed="false">
      <c r="A6" s="12" t="s">
        <v>48</v>
      </c>
      <c r="B6" s="13" t="n">
        <f aca="false">2*C6+ROUND(2.5*E6,0)+ROUND(0.75*E7,0)+3*F6+2*F7+((G6-2)+(G7-2))+D6+D7</f>
        <v>33</v>
      </c>
      <c r="C6" s="13" t="n">
        <v>3</v>
      </c>
      <c r="D6" s="14" t="n">
        <v>1</v>
      </c>
      <c r="E6" s="14" t="n">
        <v>0</v>
      </c>
      <c r="F6" s="15" t="n">
        <v>1</v>
      </c>
      <c r="G6" s="15" t="n">
        <v>8</v>
      </c>
      <c r="H6" s="15" t="n">
        <f aca="false">F6*(G6/2+0.5)</f>
        <v>4.5</v>
      </c>
      <c r="I6" s="15" t="n">
        <f aca="false">F6*G6</f>
        <v>8</v>
      </c>
      <c r="J6" s="15" t="n">
        <f aca="false">ROUNDUP(50/H6,0)</f>
        <v>12</v>
      </c>
      <c r="K6" s="15" t="n">
        <f aca="false">IF(E6=0, ROUNDUP(50/(H6/2),0), ROUNDUP((50-ROUNDUP(15/E6,0)*H6/2)/H6,0)+ROUNDUP(15/E6,0))</f>
        <v>23</v>
      </c>
      <c r="L6" s="15" t="n">
        <f aca="false">ROUNDUP(100/H6,0)</f>
        <v>23</v>
      </c>
      <c r="M6" s="15" t="n">
        <f aca="false">IF($E6=0, ROUNDUP(100/($H6/2),0), ROUNDUP((100-ROUNDUP(15/$E6,0)*$H6/2)/$H6,0)+ROUNDUP(15/$E6,0))</f>
        <v>45</v>
      </c>
      <c r="N6" s="15" t="n">
        <f aca="false">IF($E6=0, ROUNDUP(100/($H6/2),0), ROUNDUP((100-ROUNDUP(30/$E6,0)*$H6/2)/$H6,0)+ROUNDUP(30/$E6,0))</f>
        <v>45</v>
      </c>
      <c r="O6" s="17" t="s">
        <v>49</v>
      </c>
      <c r="P6" s="17" t="s">
        <v>42</v>
      </c>
      <c r="Q6" s="17" t="s">
        <v>50</v>
      </c>
    </row>
    <row r="7" customFormat="false" ht="12.75" hidden="false" customHeight="false" outlineLevel="0" collapsed="false">
      <c r="A7" s="12"/>
      <c r="B7" s="13"/>
      <c r="C7" s="13"/>
      <c r="D7" s="18" t="n">
        <v>3</v>
      </c>
      <c r="E7" s="18" t="n">
        <v>2</v>
      </c>
      <c r="F7" s="19" t="n">
        <v>3</v>
      </c>
      <c r="G7" s="19" t="n">
        <v>8</v>
      </c>
      <c r="H7" s="19" t="n">
        <f aca="false">F7*(G7/2+0.5)</f>
        <v>13.5</v>
      </c>
      <c r="I7" s="19" t="n">
        <f aca="false">F7*G7</f>
        <v>24</v>
      </c>
      <c r="J7" s="19" t="n">
        <f aca="false">ROUNDUP(50/H7,0)</f>
        <v>4</v>
      </c>
      <c r="K7" s="19" t="n">
        <f aca="false">IF(E7=0, ROUNDUP(50/(H7/2),0), ROUNDUP((50-ROUNDUP(15/E7,0)*H7/2)/H7,0)+ROUNDUP(15/E7,0))</f>
        <v>7</v>
      </c>
      <c r="L7" s="19" t="n">
        <f aca="false">ROUNDUP(100/H7,0)</f>
        <v>8</v>
      </c>
      <c r="M7" s="19" t="n">
        <f aca="false">IF($E7=0, ROUNDUP(100/($H7/2),0), ROUNDUP((100-ROUNDUP(15/$E7,0)*$H7/2)/$H7,0)+ROUNDUP(15/$E7,0))</f>
        <v>12</v>
      </c>
      <c r="N7" s="19" t="n">
        <f aca="false">IF($E7=0, ROUNDUP(100/($H7/2),0), ROUNDUP((100-ROUNDUP(30/$E7,0)*$H7/2)/$H7,0)+ROUNDUP(30/$E7,0))</f>
        <v>14</v>
      </c>
      <c r="O7" s="17"/>
      <c r="P7" s="17"/>
      <c r="Q7" s="17"/>
    </row>
    <row r="8" customFormat="false" ht="13.5" hidden="false" customHeight="true" outlineLevel="0" collapsed="false">
      <c r="A8" s="20" t="s">
        <v>51</v>
      </c>
      <c r="B8" s="21" t="n">
        <f aca="false">2*C8+ROUND(2.5*E8,0)+ROUND(0.75*E9,0)+3*F8+2*F9+((G8-2)+(G9-2))+D8+D9</f>
        <v>32</v>
      </c>
      <c r="C8" s="22" t="n">
        <v>1</v>
      </c>
      <c r="D8" s="23" t="n">
        <v>0</v>
      </c>
      <c r="E8" s="23" t="n">
        <v>1</v>
      </c>
      <c r="F8" s="24" t="n">
        <v>1</v>
      </c>
      <c r="G8" s="24" t="n">
        <v>8</v>
      </c>
      <c r="H8" s="24" t="n">
        <f aca="false">F8*(G8/2+0.5)</f>
        <v>4.5</v>
      </c>
      <c r="I8" s="24" t="n">
        <f aca="false">F8*G8</f>
        <v>8</v>
      </c>
      <c r="J8" s="24" t="n">
        <f aca="false">ROUNDUP(50/H8,0)</f>
        <v>12</v>
      </c>
      <c r="K8" s="24" t="n">
        <f aca="false">IF(E8=0, ROUNDUP(50/(H8/2),0), ROUNDUP((50-ROUNDUP(15/E8,0)*H8/2)/H8,0)+ROUNDUP(15/E8,0))</f>
        <v>19</v>
      </c>
      <c r="L8" s="24" t="n">
        <f aca="false">ROUNDUP(100/H8,0)</f>
        <v>23</v>
      </c>
      <c r="M8" s="24" t="n">
        <f aca="false">IF($E8=0, ROUNDUP(100/($H8/2),0), ROUNDUP((100-ROUNDUP(15/$E8,0)*$H8/2)/$H8,0)+ROUNDUP(15/$E8,0))</f>
        <v>30</v>
      </c>
      <c r="N8" s="24" t="n">
        <f aca="false">IF($E8=0, ROUNDUP(100/($H8/2),0), ROUNDUP((100-ROUNDUP(30/$E8,0)*$H8/2)/$H8,0)+ROUNDUP(30/$E8,0))</f>
        <v>38</v>
      </c>
      <c r="O8" s="25" t="s">
        <v>49</v>
      </c>
      <c r="P8" s="25" t="s">
        <v>46</v>
      </c>
      <c r="Q8" s="25" t="s">
        <v>52</v>
      </c>
    </row>
    <row r="9" customFormat="false" ht="12.75" hidden="false" customHeight="false" outlineLevel="0" collapsed="false">
      <c r="A9" s="20"/>
      <c r="B9" s="21"/>
      <c r="C9" s="22"/>
      <c r="D9" s="26" t="n">
        <v>2</v>
      </c>
      <c r="E9" s="26" t="n">
        <v>5</v>
      </c>
      <c r="F9" s="27" t="n">
        <v>3</v>
      </c>
      <c r="G9" s="27" t="n">
        <v>8</v>
      </c>
      <c r="H9" s="27" t="n">
        <f aca="false">F9*(G9/2+0.5)</f>
        <v>13.5</v>
      </c>
      <c r="I9" s="27" t="n">
        <f aca="false">F9*G9</f>
        <v>24</v>
      </c>
      <c r="J9" s="27" t="n">
        <f aca="false">ROUNDUP(50/H9,0)</f>
        <v>4</v>
      </c>
      <c r="K9" s="27" t="n">
        <f aca="false">IF(E9=0, ROUNDUP(50/(H9/2),0), ROUNDUP((50-ROUNDUP(15/E9,0)*H9/2)/H9,0)+ROUNDUP(15/E9,0))</f>
        <v>6</v>
      </c>
      <c r="L9" s="27" t="n">
        <f aca="false">ROUNDUP(100/H9,0)</f>
        <v>8</v>
      </c>
      <c r="M9" s="27" t="n">
        <f aca="false">IF($E9=0, ROUNDUP(100/($H9/2),0), ROUNDUP((100-ROUNDUP(15/$E9,0)*$H9/2)/$H9,0)+ROUNDUP(15/$E9,0))</f>
        <v>9</v>
      </c>
      <c r="N9" s="27" t="n">
        <f aca="false">IF($E9=0, ROUNDUP(100/($H9/2),0), ROUNDUP((100-ROUNDUP(30/$E9,0)*$H9/2)/$H9,0)+ROUNDUP(30/$E9,0))</f>
        <v>11</v>
      </c>
      <c r="O9" s="25"/>
      <c r="P9" s="25"/>
      <c r="Q9" s="25"/>
    </row>
    <row r="10" customFormat="false" ht="13.5" hidden="false" customHeight="true" outlineLevel="0" collapsed="false">
      <c r="A10" s="12" t="s">
        <v>53</v>
      </c>
      <c r="B10" s="13" t="n">
        <f aca="false">2*C10+ROUND(2.5*E10,0)+ROUND(0.75*E11,0)+3*F10+2*F11+((G10-2)+(G11-2))+D10+D11</f>
        <v>31</v>
      </c>
      <c r="C10" s="13" t="n">
        <v>1</v>
      </c>
      <c r="D10" s="14" t="n">
        <v>0</v>
      </c>
      <c r="E10" s="14" t="n">
        <v>0</v>
      </c>
      <c r="F10" s="15" t="n">
        <v>1</v>
      </c>
      <c r="G10" s="15" t="n">
        <v>10</v>
      </c>
      <c r="H10" s="15" t="n">
        <f aca="false">F10*(G10/2+0.5)</f>
        <v>5.5</v>
      </c>
      <c r="I10" s="15" t="n">
        <f aca="false">F10*G10</f>
        <v>10</v>
      </c>
      <c r="J10" s="15" t="n">
        <f aca="false">ROUNDUP(50/H10,0)</f>
        <v>10</v>
      </c>
      <c r="K10" s="15" t="n">
        <f aca="false">IF(E10=0, ROUNDUP(50/(H10/2),0), ROUNDUP((50-ROUNDUP(15/E10,0)*H10/2)/H10,0)+ROUNDUP(15/E10,0))</f>
        <v>19</v>
      </c>
      <c r="L10" s="15" t="n">
        <f aca="false">ROUNDUP(100/H10,0)</f>
        <v>19</v>
      </c>
      <c r="M10" s="15" t="n">
        <f aca="false">IF($E10=0, ROUNDUP(100/($H10/2),0), ROUNDUP((100-ROUNDUP(15/$E10,0)*$H10/2)/$H10,0)+ROUNDUP(15/$E10,0))</f>
        <v>37</v>
      </c>
      <c r="N10" s="15" t="n">
        <f aca="false">IF($E10=0, ROUNDUP(100/($H10/2),0), ROUNDUP((100-ROUNDUP(30/$E10,0)*$H10/2)/$H10,0)+ROUNDUP(30/$E10,0))</f>
        <v>37</v>
      </c>
      <c r="O10" s="17" t="s">
        <v>49</v>
      </c>
      <c r="P10" s="17" t="s">
        <v>46</v>
      </c>
      <c r="Q10" s="17" t="s">
        <v>54</v>
      </c>
    </row>
    <row r="11" customFormat="false" ht="12.75" hidden="false" customHeight="false" outlineLevel="0" collapsed="false">
      <c r="A11" s="12"/>
      <c r="B11" s="13"/>
      <c r="C11" s="13"/>
      <c r="D11" s="18" t="n">
        <v>2</v>
      </c>
      <c r="E11" s="18" t="n">
        <v>3</v>
      </c>
      <c r="F11" s="19" t="n">
        <v>3</v>
      </c>
      <c r="G11" s="19" t="n">
        <v>10</v>
      </c>
      <c r="H11" s="19" t="n">
        <f aca="false">F11*(G11/2+0.5)</f>
        <v>16.5</v>
      </c>
      <c r="I11" s="19" t="n">
        <f aca="false">F11*G11</f>
        <v>30</v>
      </c>
      <c r="J11" s="19" t="n">
        <f aca="false">ROUNDUP(50/H11,0)</f>
        <v>4</v>
      </c>
      <c r="K11" s="19" t="n">
        <f aca="false">IF(E11=0, ROUNDUP(50/(H11/2),0), ROUNDUP((50-ROUNDUP(15/E11,0)*H11/2)/H11,0)+ROUNDUP(15/E11,0))</f>
        <v>6</v>
      </c>
      <c r="L11" s="19" t="n">
        <f aca="false">ROUNDUP(100/H11,0)</f>
        <v>7</v>
      </c>
      <c r="M11" s="19" t="n">
        <f aca="false">IF($E11=0, ROUNDUP(100/($H11/2),0), ROUNDUP((100-ROUNDUP(15/$E11,0)*$H11/2)/$H11,0)+ROUNDUP(15/$E11,0))</f>
        <v>9</v>
      </c>
      <c r="N11" s="19" t="n">
        <f aca="false">IF($E11=0, ROUNDUP(100/($H11/2),0), ROUNDUP((100-ROUNDUP(30/$E11,0)*$H11/2)/$H11,0)+ROUNDUP(30/$E11,0))</f>
        <v>12</v>
      </c>
      <c r="O11" s="17"/>
      <c r="P11" s="17"/>
      <c r="Q11" s="17"/>
    </row>
    <row r="12" customFormat="false" ht="13.5" hidden="false" customHeight="true" outlineLevel="0" collapsed="false">
      <c r="A12" s="20" t="s">
        <v>55</v>
      </c>
      <c r="B12" s="21" t="n">
        <f aca="false">2*C12+ROUND(2.5*E12,0)+ROUND(0.75*E13,0)+3*F12+2*F13+((G12-2)+(G13-2))+D12+D13</f>
        <v>31</v>
      </c>
      <c r="C12" s="22" t="n">
        <v>2</v>
      </c>
      <c r="D12" s="23" t="n">
        <v>1</v>
      </c>
      <c r="E12" s="23" t="n">
        <v>0</v>
      </c>
      <c r="F12" s="24" t="n">
        <v>1</v>
      </c>
      <c r="G12" s="24" t="n">
        <v>8</v>
      </c>
      <c r="H12" s="24" t="n">
        <f aca="false">F12*(G12/2+0.5)</f>
        <v>4.5</v>
      </c>
      <c r="I12" s="24" t="n">
        <f aca="false">F12*G12</f>
        <v>8</v>
      </c>
      <c r="J12" s="24" t="n">
        <f aca="false">ROUNDUP(50/H12,0)</f>
        <v>12</v>
      </c>
      <c r="K12" s="24" t="n">
        <f aca="false">IF(E12=0, ROUNDUP(50/(H12/2),0), ROUNDUP((50-ROUNDUP(15/E12,0)*H12/2)/H12,0)+ROUNDUP(15/E12,0))</f>
        <v>23</v>
      </c>
      <c r="L12" s="24" t="n">
        <f aca="false">ROUNDUP(100/H12,0)</f>
        <v>23</v>
      </c>
      <c r="M12" s="24" t="n">
        <f aca="false">IF($E12=0, ROUNDUP(100/($H12/2),0), ROUNDUP((100-ROUNDUP(15/$E12,0)*$H12/2)/$H12,0)+ROUNDUP(15/$E12,0))</f>
        <v>45</v>
      </c>
      <c r="N12" s="24" t="n">
        <f aca="false">IF($E12=0, ROUNDUP(100/($H12/2),0), ROUNDUP((100-ROUNDUP(30/$E12,0)*$H12/2)/$H12,0)+ROUNDUP(30/$E12,0))</f>
        <v>45</v>
      </c>
      <c r="O12" s="25" t="s">
        <v>56</v>
      </c>
      <c r="P12" s="25" t="s">
        <v>57</v>
      </c>
      <c r="Q12" s="25" t="s">
        <v>58</v>
      </c>
    </row>
    <row r="13" customFormat="false" ht="12.75" hidden="false" customHeight="false" outlineLevel="0" collapsed="false">
      <c r="A13" s="20"/>
      <c r="B13" s="21"/>
      <c r="C13" s="22"/>
      <c r="D13" s="26" t="n">
        <v>3</v>
      </c>
      <c r="E13" s="26" t="n">
        <v>2</v>
      </c>
      <c r="F13" s="27" t="n">
        <v>3</v>
      </c>
      <c r="G13" s="27" t="n">
        <v>8</v>
      </c>
      <c r="H13" s="27" t="n">
        <f aca="false">F13*(G13/2+0.5)</f>
        <v>13.5</v>
      </c>
      <c r="I13" s="27" t="n">
        <f aca="false">F13*G13</f>
        <v>24</v>
      </c>
      <c r="J13" s="27" t="n">
        <f aca="false">ROUNDUP(50/H13,0)</f>
        <v>4</v>
      </c>
      <c r="K13" s="27" t="n">
        <f aca="false">IF(E13=0, ROUNDUP(50/(H13/2),0), ROUNDUP((50-ROUNDUP(15/E13,0)*H13/2)/H13,0)+ROUNDUP(15/E13,0))</f>
        <v>7</v>
      </c>
      <c r="L13" s="27" t="n">
        <f aca="false">ROUNDUP(100/H13,0)</f>
        <v>8</v>
      </c>
      <c r="M13" s="27" t="n">
        <f aca="false">IF($E13=0, ROUNDUP(100/($H13/2),0), ROUNDUP((100-ROUNDUP(15/$E13,0)*$H13/2)/$H13,0)+ROUNDUP(15/$E13,0))</f>
        <v>12</v>
      </c>
      <c r="N13" s="27" t="n">
        <f aca="false">IF($E13=0, ROUNDUP(100/($H13/2),0), ROUNDUP((100-ROUNDUP(30/$E13,0)*$H13/2)/$H13,0)+ROUNDUP(30/$E13,0))</f>
        <v>14</v>
      </c>
      <c r="O13" s="25"/>
      <c r="P13" s="25"/>
      <c r="Q13" s="25"/>
    </row>
    <row r="14" customFormat="false" ht="12.75" hidden="false" customHeight="false" outlineLevel="0" collapsed="false">
      <c r="A14" s="20" t="s">
        <v>59</v>
      </c>
      <c r="B14" s="21" t="n">
        <f aca="false">2*C14+ROUND(2.5*E14,0)+ROUND(0.75*E15,0)+3*F14+2*F15+((G14-2)+(G15-2))+D14+D15</f>
        <v>39</v>
      </c>
      <c r="C14" s="22" t="n">
        <v>4</v>
      </c>
      <c r="D14" s="23" t="n">
        <v>1</v>
      </c>
      <c r="E14" s="23" t="n">
        <v>0</v>
      </c>
      <c r="F14" s="24" t="n">
        <v>1</v>
      </c>
      <c r="G14" s="24" t="n">
        <v>10</v>
      </c>
      <c r="H14" s="24" t="n">
        <f aca="false">F14*(G14/2+0.5)</f>
        <v>5.5</v>
      </c>
      <c r="I14" s="24" t="n">
        <f aca="false">F14*G14</f>
        <v>10</v>
      </c>
      <c r="J14" s="24" t="n">
        <f aca="false">ROUNDUP(50/H14,0)</f>
        <v>10</v>
      </c>
      <c r="K14" s="24" t="n">
        <f aca="false">IF(E14=0, ROUNDUP(50/(H14/2),0), ROUNDUP((50-ROUNDUP(15/E14,0)*H14/2)/H14,0)+ROUNDUP(15/E14,0))</f>
        <v>19</v>
      </c>
      <c r="L14" s="24" t="n">
        <f aca="false">ROUNDUP(100/H14,0)</f>
        <v>19</v>
      </c>
      <c r="M14" s="24" t="n">
        <f aca="false">IF($E14=0, ROUNDUP(100/($H14/2),0), ROUNDUP((100-ROUNDUP(15/$E14,0)*$H14/2)/$H14,0)+ROUNDUP(15/$E14,0))</f>
        <v>37</v>
      </c>
      <c r="N14" s="24" t="n">
        <f aca="false">IF($E14=0, ROUNDUP(100/($H14/2),0), ROUNDUP((100-ROUNDUP(30/$E14,0)*$H14/2)/$H14,0)+ROUNDUP(30/$E14,0))</f>
        <v>37</v>
      </c>
      <c r="O14" s="25"/>
      <c r="P14" s="25"/>
      <c r="Q14" s="25"/>
    </row>
    <row r="15" customFormat="false" ht="12.75" hidden="false" customHeight="false" outlineLevel="0" collapsed="false">
      <c r="A15" s="20"/>
      <c r="B15" s="21"/>
      <c r="C15" s="22"/>
      <c r="D15" s="26" t="n">
        <v>3</v>
      </c>
      <c r="E15" s="26" t="n">
        <v>3</v>
      </c>
      <c r="F15" s="27" t="n">
        <v>3</v>
      </c>
      <c r="G15" s="27" t="n">
        <v>10</v>
      </c>
      <c r="H15" s="27" t="n">
        <f aca="false">F15*(G15/2+0.5)</f>
        <v>16.5</v>
      </c>
      <c r="I15" s="27" t="n">
        <f aca="false">F15*G15</f>
        <v>30</v>
      </c>
      <c r="J15" s="27" t="n">
        <f aca="false">ROUNDUP(50/H15,0)</f>
        <v>4</v>
      </c>
      <c r="K15" s="27" t="n">
        <f aca="false">IF(E15=0, ROUNDUP(50/(H15/2),0), ROUNDUP((50-ROUNDUP(15/E15,0)*H15/2)/H15,0)+ROUNDUP(15/E15,0))</f>
        <v>6</v>
      </c>
      <c r="L15" s="27" t="n">
        <f aca="false">ROUNDUP(100/H15,0)</f>
        <v>7</v>
      </c>
      <c r="M15" s="27" t="n">
        <f aca="false">IF($E15=0, ROUNDUP(100/($H15/2),0), ROUNDUP((100-ROUNDUP(15/$E15,0)*$H15/2)/$H15,0)+ROUNDUP(15/$E15,0))</f>
        <v>9</v>
      </c>
      <c r="N15" s="27" t="n">
        <f aca="false">IF($E15=0, ROUNDUP(100/($H15/2),0), ROUNDUP((100-ROUNDUP(30/$E15,0)*$H15/2)/$H15,0)+ROUNDUP(30/$E15,0))</f>
        <v>12</v>
      </c>
      <c r="O15" s="25"/>
      <c r="P15" s="25"/>
      <c r="Q15" s="25"/>
    </row>
    <row r="16" customFormat="false" ht="12.75" hidden="false" customHeight="true" outlineLevel="0" collapsed="false">
      <c r="A16" s="12" t="s">
        <v>60</v>
      </c>
      <c r="B16" s="13" t="n">
        <f aca="false">2*C16+ROUND(2.5*E16,0)+ROUND(0.75*E17,0)+3*F16+2*F17+((G16-2)+(G17-2))+D16+D17</f>
        <v>33</v>
      </c>
      <c r="C16" s="13" t="n">
        <v>1</v>
      </c>
      <c r="D16" s="14" t="n">
        <v>0</v>
      </c>
      <c r="E16" s="14" t="n">
        <v>1</v>
      </c>
      <c r="F16" s="15" t="n">
        <v>1</v>
      </c>
      <c r="G16" s="15" t="n">
        <v>8</v>
      </c>
      <c r="H16" s="15" t="n">
        <f aca="false">F16*(G16/2+0.5)</f>
        <v>4.5</v>
      </c>
      <c r="I16" s="15" t="n">
        <f aca="false">F16*G16</f>
        <v>8</v>
      </c>
      <c r="J16" s="15" t="n">
        <f aca="false">ROUNDUP(50/H16,0)</f>
        <v>12</v>
      </c>
      <c r="K16" s="15" t="n">
        <f aca="false">IF(E16=0, ROUNDUP(50/(H16/2),0), ROUNDUP((50-ROUNDUP(15/E16,0)*H16/2)/H16,0)+ROUNDUP(15/E16,0))</f>
        <v>19</v>
      </c>
      <c r="L16" s="15" t="n">
        <f aca="false">ROUNDUP(100/H16,0)</f>
        <v>23</v>
      </c>
      <c r="M16" s="15" t="n">
        <f aca="false">IF($E16=0, ROUNDUP(100/($H16/2),0), ROUNDUP((100-ROUNDUP(15/$E16,0)*$H16/2)/$H16,0)+ROUNDUP(15/$E16,0))</f>
        <v>30</v>
      </c>
      <c r="N16" s="15" t="n">
        <f aca="false">IF($E16=0, ROUNDUP(100/($H16/2),0), ROUNDUP((100-ROUNDUP(30/$E16,0)*$H16/2)/$H16,0)+ROUNDUP(30/$E16,0))</f>
        <v>38</v>
      </c>
      <c r="O16" s="17" t="s">
        <v>56</v>
      </c>
      <c r="P16" s="17" t="s">
        <v>57</v>
      </c>
      <c r="Q16" s="17" t="s">
        <v>61</v>
      </c>
    </row>
    <row r="17" customFormat="false" ht="12.75" hidden="false" customHeight="false" outlineLevel="0" collapsed="false">
      <c r="A17" s="12"/>
      <c r="B17" s="13"/>
      <c r="C17" s="13"/>
      <c r="D17" s="18" t="n">
        <v>2</v>
      </c>
      <c r="E17" s="18" t="n">
        <v>6</v>
      </c>
      <c r="F17" s="19" t="n">
        <v>3</v>
      </c>
      <c r="G17" s="19" t="n">
        <v>8</v>
      </c>
      <c r="H17" s="19" t="n">
        <f aca="false">F17*(G17/2+0.5)</f>
        <v>13.5</v>
      </c>
      <c r="I17" s="19" t="n">
        <f aca="false">F17*G17</f>
        <v>24</v>
      </c>
      <c r="J17" s="19" t="n">
        <f aca="false">ROUNDUP(50/H17,0)</f>
        <v>4</v>
      </c>
      <c r="K17" s="19" t="n">
        <f aca="false">IF(E17=0, ROUNDUP(50/(H17/2),0), ROUNDUP((50-ROUNDUP(15/E17,0)*H17/2)/H17,0)+ROUNDUP(15/E17,0))</f>
        <v>6</v>
      </c>
      <c r="L17" s="19" t="n">
        <f aca="false">ROUNDUP(100/H17,0)</f>
        <v>8</v>
      </c>
      <c r="M17" s="19" t="n">
        <f aca="false">IF($E17=0, ROUNDUP(100/($H17/2),0), ROUNDUP((100-ROUNDUP(15/$E17,0)*$H17/2)/$H17,0)+ROUNDUP(15/$E17,0))</f>
        <v>9</v>
      </c>
      <c r="N17" s="19" t="n">
        <f aca="false">IF($E17=0, ROUNDUP(100/($H17/2),0), ROUNDUP((100-ROUNDUP(30/$E17,0)*$H17/2)/$H17,0)+ROUNDUP(30/$E17,0))</f>
        <v>10</v>
      </c>
      <c r="O17" s="17"/>
      <c r="P17" s="17"/>
      <c r="Q17" s="17"/>
    </row>
    <row r="18" customFormat="false" ht="12.75" hidden="false" customHeight="false" outlineLevel="0" collapsed="false">
      <c r="A18" s="12" t="s">
        <v>62</v>
      </c>
      <c r="B18" s="13" t="n">
        <f aca="false">2*C18+ROUND(2.5*E18,0)+ROUND(0.75*E19,0)+3*F18+2*F19+((G18-2)+(G19-2))+D18+D19</f>
        <v>40</v>
      </c>
      <c r="C18" s="13" t="n">
        <v>2</v>
      </c>
      <c r="D18" s="14" t="n">
        <v>0</v>
      </c>
      <c r="E18" s="14" t="n">
        <v>1</v>
      </c>
      <c r="F18" s="15" t="n">
        <v>1</v>
      </c>
      <c r="G18" s="15" t="n">
        <v>10</v>
      </c>
      <c r="H18" s="15" t="n">
        <f aca="false">F18*(G18/2+0.5)</f>
        <v>5.5</v>
      </c>
      <c r="I18" s="15" t="n">
        <f aca="false">F18*G18</f>
        <v>10</v>
      </c>
      <c r="J18" s="15" t="n">
        <f aca="false">ROUNDUP(50/H18,0)</f>
        <v>10</v>
      </c>
      <c r="K18" s="15" t="n">
        <f aca="false">IF(E18=0, ROUNDUP(50/(H18/2),0), ROUNDUP((50-ROUNDUP(15/E18,0)*H18/2)/H18,0)+ROUNDUP(15/E18,0))</f>
        <v>17</v>
      </c>
      <c r="L18" s="15" t="n">
        <f aca="false">ROUNDUP(100/H18,0)</f>
        <v>19</v>
      </c>
      <c r="M18" s="15" t="n">
        <f aca="false">IF($E18=0, ROUNDUP(100/($H18/2),0), ROUNDUP((100-ROUNDUP(15/$E18,0)*$H18/2)/$H18,0)+ROUNDUP(15/$E18,0))</f>
        <v>26</v>
      </c>
      <c r="N18" s="15" t="n">
        <f aca="false">IF($E18=0, ROUNDUP(100/($H18/2),0), ROUNDUP((100-ROUNDUP(30/$E18,0)*$H18/2)/$H18,0)+ROUNDUP(30/$E18,0))</f>
        <v>34</v>
      </c>
      <c r="O18" s="17"/>
      <c r="P18" s="17"/>
      <c r="Q18" s="17"/>
    </row>
    <row r="19" customFormat="false" ht="12.75" hidden="false" customHeight="false" outlineLevel="0" collapsed="false">
      <c r="A19" s="12"/>
      <c r="B19" s="13"/>
      <c r="C19" s="13"/>
      <c r="D19" s="18" t="n">
        <v>2</v>
      </c>
      <c r="E19" s="18" t="n">
        <v>8</v>
      </c>
      <c r="F19" s="19" t="n">
        <v>3</v>
      </c>
      <c r="G19" s="19" t="n">
        <v>10</v>
      </c>
      <c r="H19" s="19" t="n">
        <f aca="false">F19*(G19/2+0.5)</f>
        <v>16.5</v>
      </c>
      <c r="I19" s="19" t="n">
        <f aca="false">F19*G19</f>
        <v>30</v>
      </c>
      <c r="J19" s="19" t="n">
        <f aca="false">ROUNDUP(50/H19,0)</f>
        <v>4</v>
      </c>
      <c r="K19" s="19" t="n">
        <f aca="false">IF(E19=0, ROUNDUP(50/(H19/2),0), ROUNDUP((50-ROUNDUP(15/E19,0)*H19/2)/H19,0)+ROUNDUP(15/E19,0))</f>
        <v>5</v>
      </c>
      <c r="L19" s="19" t="n">
        <f aca="false">ROUNDUP(100/H19,0)</f>
        <v>7</v>
      </c>
      <c r="M19" s="19" t="n">
        <f aca="false">IF($E19=0, ROUNDUP(100/($H19/2),0), ROUNDUP((100-ROUNDUP(15/$E19,0)*$H19/2)/$H19,0)+ROUNDUP(15/$E19,0))</f>
        <v>8</v>
      </c>
      <c r="N19" s="19" t="n">
        <f aca="false">IF($E19=0, ROUNDUP(100/($H19/2),0), ROUNDUP((100-ROUNDUP(30/$E19,0)*$H19/2)/$H19,0)+ROUNDUP(30/$E19,0))</f>
        <v>9</v>
      </c>
      <c r="O19" s="17"/>
      <c r="P19" s="17"/>
      <c r="Q19" s="17"/>
    </row>
    <row r="20" customFormat="false" ht="13.5" hidden="false" customHeight="true" outlineLevel="0" collapsed="false">
      <c r="A20" s="20" t="s">
        <v>63</v>
      </c>
      <c r="B20" s="21" t="n">
        <f aca="false">2*C20+ROUND(2.5*E20,0)+ROUND(0.75*E21,0)+3*F20+2*F21+((G20-2)+(G21-2))+D20+D21</f>
        <v>32</v>
      </c>
      <c r="C20" s="22" t="n">
        <v>1</v>
      </c>
      <c r="D20" s="23" t="n">
        <v>0</v>
      </c>
      <c r="E20" s="23" t="n">
        <v>0</v>
      </c>
      <c r="F20" s="24" t="n">
        <v>1</v>
      </c>
      <c r="G20" s="24" t="n">
        <v>10</v>
      </c>
      <c r="H20" s="24" t="n">
        <f aca="false">F20*(G20/2+0.5)</f>
        <v>5.5</v>
      </c>
      <c r="I20" s="24" t="n">
        <f aca="false">F20*G20</f>
        <v>10</v>
      </c>
      <c r="J20" s="24" t="n">
        <f aca="false">ROUNDUP(50/H20,0)</f>
        <v>10</v>
      </c>
      <c r="K20" s="24" t="n">
        <f aca="false">IF(E20=0, ROUNDUP(50/(H20/2),0), ROUNDUP((50-ROUNDUP(15/E20,0)*H20/2)/H20,0)+ROUNDUP(15/E20,0))</f>
        <v>19</v>
      </c>
      <c r="L20" s="24" t="n">
        <f aca="false">ROUNDUP(100/H20,0)</f>
        <v>19</v>
      </c>
      <c r="M20" s="24" t="n">
        <f aca="false">IF($E20=0, ROUNDUP(100/($H20/2),0), ROUNDUP((100-ROUNDUP(15/$E20,0)*$H20/2)/$H20,0)+ROUNDUP(15/$E20,0))</f>
        <v>37</v>
      </c>
      <c r="N20" s="24" t="n">
        <f aca="false">IF($E20=0, ROUNDUP(100/($H20/2),0), ROUNDUP((100-ROUNDUP(30/$E20,0)*$H20/2)/$H20,0)+ROUNDUP(30/$E20,0))</f>
        <v>37</v>
      </c>
      <c r="O20" s="25" t="s">
        <v>56</v>
      </c>
      <c r="P20" s="25" t="s">
        <v>57</v>
      </c>
      <c r="Q20" s="25" t="s">
        <v>64</v>
      </c>
    </row>
    <row r="21" customFormat="false" ht="12.75" hidden="false" customHeight="false" outlineLevel="0" collapsed="false">
      <c r="A21" s="20"/>
      <c r="B21" s="21"/>
      <c r="C21" s="22"/>
      <c r="D21" s="26" t="n">
        <v>2</v>
      </c>
      <c r="E21" s="26" t="n">
        <v>4</v>
      </c>
      <c r="F21" s="27" t="n">
        <v>3</v>
      </c>
      <c r="G21" s="27" t="n">
        <v>10</v>
      </c>
      <c r="H21" s="27" t="n">
        <f aca="false">F21*(G21/2+0.5)</f>
        <v>16.5</v>
      </c>
      <c r="I21" s="27" t="n">
        <f aca="false">F21*G21</f>
        <v>30</v>
      </c>
      <c r="J21" s="27" t="n">
        <f aca="false">ROUNDUP(50/H21,0)</f>
        <v>4</v>
      </c>
      <c r="K21" s="27" t="n">
        <f aca="false">IF(E21=0, ROUNDUP(50/(H21/2),0), ROUNDUP((50-ROUNDUP(15/E21,0)*H21/2)/H21,0)+ROUNDUP(15/E21,0))</f>
        <v>6</v>
      </c>
      <c r="L21" s="27" t="n">
        <f aca="false">ROUNDUP(100/H21,0)</f>
        <v>7</v>
      </c>
      <c r="M21" s="27" t="n">
        <f aca="false">IF($E21=0, ROUNDUP(100/($H21/2),0), ROUNDUP((100-ROUNDUP(15/$E21,0)*$H21/2)/$H21,0)+ROUNDUP(15/$E21,0))</f>
        <v>9</v>
      </c>
      <c r="N21" s="27" t="n">
        <f aca="false">IF($E21=0, ROUNDUP(100/($H21/2),0), ROUNDUP((100-ROUNDUP(30/$E21,0)*$H21/2)/$H21,0)+ROUNDUP(30/$E21,0))</f>
        <v>11</v>
      </c>
      <c r="O21" s="25"/>
      <c r="P21" s="25"/>
      <c r="Q21" s="25"/>
    </row>
    <row r="22" customFormat="false" ht="12.75" hidden="false" customHeight="false" outlineLevel="0" collapsed="false">
      <c r="A22" s="20" t="s">
        <v>65</v>
      </c>
      <c r="B22" s="21" t="n">
        <f aca="false">2*C22+ROUND(2.5*E22,0)+ROUND(0.75*E23,0)+3*F22+2*F23+((G22-2)+(G23-2))+D22+D23</f>
        <v>40</v>
      </c>
      <c r="C22" s="22" t="n">
        <v>2</v>
      </c>
      <c r="D22" s="23" t="n">
        <v>0</v>
      </c>
      <c r="E22" s="23" t="n">
        <v>0</v>
      </c>
      <c r="F22" s="24" t="n">
        <v>1</v>
      </c>
      <c r="G22" s="24" t="n">
        <v>12</v>
      </c>
      <c r="H22" s="24" t="n">
        <f aca="false">F22*(G22/2+0.5)</f>
        <v>6.5</v>
      </c>
      <c r="I22" s="24" t="n">
        <f aca="false">F22*G22</f>
        <v>12</v>
      </c>
      <c r="J22" s="24" t="n">
        <f aca="false">ROUNDUP(50/H22,0)</f>
        <v>8</v>
      </c>
      <c r="K22" s="24" t="n">
        <f aca="false">IF(E22=0, ROUNDUP(50/(H22/2),0), ROUNDUP((50-ROUNDUP(15/E22,0)*H22/2)/H22,0)+ROUNDUP(15/E22,0))</f>
        <v>16</v>
      </c>
      <c r="L22" s="24" t="n">
        <f aca="false">ROUNDUP(100/H22,0)</f>
        <v>16</v>
      </c>
      <c r="M22" s="24" t="n">
        <f aca="false">IF($E22=0, ROUNDUP(100/($H22/2),0), ROUNDUP((100-ROUNDUP(15/$E22,0)*$H22/2)/$H22,0)+ROUNDUP(15/$E22,0))</f>
        <v>31</v>
      </c>
      <c r="N22" s="24" t="n">
        <f aca="false">IF($E22=0, ROUNDUP(100/($H22/2),0), ROUNDUP((100-ROUNDUP(30/$E22,0)*$H22/2)/$H22,0)+ROUNDUP(30/$E22,0))</f>
        <v>31</v>
      </c>
      <c r="O22" s="25"/>
      <c r="P22" s="25"/>
      <c r="Q22" s="25"/>
    </row>
    <row r="23" customFormat="false" ht="12.75" hidden="false" customHeight="false" outlineLevel="0" collapsed="false">
      <c r="A23" s="20"/>
      <c r="B23" s="21"/>
      <c r="C23" s="22"/>
      <c r="D23" s="26" t="n">
        <v>2</v>
      </c>
      <c r="E23" s="26" t="n">
        <v>6</v>
      </c>
      <c r="F23" s="27" t="n">
        <v>3</v>
      </c>
      <c r="G23" s="27" t="n">
        <v>12</v>
      </c>
      <c r="H23" s="27" t="n">
        <f aca="false">F23*(G23/2+0.5)</f>
        <v>19.5</v>
      </c>
      <c r="I23" s="27" t="n">
        <f aca="false">F23*G23</f>
        <v>36</v>
      </c>
      <c r="J23" s="27" t="n">
        <f aca="false">ROUNDUP(50/H23,0)</f>
        <v>3</v>
      </c>
      <c r="K23" s="27" t="n">
        <f aca="false">IF(E23=0, ROUNDUP(50/(H23/2),0), ROUNDUP((50-ROUNDUP(15/E23,0)*H23/2)/H23,0)+ROUNDUP(15/E23,0))</f>
        <v>5</v>
      </c>
      <c r="L23" s="27" t="n">
        <f aca="false">ROUNDUP(100/H23,0)</f>
        <v>6</v>
      </c>
      <c r="M23" s="27" t="n">
        <f aca="false">IF($E23=0, ROUNDUP(100/($H23/2),0), ROUNDUP((100-ROUNDUP(15/$E23,0)*$H23/2)/$H23,0)+ROUNDUP(15/$E23,0))</f>
        <v>7</v>
      </c>
      <c r="N23" s="27" t="n">
        <f aca="false">IF($E23=0, ROUNDUP(100/($H23/2),0), ROUNDUP((100-ROUNDUP(30/$E23,0)*$H23/2)/$H23,0)+ROUNDUP(30/$E23,0))</f>
        <v>8</v>
      </c>
      <c r="O23" s="25"/>
      <c r="P23" s="25"/>
      <c r="Q23" s="25"/>
    </row>
    <row r="24" customFormat="false" ht="12.75" hidden="false" customHeight="true" outlineLevel="0" collapsed="false">
      <c r="A24" s="12" t="s">
        <v>66</v>
      </c>
      <c r="B24" s="13" t="n">
        <f aca="false">2*C24+ROUND(2.5*E24,0)+ROUND(0.75*E25,0)+3*F24+2*F25+((G24-2)+(G25-2))+D24+D25</f>
        <v>41</v>
      </c>
      <c r="C24" s="13" t="n">
        <v>3</v>
      </c>
      <c r="D24" s="14" t="n">
        <v>1</v>
      </c>
      <c r="E24" s="14" t="n">
        <v>0</v>
      </c>
      <c r="F24" s="15" t="n">
        <v>1</v>
      </c>
      <c r="G24" s="15" t="n">
        <v>10</v>
      </c>
      <c r="H24" s="15" t="n">
        <f aca="false">F24*(G24/2+0.5)</f>
        <v>5.5</v>
      </c>
      <c r="I24" s="15" t="n">
        <f aca="false">F24*G24</f>
        <v>10</v>
      </c>
      <c r="J24" s="15" t="n">
        <f aca="false">ROUNDUP(50/H24,0)</f>
        <v>10</v>
      </c>
      <c r="K24" s="15" t="n">
        <f aca="false">IF(E24=0, ROUNDUP(50/(H24/2),0), ROUNDUP((50-ROUNDUP(15/E24,0)*H24/2)/H24,0)+ROUNDUP(15/E24,0))</f>
        <v>19</v>
      </c>
      <c r="L24" s="15" t="n">
        <f aca="false">ROUNDUP(100/H24,0)</f>
        <v>19</v>
      </c>
      <c r="M24" s="15" t="n">
        <f aca="false">IF($E24=0, ROUNDUP(100/($H24/2),0), ROUNDUP((100-ROUNDUP(15/$E24,0)*$H24/2)/$H24,0)+ROUNDUP(15/$E24,0))</f>
        <v>37</v>
      </c>
      <c r="N24" s="15" t="n">
        <f aca="false">IF($E24=0, ROUNDUP(100/($H24/2),0), ROUNDUP((100-ROUNDUP(30/$E24,0)*$H24/2)/$H24,0)+ROUNDUP(30/$E24,0))</f>
        <v>37</v>
      </c>
      <c r="O24" s="17" t="s">
        <v>67</v>
      </c>
      <c r="P24" s="17" t="s">
        <v>68</v>
      </c>
      <c r="Q24" s="17" t="s">
        <v>69</v>
      </c>
    </row>
    <row r="25" customFormat="false" ht="12.75" hidden="false" customHeight="false" outlineLevel="0" collapsed="false">
      <c r="A25" s="12"/>
      <c r="B25" s="13"/>
      <c r="C25" s="13"/>
      <c r="D25" s="18" t="n">
        <v>3</v>
      </c>
      <c r="E25" s="18" t="n">
        <v>5</v>
      </c>
      <c r="F25" s="19" t="n">
        <v>4</v>
      </c>
      <c r="G25" s="19" t="n">
        <v>10</v>
      </c>
      <c r="H25" s="19" t="n">
        <f aca="false">F25*(G25/2+0.5)</f>
        <v>22</v>
      </c>
      <c r="I25" s="19" t="n">
        <f aca="false">F25*G25</f>
        <v>40</v>
      </c>
      <c r="J25" s="19" t="n">
        <f aca="false">ROUNDUP(50/H25,0)</f>
        <v>3</v>
      </c>
      <c r="K25" s="19" t="n">
        <f aca="false">IF(E25=0, ROUNDUP(50/(H25/2),0), ROUNDUP((50-ROUNDUP(15/E25,0)*H25/2)/H25,0)+ROUNDUP(15/E25,0))</f>
        <v>4</v>
      </c>
      <c r="L25" s="19" t="n">
        <f aca="false">ROUNDUP(100/H25,0)</f>
        <v>5</v>
      </c>
      <c r="M25" s="19" t="n">
        <f aca="false">IF($E25=0, ROUNDUP(100/($H25/2),0), ROUNDUP((100-ROUNDUP(15/$E25,0)*$H25/2)/$H25,0)+ROUNDUP(15/$E25,0))</f>
        <v>7</v>
      </c>
      <c r="N25" s="19" t="n">
        <f aca="false">IF($E25=0, ROUNDUP(100/($H25/2),0), ROUNDUP((100-ROUNDUP(30/$E25,0)*$H25/2)/$H25,0)+ROUNDUP(30/$E25,0))</f>
        <v>8</v>
      </c>
      <c r="O25" s="17"/>
      <c r="P25" s="17"/>
      <c r="Q25" s="17"/>
    </row>
    <row r="26" customFormat="false" ht="12.75" hidden="false" customHeight="true" outlineLevel="0" collapsed="false">
      <c r="A26" s="20" t="s">
        <v>70</v>
      </c>
      <c r="B26" s="21" t="n">
        <f aca="false">2*C26+ROUND(2.5*E26,0)+ROUND(0.75*E27,0)+3*F26+2*F27+((G26-2)+(G27-2))+D26+D27</f>
        <v>44</v>
      </c>
      <c r="C26" s="22" t="n">
        <v>1</v>
      </c>
      <c r="D26" s="23" t="n">
        <v>0</v>
      </c>
      <c r="E26" s="23" t="n">
        <v>2</v>
      </c>
      <c r="F26" s="24" t="n">
        <v>1</v>
      </c>
      <c r="G26" s="24" t="n">
        <v>10</v>
      </c>
      <c r="H26" s="24" t="n">
        <f aca="false">F26*(G26/2+0.5)</f>
        <v>5.5</v>
      </c>
      <c r="I26" s="24" t="n">
        <f aca="false">F26*G26</f>
        <v>10</v>
      </c>
      <c r="J26" s="24" t="n">
        <f aca="false">ROUNDUP(50/H26,0)</f>
        <v>10</v>
      </c>
      <c r="K26" s="24" t="n">
        <f aca="false">IF(E26=0, ROUNDUP(50/(H26/2),0), ROUNDUP((50-ROUNDUP(15/E26,0)*H26/2)/H26,0)+ROUNDUP(15/E26,0))</f>
        <v>14</v>
      </c>
      <c r="L26" s="24" t="n">
        <f aca="false">ROUNDUP(100/H26,0)</f>
        <v>19</v>
      </c>
      <c r="M26" s="24" t="n">
        <f aca="false">IF($E26=0, ROUNDUP(100/($H26/2),0), ROUNDUP((100-ROUNDUP(15/$E26,0)*$H26/2)/$H26,0)+ROUNDUP(15/$E26,0))</f>
        <v>23</v>
      </c>
      <c r="N26" s="24" t="n">
        <f aca="false">IF($E26=0, ROUNDUP(100/($H26/2),0), ROUNDUP((100-ROUNDUP(30/$E26,0)*$H26/2)/$H26,0)+ROUNDUP(30/$E26,0))</f>
        <v>26</v>
      </c>
      <c r="O26" s="25" t="s">
        <v>67</v>
      </c>
      <c r="P26" s="28" t="s">
        <v>71</v>
      </c>
      <c r="Q26" s="25" t="s">
        <v>69</v>
      </c>
    </row>
    <row r="27" customFormat="false" ht="12.75" hidden="false" customHeight="false" outlineLevel="0" collapsed="false">
      <c r="A27" s="20"/>
      <c r="B27" s="21"/>
      <c r="C27" s="22"/>
      <c r="D27" s="26" t="n">
        <v>2</v>
      </c>
      <c r="E27" s="26" t="n">
        <v>10</v>
      </c>
      <c r="F27" s="27" t="n">
        <v>4</v>
      </c>
      <c r="G27" s="27" t="n">
        <v>10</v>
      </c>
      <c r="H27" s="27" t="n">
        <f aca="false">F27*(G27/2+0.5)</f>
        <v>22</v>
      </c>
      <c r="I27" s="27" t="n">
        <f aca="false">F27*G27</f>
        <v>40</v>
      </c>
      <c r="J27" s="27" t="n">
        <f aca="false">ROUNDUP(50/H27,0)</f>
        <v>3</v>
      </c>
      <c r="K27" s="27" t="n">
        <f aca="false">IF(E27=0, ROUNDUP(50/(H27/2),0), ROUNDUP((50-ROUNDUP(15/E27,0)*H27/2)/H27,0)+ROUNDUP(15/E27,0))</f>
        <v>4</v>
      </c>
      <c r="L27" s="27" t="n">
        <f aca="false">ROUNDUP(100/H27,0)</f>
        <v>5</v>
      </c>
      <c r="M27" s="27" t="n">
        <f aca="false">IF($E27=0, ROUNDUP(100/($H27/2),0), ROUNDUP((100-ROUNDUP(15/$E27,0)*$H27/2)/$H27,0)+ROUNDUP(15/$E27,0))</f>
        <v>6</v>
      </c>
      <c r="N27" s="27" t="n">
        <f aca="false">IF($E27=0, ROUNDUP(100/($H27/2),0), ROUNDUP((100-ROUNDUP(30/$E27,0)*$H27/2)/$H27,0)+ROUNDUP(30/$E27,0))</f>
        <v>7</v>
      </c>
      <c r="O27" s="25"/>
      <c r="P27" s="28"/>
      <c r="Q27" s="25"/>
    </row>
    <row r="28" customFormat="false" ht="12.75" hidden="false" customHeight="true" outlineLevel="0" collapsed="false">
      <c r="A28" s="12" t="s">
        <v>72</v>
      </c>
      <c r="B28" s="13" t="n">
        <f aca="false">2*C28+ROUND(2.5*E28,0)+ROUND(0.75*E29,0)+3*F28+2*F29+((G28-2)+(G29-2))+D28+D29</f>
        <v>41</v>
      </c>
      <c r="C28" s="13" t="n">
        <v>1</v>
      </c>
      <c r="D28" s="14" t="n">
        <v>0</v>
      </c>
      <c r="E28" s="14" t="n">
        <v>0</v>
      </c>
      <c r="F28" s="15" t="n">
        <v>1</v>
      </c>
      <c r="G28" s="15" t="n">
        <v>12</v>
      </c>
      <c r="H28" s="15" t="n">
        <f aca="false">F28*(G28/2+0.5)</f>
        <v>6.5</v>
      </c>
      <c r="I28" s="15" t="n">
        <f aca="false">F28*G28</f>
        <v>12</v>
      </c>
      <c r="J28" s="15" t="n">
        <f aca="false">ROUNDUP(50/H28,0)</f>
        <v>8</v>
      </c>
      <c r="K28" s="15" t="n">
        <f aca="false">IF(E28=0, ROUNDUP(50/(H28/2),0), ROUNDUP((50-ROUNDUP(15/E28,0)*H28/2)/H28,0)+ROUNDUP(15/E28,0))</f>
        <v>16</v>
      </c>
      <c r="L28" s="15" t="n">
        <f aca="false">ROUNDUP(100/H28,0)</f>
        <v>16</v>
      </c>
      <c r="M28" s="15" t="n">
        <f aca="false">IF($E28=0, ROUNDUP(100/($H28/2),0), ROUNDUP((100-ROUNDUP(15/$E28,0)*$H28/2)/$H28,0)+ROUNDUP(15/$E28,0))</f>
        <v>31</v>
      </c>
      <c r="N28" s="15" t="n">
        <f aca="false">IF($E28=0, ROUNDUP(100/($H28/2),0), ROUNDUP((100-ROUNDUP(30/$E28,0)*$H28/2)/$H28,0)+ROUNDUP(30/$E28,0))</f>
        <v>31</v>
      </c>
      <c r="O28" s="17" t="s">
        <v>67</v>
      </c>
      <c r="P28" s="17" t="s">
        <v>71</v>
      </c>
      <c r="Q28" s="17" t="s">
        <v>69</v>
      </c>
    </row>
    <row r="29" customFormat="false" ht="12.75" hidden="false" customHeight="false" outlineLevel="0" collapsed="false">
      <c r="A29" s="12"/>
      <c r="B29" s="13"/>
      <c r="C29" s="13"/>
      <c r="D29" s="18" t="n">
        <v>2</v>
      </c>
      <c r="E29" s="18" t="n">
        <v>8</v>
      </c>
      <c r="F29" s="19" t="n">
        <v>4</v>
      </c>
      <c r="G29" s="19" t="n">
        <v>12</v>
      </c>
      <c r="H29" s="19" t="n">
        <f aca="false">F29*(G29/2+0.5)</f>
        <v>26</v>
      </c>
      <c r="I29" s="19" t="n">
        <f aca="false">F29*G29</f>
        <v>48</v>
      </c>
      <c r="J29" s="19" t="n">
        <f aca="false">ROUNDUP(50/H29,0)</f>
        <v>2</v>
      </c>
      <c r="K29" s="19" t="n">
        <f aca="false">IF(E29=0, ROUNDUP(50/(H29/2),0), ROUNDUP((50-ROUNDUP(15/E29,0)*H29/2)/H29,0)+ROUNDUP(15/E29,0))</f>
        <v>3</v>
      </c>
      <c r="L29" s="19" t="n">
        <f aca="false">ROUNDUP(100/H29,0)</f>
        <v>4</v>
      </c>
      <c r="M29" s="19" t="n">
        <f aca="false">IF($E29=0, ROUNDUP(100/($H29/2),0), ROUNDUP((100-ROUNDUP(15/$E29,0)*$H29/2)/$H29,0)+ROUNDUP(15/$E29,0))</f>
        <v>5</v>
      </c>
      <c r="N29" s="19" t="n">
        <f aca="false">IF($E29=0, ROUNDUP(100/($H29/2),0), ROUNDUP((100-ROUNDUP(30/$E29,0)*$H29/2)/$H29,0)+ROUNDUP(30/$E29,0))</f>
        <v>6</v>
      </c>
      <c r="O29" s="17"/>
      <c r="P29" s="17"/>
      <c r="Q29" s="17"/>
    </row>
    <row r="30" customFormat="false" ht="12.75" hidden="false" customHeight="true" outlineLevel="0" collapsed="false">
      <c r="A30" s="20" t="s">
        <v>73</v>
      </c>
      <c r="B30" s="21" t="n">
        <f aca="false">2*C30+ROUND(2.5*E30,0)+ROUND(0.75*E31,0)+3*F30+2*F31+((G30-2)+(G31-2))+D30+D31</f>
        <v>27</v>
      </c>
      <c r="C30" s="22" t="n">
        <v>1</v>
      </c>
      <c r="D30" s="23" t="n">
        <v>0</v>
      </c>
      <c r="E30" s="23" t="n">
        <v>0</v>
      </c>
      <c r="F30" s="24" t="n">
        <v>1</v>
      </c>
      <c r="G30" s="24" t="n">
        <v>8</v>
      </c>
      <c r="H30" s="24" t="n">
        <f aca="false">F30*(G30/2+0.5)</f>
        <v>4.5</v>
      </c>
      <c r="I30" s="24" t="n">
        <f aca="false">F30*G30</f>
        <v>8</v>
      </c>
      <c r="J30" s="24" t="n">
        <f aca="false">ROUNDUP(50/H30,0)</f>
        <v>12</v>
      </c>
      <c r="K30" s="24" t="n">
        <f aca="false">IF(E30=0, ROUNDUP(50/(H30/2),0), ROUNDUP((50-ROUNDUP(15/E30,0)*H30/2)/H30,0)+ROUNDUP(15/E30,0))</f>
        <v>23</v>
      </c>
      <c r="L30" s="24" t="n">
        <f aca="false">ROUNDUP(100/H30,0)</f>
        <v>23</v>
      </c>
      <c r="M30" s="24" t="n">
        <f aca="false">IF($E30=0, ROUNDUP(100/($H30/2),0), ROUNDUP((100-ROUNDUP(15/$E30,0)*$H30/2)/$H30,0)+ROUNDUP(15/$E30,0))</f>
        <v>45</v>
      </c>
      <c r="N30" s="24" t="n">
        <f aca="false">IF($E30=0, ROUNDUP(100/($H30/2),0), ROUNDUP((100-ROUNDUP(30/$E30,0)*$H30/2)/$H30,0)+ROUNDUP(30/$E30,0))</f>
        <v>45</v>
      </c>
      <c r="O30" s="25" t="s">
        <v>56</v>
      </c>
      <c r="P30" s="25" t="s">
        <v>74</v>
      </c>
      <c r="Q30" s="25" t="s">
        <v>75</v>
      </c>
    </row>
    <row r="31" customFormat="false" ht="12.75" hidden="false" customHeight="false" outlineLevel="0" collapsed="false">
      <c r="A31" s="20"/>
      <c r="B31" s="21"/>
      <c r="C31" s="22"/>
      <c r="D31" s="26" t="n">
        <v>2</v>
      </c>
      <c r="E31" s="26" t="n">
        <v>2</v>
      </c>
      <c r="F31" s="27" t="n">
        <v>3</v>
      </c>
      <c r="G31" s="27" t="n">
        <v>8</v>
      </c>
      <c r="H31" s="27" t="n">
        <f aca="false">F31*(G31/2+0.5)</f>
        <v>13.5</v>
      </c>
      <c r="I31" s="27" t="n">
        <f aca="false">F31*G31</f>
        <v>24</v>
      </c>
      <c r="J31" s="27" t="n">
        <f aca="false">ROUNDUP(50/H31,0)</f>
        <v>4</v>
      </c>
      <c r="K31" s="27" t="n">
        <f aca="false">IF(E31=0, ROUNDUP(50/(H31/2),0), ROUNDUP((50-ROUNDUP(15/E31,0)*H31/2)/H31,0)+ROUNDUP(15/E31,0))</f>
        <v>7</v>
      </c>
      <c r="L31" s="27" t="n">
        <f aca="false">ROUNDUP(100/H31,0)</f>
        <v>8</v>
      </c>
      <c r="M31" s="27" t="n">
        <f aca="false">IF($E31=0, ROUNDUP(100/($H31/2),0), ROUNDUP((100-ROUNDUP(15/$E31,0)*$H31/2)/$H31,0)+ROUNDUP(15/$E31,0))</f>
        <v>12</v>
      </c>
      <c r="N31" s="27" t="n">
        <f aca="false">IF($E31=0, ROUNDUP(100/($H31/2),0), ROUNDUP((100-ROUNDUP(30/$E31,0)*$H31/2)/$H31,0)+ROUNDUP(30/$E31,0))</f>
        <v>14</v>
      </c>
      <c r="O31" s="25"/>
      <c r="P31" s="25"/>
      <c r="Q31" s="25"/>
    </row>
    <row r="32" customFormat="false" ht="12.75" hidden="false" customHeight="false" outlineLevel="0" collapsed="false">
      <c r="A32" s="20" t="s">
        <v>76</v>
      </c>
      <c r="B32" s="21" t="n">
        <f aca="false">2*C32+ROUND(2.5*E32,0)+ROUND(0.75*E33,0)+3*F32+2*F33+((G32-2)+(G33-2))+D32+D33</f>
        <v>38</v>
      </c>
      <c r="C32" s="22" t="n">
        <v>4</v>
      </c>
      <c r="D32" s="23" t="n">
        <v>1</v>
      </c>
      <c r="E32" s="23" t="n">
        <v>0</v>
      </c>
      <c r="F32" s="24" t="n">
        <v>1</v>
      </c>
      <c r="G32" s="24" t="n">
        <v>8</v>
      </c>
      <c r="H32" s="24" t="n">
        <f aca="false">F32*(G32/2+0.5)</f>
        <v>4.5</v>
      </c>
      <c r="I32" s="24" t="n">
        <f aca="false">F32*G32</f>
        <v>8</v>
      </c>
      <c r="J32" s="24" t="n">
        <f aca="false">ROUNDUP(50/H32,0)</f>
        <v>12</v>
      </c>
      <c r="K32" s="24" t="n">
        <f aca="false">IF(E32=0, ROUNDUP(50/(H32/2),0), ROUNDUP((50-ROUNDUP(15/E32,0)*H32/2)/H32,0)+ROUNDUP(15/E32,0))</f>
        <v>23</v>
      </c>
      <c r="L32" s="24" t="n">
        <f aca="false">ROUNDUP(100/H32,0)</f>
        <v>23</v>
      </c>
      <c r="M32" s="24" t="n">
        <f aca="false">IF($E32=0, ROUNDUP(100/($H32/2),0), ROUNDUP((100-ROUNDUP(15/$E32,0)*$H32/2)/$H32,0)+ROUNDUP(15/$E32,0))</f>
        <v>45</v>
      </c>
      <c r="N32" s="24" t="n">
        <f aca="false">IF($E32=0, ROUNDUP(100/($H32/2),0), ROUNDUP((100-ROUNDUP(30/$E32,0)*$H32/2)/$H32,0)+ROUNDUP(30/$E32,0))</f>
        <v>45</v>
      </c>
      <c r="O32" s="25"/>
      <c r="P32" s="25"/>
      <c r="Q32" s="25"/>
    </row>
    <row r="33" customFormat="false" ht="12.75" hidden="false" customHeight="false" outlineLevel="0" collapsed="false">
      <c r="A33" s="20"/>
      <c r="B33" s="21"/>
      <c r="C33" s="22"/>
      <c r="D33" s="26" t="n">
        <v>3</v>
      </c>
      <c r="E33" s="26" t="n">
        <v>4</v>
      </c>
      <c r="F33" s="27" t="n">
        <v>4</v>
      </c>
      <c r="G33" s="27" t="n">
        <v>8</v>
      </c>
      <c r="H33" s="27" t="n">
        <f aca="false">F33*(G33/2+0.5)</f>
        <v>18</v>
      </c>
      <c r="I33" s="27" t="n">
        <f aca="false">F33*G33</f>
        <v>32</v>
      </c>
      <c r="J33" s="27" t="n">
        <f aca="false">ROUNDUP(50/H33,0)</f>
        <v>3</v>
      </c>
      <c r="K33" s="27" t="n">
        <f aca="false">IF(E33=0, ROUNDUP(50/(H33/2),0), ROUNDUP((50-ROUNDUP(15/E33,0)*H33/2)/H33,0)+ROUNDUP(15/E33,0))</f>
        <v>5</v>
      </c>
      <c r="L33" s="27" t="n">
        <f aca="false">ROUNDUP(100/H33,0)</f>
        <v>6</v>
      </c>
      <c r="M33" s="27" t="n">
        <f aca="false">IF($E33=0, ROUNDUP(100/($H33/2),0), ROUNDUP((100-ROUNDUP(15/$E33,0)*$H33/2)/$H33,0)+ROUNDUP(15/$E33,0))</f>
        <v>8</v>
      </c>
      <c r="N33" s="27" t="n">
        <f aca="false">IF($E33=0, ROUNDUP(100/($H33/2),0), ROUNDUP((100-ROUNDUP(30/$E33,0)*$H33/2)/$H33,0)+ROUNDUP(30/$E33,0))</f>
        <v>10</v>
      </c>
      <c r="O33" s="25"/>
      <c r="P33" s="25"/>
      <c r="Q33" s="25"/>
    </row>
    <row r="34" customFormat="false" ht="13.5" hidden="false" customHeight="true" outlineLevel="0" collapsed="false">
      <c r="A34" s="12" t="s">
        <v>77</v>
      </c>
      <c r="B34" s="13" t="n">
        <f aca="false">2*C34+ROUND(2.5*E34,0)+ROUND(0.75*E35,0)+3*F34+2*F35+((G34-2)+(G35-2))+D34+D35</f>
        <v>46</v>
      </c>
      <c r="C34" s="13" t="n">
        <v>3</v>
      </c>
      <c r="D34" s="14" t="n">
        <v>1</v>
      </c>
      <c r="E34" s="14" t="n">
        <v>0</v>
      </c>
      <c r="F34" s="15" t="n">
        <v>1</v>
      </c>
      <c r="G34" s="15" t="n">
        <v>12</v>
      </c>
      <c r="H34" s="15" t="n">
        <f aca="false">F34*(G34/2+0.5)</f>
        <v>6.5</v>
      </c>
      <c r="I34" s="15" t="n">
        <f aca="false">F34*G34</f>
        <v>12</v>
      </c>
      <c r="J34" s="15" t="n">
        <f aca="false">ROUNDUP(50/H34,0)</f>
        <v>8</v>
      </c>
      <c r="K34" s="15" t="n">
        <f aca="false">IF(E34=0, ROUNDUP(50/(H34/2),0), ROUNDUP((50-ROUNDUP(15/E34,0)*H34/2)/H34,0)+ROUNDUP(15/E34,0))</f>
        <v>16</v>
      </c>
      <c r="L34" s="15" t="n">
        <f aca="false">ROUNDUP(100/H34,0)</f>
        <v>16</v>
      </c>
      <c r="M34" s="15" t="n">
        <f aca="false">IF($E34=0, ROUNDUP(100/($H34/2),0), ROUNDUP((100-ROUNDUP(15/$E34,0)*$H34/2)/$H34,0)+ROUNDUP(15/$E34,0))</f>
        <v>31</v>
      </c>
      <c r="N34" s="15" t="n">
        <f aca="false">IF($E34=0, ROUNDUP(100/($H34/2),0), ROUNDUP((100-ROUNDUP(30/$E34,0)*$H34/2)/$H34,0)+ROUNDUP(30/$E34,0))</f>
        <v>31</v>
      </c>
      <c r="O34" s="17" t="s">
        <v>67</v>
      </c>
      <c r="P34" s="17" t="s">
        <v>78</v>
      </c>
      <c r="Q34" s="17" t="s">
        <v>79</v>
      </c>
    </row>
    <row r="35" customFormat="false" ht="12.75" hidden="false" customHeight="false" outlineLevel="0" collapsed="false">
      <c r="A35" s="12"/>
      <c r="B35" s="13"/>
      <c r="C35" s="13"/>
      <c r="D35" s="18" t="n">
        <v>3</v>
      </c>
      <c r="E35" s="18" t="n">
        <v>7</v>
      </c>
      <c r="F35" s="19" t="n">
        <v>4</v>
      </c>
      <c r="G35" s="19" t="n">
        <v>12</v>
      </c>
      <c r="H35" s="19" t="n">
        <f aca="false">F35*(G35/2+0.5)</f>
        <v>26</v>
      </c>
      <c r="I35" s="19" t="n">
        <f aca="false">F35*G35</f>
        <v>48</v>
      </c>
      <c r="J35" s="19" t="n">
        <f aca="false">ROUNDUP(50/H35,0)</f>
        <v>2</v>
      </c>
      <c r="K35" s="19" t="n">
        <f aca="false">IF(E35=0, ROUNDUP(50/(H35/2),0), ROUNDUP((50-ROUNDUP(15/E35,0)*H35/2)/H35,0)+ROUNDUP(15/E35,0))</f>
        <v>4</v>
      </c>
      <c r="L35" s="19" t="n">
        <f aca="false">ROUNDUP(100/H35,0)</f>
        <v>4</v>
      </c>
      <c r="M35" s="19" t="n">
        <f aca="false">IF($E35=0, ROUNDUP(100/($H35/2),0), ROUNDUP((100-ROUNDUP(15/$E35,0)*$H35/2)/$H35,0)+ROUNDUP(15/$E35,0))</f>
        <v>6</v>
      </c>
      <c r="N35" s="19" t="n">
        <f aca="false">IF($E35=0, ROUNDUP(100/($H35/2),0), ROUNDUP((100-ROUNDUP(30/$E35,0)*$H35/2)/$H35,0)+ROUNDUP(30/$E35,0))</f>
        <v>7</v>
      </c>
      <c r="O35" s="17"/>
      <c r="P35" s="17"/>
      <c r="Q35" s="17"/>
      <c r="S35" s="17"/>
      <c r="T35" s="17"/>
    </row>
    <row r="36" customFormat="false" ht="13.5" hidden="false" customHeight="true" outlineLevel="0" collapsed="false">
      <c r="A36" s="20" t="s">
        <v>80</v>
      </c>
      <c r="B36" s="21" t="n">
        <f aca="false">2*C36+ROUND(2.5*E36,0)+ROUND(0.75*E37,0)+3*F36+2*F37+((G36-2)+(G37-2))+D36+D37</f>
        <v>23</v>
      </c>
      <c r="C36" s="22" t="n">
        <v>1</v>
      </c>
      <c r="D36" s="23" t="n">
        <v>0</v>
      </c>
      <c r="E36" s="23" t="n">
        <v>0</v>
      </c>
      <c r="F36" s="24" t="n">
        <v>1</v>
      </c>
      <c r="G36" s="24" t="n">
        <v>6</v>
      </c>
      <c r="H36" s="24" t="n">
        <f aca="false">F36*(G36/2+0.5)</f>
        <v>3.5</v>
      </c>
      <c r="I36" s="24" t="n">
        <f aca="false">F36*G36</f>
        <v>6</v>
      </c>
      <c r="J36" s="24" t="n">
        <f aca="false">ROUNDUP(50/H36,0)</f>
        <v>15</v>
      </c>
      <c r="K36" s="24" t="n">
        <f aca="false">IF(E36=0, ROUNDUP(50/(H36/2),0), ROUNDUP((50-ROUNDUP(15/E36,0)*H36/2)/H36,0)+ROUNDUP(15/E36,0))</f>
        <v>29</v>
      </c>
      <c r="L36" s="24" t="n">
        <f aca="false">ROUNDUP(100/H36,0)</f>
        <v>29</v>
      </c>
      <c r="M36" s="24" t="n">
        <f aca="false">IF($E36=0, ROUNDUP(100/($H36/2),0), ROUNDUP((100-ROUNDUP(15/$E36,0)*$H36/2)/$H36,0)+ROUNDUP(15/$E36,0))</f>
        <v>58</v>
      </c>
      <c r="N36" s="24" t="n">
        <f aca="false">IF($E36=0, ROUNDUP(100/($H36/2),0), ROUNDUP((100-ROUNDUP(30/$E36,0)*$H36/2)/$H36,0)+ROUNDUP(30/$E36,0))</f>
        <v>58</v>
      </c>
      <c r="O36" s="25" t="s">
        <v>49</v>
      </c>
      <c r="P36" s="25" t="s">
        <v>57</v>
      </c>
      <c r="Q36" s="25" t="s">
        <v>81</v>
      </c>
      <c r="S36" s="17"/>
      <c r="T36" s="17"/>
    </row>
    <row r="37" customFormat="false" ht="12.75" hidden="false" customHeight="false" outlineLevel="0" collapsed="false">
      <c r="A37" s="20"/>
      <c r="B37" s="21"/>
      <c r="C37" s="22"/>
      <c r="D37" s="26" t="n">
        <v>2</v>
      </c>
      <c r="E37" s="26" t="n">
        <v>2</v>
      </c>
      <c r="F37" s="27" t="n">
        <v>3</v>
      </c>
      <c r="G37" s="27" t="n">
        <v>6</v>
      </c>
      <c r="H37" s="27" t="n">
        <f aca="false">F37*(G37/2+0.5)</f>
        <v>10.5</v>
      </c>
      <c r="I37" s="27" t="n">
        <f aca="false">F37*G37</f>
        <v>18</v>
      </c>
      <c r="J37" s="27" t="n">
        <f aca="false">ROUNDUP(50/H37,0)</f>
        <v>5</v>
      </c>
      <c r="K37" s="27" t="n">
        <f aca="false">IF(E37=0, ROUNDUP(50/(H37/2),0), ROUNDUP((50-ROUNDUP(15/E37,0)*H37/2)/H37,0)+ROUNDUP(15/E37,0))</f>
        <v>9</v>
      </c>
      <c r="L37" s="27" t="n">
        <f aca="false">ROUNDUP(100/H37,0)</f>
        <v>10</v>
      </c>
      <c r="M37" s="27" t="n">
        <f aca="false">IF($E37=0, ROUNDUP(100/($H37/2),0), ROUNDUP((100-ROUNDUP(15/$E37,0)*$H37/2)/$H37,0)+ROUNDUP(15/$E37,0))</f>
        <v>14</v>
      </c>
      <c r="N37" s="27" t="n">
        <f aca="false">IF($E37=0, ROUNDUP(100/($H37/2),0), ROUNDUP((100-ROUNDUP(30/$E37,0)*$H37/2)/$H37,0)+ROUNDUP(30/$E37,0))</f>
        <v>18</v>
      </c>
      <c r="O37" s="25"/>
      <c r="P37" s="25"/>
      <c r="Q37" s="25"/>
      <c r="S37" s="17"/>
      <c r="T37" s="17"/>
    </row>
    <row r="38" customFormat="false" ht="12.75" hidden="false" customHeight="false" outlineLevel="0" collapsed="false">
      <c r="A38" s="20" t="s">
        <v>82</v>
      </c>
      <c r="B38" s="21" t="n">
        <f aca="false">2*C38+ROUND(2.5*E38,0)+ROUND(0.75*E39,0)+3*F38+2*F39+((G38-2)+(G39-2))+D38+D39</f>
        <v>34</v>
      </c>
      <c r="C38" s="22" t="n">
        <v>4</v>
      </c>
      <c r="D38" s="23" t="n">
        <v>1</v>
      </c>
      <c r="E38" s="23" t="n">
        <v>0</v>
      </c>
      <c r="F38" s="24" t="n">
        <v>1</v>
      </c>
      <c r="G38" s="24" t="n">
        <v>6</v>
      </c>
      <c r="H38" s="24" t="n">
        <f aca="false">F38*(G38/2+0.5)</f>
        <v>3.5</v>
      </c>
      <c r="I38" s="24" t="n">
        <f aca="false">F38*G38</f>
        <v>6</v>
      </c>
      <c r="J38" s="24" t="n">
        <f aca="false">ROUNDUP(50/H38,0)</f>
        <v>15</v>
      </c>
      <c r="K38" s="24" t="n">
        <f aca="false">IF(E38=0, ROUNDUP(50/(H38/2),0), ROUNDUP((50-ROUNDUP(15/E38,0)*H38/2)/H38,0)+ROUNDUP(15/E38,0))</f>
        <v>29</v>
      </c>
      <c r="L38" s="24" t="n">
        <f aca="false">ROUNDUP(100/H38,0)</f>
        <v>29</v>
      </c>
      <c r="M38" s="24" t="n">
        <f aca="false">IF($E38=0, ROUNDUP(100/($H38/2),0), ROUNDUP((100-ROUNDUP(15/$E38,0)*$H38/2)/$H38,0)+ROUNDUP(15/$E38,0))</f>
        <v>58</v>
      </c>
      <c r="N38" s="24" t="n">
        <f aca="false">IF($E38=0, ROUNDUP(100/($H38/2),0), ROUNDUP((100-ROUNDUP(30/$E38,0)*$H38/2)/$H38,0)+ROUNDUP(30/$E38,0))</f>
        <v>58</v>
      </c>
      <c r="O38" s="25"/>
      <c r="P38" s="25"/>
      <c r="Q38" s="25"/>
      <c r="S38" s="17"/>
      <c r="T38" s="17"/>
    </row>
    <row r="39" customFormat="false" ht="12.75" hidden="false" customHeight="false" outlineLevel="0" collapsed="false">
      <c r="A39" s="20"/>
      <c r="B39" s="21"/>
      <c r="C39" s="22"/>
      <c r="D39" s="26" t="n">
        <v>3</v>
      </c>
      <c r="E39" s="26" t="n">
        <v>4</v>
      </c>
      <c r="F39" s="27" t="n">
        <v>4</v>
      </c>
      <c r="G39" s="27" t="n">
        <v>6</v>
      </c>
      <c r="H39" s="27" t="n">
        <f aca="false">F39*(G39/2+0.5)</f>
        <v>14</v>
      </c>
      <c r="I39" s="27" t="n">
        <f aca="false">F39*G39</f>
        <v>24</v>
      </c>
      <c r="J39" s="27" t="n">
        <f aca="false">ROUNDUP(50/H39,0)</f>
        <v>4</v>
      </c>
      <c r="K39" s="27" t="n">
        <f aca="false">IF(E39=0, ROUNDUP(50/(H39/2),0), ROUNDUP((50-ROUNDUP(15/E39,0)*H39/2)/H39,0)+ROUNDUP(15/E39,0))</f>
        <v>6</v>
      </c>
      <c r="L39" s="27" t="n">
        <f aca="false">ROUNDUP(100/H39,0)</f>
        <v>8</v>
      </c>
      <c r="M39" s="27" t="n">
        <f aca="false">IF($E39=0, ROUNDUP(100/($H39/2),0), ROUNDUP((100-ROUNDUP(15/$E39,0)*$H39/2)/$H39,0)+ROUNDUP(15/$E39,0))</f>
        <v>10</v>
      </c>
      <c r="N39" s="27" t="n">
        <f aca="false">IF($E39=0, ROUNDUP(100/($H39/2),0), ROUNDUP((100-ROUNDUP(30/$E39,0)*$H39/2)/$H39,0)+ROUNDUP(30/$E39,0))</f>
        <v>12</v>
      </c>
      <c r="O39" s="25"/>
      <c r="P39" s="25"/>
      <c r="Q39" s="25"/>
    </row>
    <row r="42" customFormat="false" ht="12.75" hidden="false" customHeight="false" outlineLevel="0" collapsed="false">
      <c r="A42" s="12" t="s">
        <v>83</v>
      </c>
      <c r="B42" s="13" t="n">
        <f aca="false">2*C42+ROUND(2.5*E42,0)+F42+((G42-2)+D42)</f>
        <v>7</v>
      </c>
      <c r="C42" s="13" t="n">
        <v>2</v>
      </c>
      <c r="D42" s="29" t="n">
        <v>0</v>
      </c>
      <c r="E42" s="29" t="n">
        <v>0</v>
      </c>
      <c r="F42" s="30" t="n">
        <v>1</v>
      </c>
      <c r="G42" s="29" t="n">
        <v>4</v>
      </c>
      <c r="H42" s="29" t="n">
        <f aca="false">ROUNDUP(F42*(G42/2+0.5),0)</f>
        <v>3</v>
      </c>
      <c r="I42" s="29" t="n">
        <f aca="false">F42*G42</f>
        <v>4</v>
      </c>
      <c r="J42" s="29" t="n">
        <f aca="false">ROUNDUP(50/H42,0)</f>
        <v>17</v>
      </c>
      <c r="K42" s="29" t="n">
        <f aca="false">IF(E42=0, ROUNDUP(50/(H42/2),0), ROUNDUP((50-ROUNDUP(15/E42,0)*H42/2)/H42,0)+ROUNDUP(15/E42,0))</f>
        <v>34</v>
      </c>
      <c r="L42" s="29" t="n">
        <f aca="false">ROUNDUP(100/H42,0)</f>
        <v>34</v>
      </c>
      <c r="M42" s="29" t="n">
        <f aca="false">IF($E42=0, ROUNDUP(100/($H42/2),0), ROUNDUP((100-ROUNDUP(15/$E42,0)*$H42/2)/$H42,0)+ROUNDUP(15/$E42,0))</f>
        <v>67</v>
      </c>
      <c r="N42" s="31" t="n">
        <f aca="false">IF($E42=0, ROUNDUP(100/($H42/2),0), ROUNDUP((100-ROUNDUP(30/$E42,0)*$H42/2)/$H42,0)+ROUNDUP(30/$E42,0))</f>
        <v>67</v>
      </c>
      <c r="O42" s="32" t="s">
        <v>49</v>
      </c>
      <c r="P42" s="32" t="s">
        <v>84</v>
      </c>
      <c r="Q42" s="32" t="s">
        <v>52</v>
      </c>
    </row>
    <row r="43" customFormat="false" ht="12.75" hidden="false" customHeight="false" outlineLevel="0" collapsed="false">
      <c r="A43" s="20" t="s">
        <v>85</v>
      </c>
      <c r="B43" s="21" t="n">
        <f aca="false">2*C43+ROUND(2.5*E43,0)+F43+((G43-2)+D43)</f>
        <v>6</v>
      </c>
      <c r="C43" s="22" t="n">
        <v>4</v>
      </c>
      <c r="D43" s="33" t="n">
        <v>0</v>
      </c>
      <c r="E43" s="33" t="n">
        <v>0</v>
      </c>
      <c r="F43" s="34" t="n">
        <v>0</v>
      </c>
      <c r="G43" s="34" t="n">
        <v>0</v>
      </c>
      <c r="H43" s="34" t="n">
        <f aca="false">ROUNDUP(F43*(G43/2+0.5),0)</f>
        <v>0</v>
      </c>
      <c r="I43" s="34" t="n">
        <f aca="false">F43*G43</f>
        <v>0</v>
      </c>
      <c r="J43" s="34" t="e">
        <f aca="false">ROUNDUP(50/H43,0)</f>
        <v>#DIV/0!</v>
      </c>
      <c r="K43" s="34" t="e">
        <f aca="false">IF(E43=0, ROUNDUP(50/(H43/2),0), ROUNDUP((50-ROUNDUP(15/E43,0)*H43/2)/H43,0)+ROUNDUP(15/E43,0))</f>
        <v>#DIV/0!</v>
      </c>
      <c r="L43" s="34" t="e">
        <f aca="false">ROUNDUP(100/H43,0)</f>
        <v>#DIV/0!</v>
      </c>
      <c r="M43" s="34" t="e">
        <f aca="false">IF($E43=0, ROUNDUP(100/($H43/2),0), ROUNDUP((100-ROUNDUP(15/$E43,0)*$H43/2)/$H43,0)+ROUNDUP(15/$E43,0))</f>
        <v>#DIV/0!</v>
      </c>
      <c r="N43" s="34" t="e">
        <f aca="false">IF($E43=0, ROUNDUP(100/($H43/2),0), ROUNDUP((100-ROUNDUP(30/$E43,0)*$H43/2)/$H43,0)+ROUNDUP(30/$E43,0))</f>
        <v>#DIV/0!</v>
      </c>
      <c r="O43" s="35" t="s">
        <v>49</v>
      </c>
      <c r="P43" s="36" t="s">
        <v>84</v>
      </c>
      <c r="Q43" s="35" t="s">
        <v>52</v>
      </c>
    </row>
    <row r="44" customFormat="false" ht="12.75" hidden="false" customHeight="false" outlineLevel="0" collapsed="false">
      <c r="A44" s="12" t="s">
        <v>86</v>
      </c>
      <c r="B44" s="13" t="n">
        <f aca="false">2*C44+ROUND(2.5*E44,0)+F44+((G44-2)+D44)</f>
        <v>7</v>
      </c>
      <c r="C44" s="13" t="n">
        <v>5</v>
      </c>
      <c r="D44" s="13" t="n">
        <v>-1</v>
      </c>
      <c r="E44" s="13" t="n">
        <v>0</v>
      </c>
      <c r="F44" s="37" t="n">
        <v>0</v>
      </c>
      <c r="G44" s="37" t="n">
        <v>0</v>
      </c>
      <c r="H44" s="37" t="n">
        <f aca="false">ROUNDUP(F44*(G44/2+0.5),0)</f>
        <v>0</v>
      </c>
      <c r="I44" s="37" t="n">
        <f aca="false">F44*G44</f>
        <v>0</v>
      </c>
      <c r="J44" s="37" t="e">
        <f aca="false">ROUNDUP(50/H44,0)</f>
        <v>#DIV/0!</v>
      </c>
      <c r="K44" s="37" t="e">
        <f aca="false">IF(E44=0, ROUNDUP(50/(H44/2),0), ROUNDUP((50-ROUNDUP(15/E44,0)*H44/2)/H44,0)+ROUNDUP(15/E44,0))</f>
        <v>#DIV/0!</v>
      </c>
      <c r="L44" s="37" t="e">
        <f aca="false">ROUNDUP(100/H44,0)</f>
        <v>#DIV/0!</v>
      </c>
      <c r="M44" s="37" t="e">
        <f aca="false">IF($E44=0, ROUNDUP(100/($H44/2),0), ROUNDUP((100-ROUNDUP(15/$E44,0)*$H44/2)/$H44,0)+ROUNDUP(15/$E44,0))</f>
        <v>#DIV/0!</v>
      </c>
      <c r="N44" s="37" t="e">
        <f aca="false">IF($E44=0, ROUNDUP(100/($H44/2),0), ROUNDUP((100-ROUNDUP(30/$E44,0)*$H44/2)/$H44,0)+ROUNDUP(30/$E44,0))</f>
        <v>#DIV/0!</v>
      </c>
      <c r="O44" s="17" t="s">
        <v>56</v>
      </c>
      <c r="P44" s="17" t="s">
        <v>84</v>
      </c>
      <c r="Q44" s="17" t="s">
        <v>52</v>
      </c>
    </row>
  </sheetData>
  <mergeCells count="101">
    <mergeCell ref="A2:A3"/>
    <mergeCell ref="B2:B3"/>
    <mergeCell ref="C2:C3"/>
    <mergeCell ref="O2:O3"/>
    <mergeCell ref="P2:P3"/>
    <mergeCell ref="Q2:Q3"/>
    <mergeCell ref="A4:A5"/>
    <mergeCell ref="B4:B5"/>
    <mergeCell ref="C4:C5"/>
    <mergeCell ref="O4:O5"/>
    <mergeCell ref="P4:P5"/>
    <mergeCell ref="Q4:Q5"/>
    <mergeCell ref="A6:A7"/>
    <mergeCell ref="B6:B7"/>
    <mergeCell ref="C6:C7"/>
    <mergeCell ref="O6:O7"/>
    <mergeCell ref="P6:P7"/>
    <mergeCell ref="Q6:Q7"/>
    <mergeCell ref="A8:A9"/>
    <mergeCell ref="B8:B9"/>
    <mergeCell ref="C8:C9"/>
    <mergeCell ref="O8:O9"/>
    <mergeCell ref="P8:P9"/>
    <mergeCell ref="Q8:Q9"/>
    <mergeCell ref="A10:A11"/>
    <mergeCell ref="B10:B11"/>
    <mergeCell ref="C10:C11"/>
    <mergeCell ref="O10:O11"/>
    <mergeCell ref="P10:P11"/>
    <mergeCell ref="Q10:Q11"/>
    <mergeCell ref="A12:A13"/>
    <mergeCell ref="B12:B13"/>
    <mergeCell ref="C12:C13"/>
    <mergeCell ref="O12:O15"/>
    <mergeCell ref="P12:P15"/>
    <mergeCell ref="Q12:Q15"/>
    <mergeCell ref="A14:A15"/>
    <mergeCell ref="B14:B15"/>
    <mergeCell ref="C14:C15"/>
    <mergeCell ref="A16:A17"/>
    <mergeCell ref="B16:B17"/>
    <mergeCell ref="C16:C17"/>
    <mergeCell ref="O16:O19"/>
    <mergeCell ref="P16:P19"/>
    <mergeCell ref="Q16:Q19"/>
    <mergeCell ref="A18:A19"/>
    <mergeCell ref="B18:B19"/>
    <mergeCell ref="C18:C19"/>
    <mergeCell ref="A20:A21"/>
    <mergeCell ref="B20:B21"/>
    <mergeCell ref="C20:C21"/>
    <mergeCell ref="O20:O23"/>
    <mergeCell ref="P20:P23"/>
    <mergeCell ref="Q20:Q23"/>
    <mergeCell ref="A22:A23"/>
    <mergeCell ref="B22:B23"/>
    <mergeCell ref="C22:C23"/>
    <mergeCell ref="A24:A25"/>
    <mergeCell ref="B24:B25"/>
    <mergeCell ref="C24:C25"/>
    <mergeCell ref="O24:O25"/>
    <mergeCell ref="P24:P25"/>
    <mergeCell ref="Q24:Q25"/>
    <mergeCell ref="A26:A27"/>
    <mergeCell ref="B26:B27"/>
    <mergeCell ref="C26:C27"/>
    <mergeCell ref="O26:O27"/>
    <mergeCell ref="P26:P27"/>
    <mergeCell ref="Q26:Q27"/>
    <mergeCell ref="A28:A29"/>
    <mergeCell ref="B28:B29"/>
    <mergeCell ref="C28:C29"/>
    <mergeCell ref="O28:O29"/>
    <mergeCell ref="P28:P29"/>
    <mergeCell ref="Q28:Q29"/>
    <mergeCell ref="A30:A31"/>
    <mergeCell ref="B30:B31"/>
    <mergeCell ref="C30:C31"/>
    <mergeCell ref="O30:O33"/>
    <mergeCell ref="P30:P33"/>
    <mergeCell ref="Q30:Q33"/>
    <mergeCell ref="A32:A33"/>
    <mergeCell ref="B32:B33"/>
    <mergeCell ref="C32:C33"/>
    <mergeCell ref="A34:A35"/>
    <mergeCell ref="B34:B35"/>
    <mergeCell ref="C34:C35"/>
    <mergeCell ref="O34:O35"/>
    <mergeCell ref="P34:P35"/>
    <mergeCell ref="Q34:Q35"/>
    <mergeCell ref="S35:S38"/>
    <mergeCell ref="T35:T38"/>
    <mergeCell ref="A36:A37"/>
    <mergeCell ref="B36:B37"/>
    <mergeCell ref="C36:C37"/>
    <mergeCell ref="O36:O39"/>
    <mergeCell ref="P36:P39"/>
    <mergeCell ref="Q36:Q39"/>
    <mergeCell ref="A38:A39"/>
    <mergeCell ref="B38:B39"/>
    <mergeCell ref="C38:C39"/>
  </mergeCells>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13"/>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D48" activeCellId="0" sqref="D48"/>
    </sheetView>
  </sheetViews>
  <sheetFormatPr defaultColWidth="8.875" defaultRowHeight="12.75" zeroHeight="false" outlineLevelRow="0" outlineLevelCol="0"/>
  <cols>
    <col collapsed="false" customWidth="true" hidden="false" outlineLevel="0" max="1" min="1" style="0" width="14.69"/>
    <col collapsed="false" customWidth="true" hidden="false" outlineLevel="0" max="2" min="2" style="0" width="11.99"/>
    <col collapsed="false" customWidth="true" hidden="false" outlineLevel="0" max="3" min="3" style="0" width="12.42"/>
    <col collapsed="false" customWidth="true" hidden="false" outlineLevel="0" max="4" min="4" style="0" width="13.14"/>
    <col collapsed="false" customWidth="true" hidden="false" outlineLevel="0" max="5" min="5" style="0" width="13.7"/>
    <col collapsed="false" customWidth="true" hidden="false" outlineLevel="0" max="6" min="6" style="0" width="13.14"/>
    <col collapsed="false" customWidth="true" hidden="false" outlineLevel="0" max="8" min="7" style="0" width="11.99"/>
  </cols>
  <sheetData>
    <row r="1" customFormat="false" ht="26.25" hidden="false" customHeight="true" outlineLevel="0" collapsed="false">
      <c r="A1" s="38" t="s">
        <v>87</v>
      </c>
      <c r="B1" s="39" t="s">
        <v>88</v>
      </c>
      <c r="C1" s="39" t="s">
        <v>89</v>
      </c>
      <c r="D1" s="39" t="s">
        <v>90</v>
      </c>
      <c r="E1" s="39" t="s">
        <v>91</v>
      </c>
      <c r="F1" s="39" t="s">
        <v>92</v>
      </c>
      <c r="G1" s="40" t="s">
        <v>93</v>
      </c>
      <c r="H1" s="41" t="s">
        <v>94</v>
      </c>
    </row>
    <row r="2" s="46" customFormat="true" ht="12.75" hidden="false" customHeight="false" outlineLevel="0" collapsed="false">
      <c r="A2" s="42" t="s">
        <v>95</v>
      </c>
      <c r="B2" s="43" t="n">
        <v>10</v>
      </c>
      <c r="C2" s="43" t="n">
        <v>0</v>
      </c>
      <c r="D2" s="43" t="s">
        <v>96</v>
      </c>
      <c r="E2" s="43" t="s">
        <v>97</v>
      </c>
      <c r="F2" s="43" t="s">
        <v>96</v>
      </c>
      <c r="G2" s="44" t="s">
        <v>96</v>
      </c>
      <c r="H2" s="45" t="s">
        <v>98</v>
      </c>
    </row>
    <row r="3" customFormat="false" ht="12.75" hidden="false" customHeight="false" outlineLevel="0" collapsed="false">
      <c r="A3" s="47" t="s">
        <v>99</v>
      </c>
      <c r="B3" s="48" t="n">
        <v>7</v>
      </c>
      <c r="C3" s="48" t="n">
        <v>1</v>
      </c>
      <c r="D3" s="48" t="s">
        <v>96</v>
      </c>
      <c r="E3" s="48" t="s">
        <v>97</v>
      </c>
      <c r="F3" s="48" t="s">
        <v>96</v>
      </c>
      <c r="G3" s="49" t="s">
        <v>96</v>
      </c>
      <c r="H3" s="50" t="s">
        <v>98</v>
      </c>
    </row>
    <row r="4" customFormat="false" ht="12.75" hidden="false" customHeight="false" outlineLevel="0" collapsed="false">
      <c r="A4" s="42" t="s">
        <v>100</v>
      </c>
      <c r="B4" s="51" t="n">
        <v>12</v>
      </c>
      <c r="C4" s="51" t="n">
        <v>1</v>
      </c>
      <c r="D4" s="51" t="s">
        <v>96</v>
      </c>
      <c r="E4" s="51" t="s">
        <v>97</v>
      </c>
      <c r="F4" s="51" t="s">
        <v>96</v>
      </c>
      <c r="G4" s="44" t="s">
        <v>96</v>
      </c>
      <c r="H4" s="45" t="s">
        <v>101</v>
      </c>
    </row>
    <row r="5" customFormat="false" ht="12.75" hidden="false" customHeight="false" outlineLevel="0" collapsed="false">
      <c r="A5" s="47" t="s">
        <v>102</v>
      </c>
      <c r="B5" s="48" t="n">
        <v>15</v>
      </c>
      <c r="C5" s="48" t="n">
        <v>0</v>
      </c>
      <c r="D5" s="48" t="s">
        <v>96</v>
      </c>
      <c r="E5" s="48" t="s">
        <v>97</v>
      </c>
      <c r="F5" s="48" t="s">
        <v>96</v>
      </c>
      <c r="G5" s="49" t="s">
        <v>103</v>
      </c>
      <c r="H5" s="50" t="s">
        <v>101</v>
      </c>
    </row>
    <row r="6" customFormat="false" ht="12.75" hidden="false" customHeight="false" outlineLevel="0" collapsed="false">
      <c r="A6" s="42" t="s">
        <v>104</v>
      </c>
      <c r="B6" s="51" t="n">
        <v>20</v>
      </c>
      <c r="C6" s="51" t="n">
        <v>1</v>
      </c>
      <c r="D6" s="51" t="n">
        <v>14</v>
      </c>
      <c r="E6" s="51" t="s">
        <v>49</v>
      </c>
      <c r="F6" s="51" t="s">
        <v>96</v>
      </c>
      <c r="G6" s="44"/>
      <c r="H6" s="45" t="s">
        <v>101</v>
      </c>
    </row>
    <row r="7" customFormat="false" ht="12.75" hidden="false" customHeight="false" outlineLevel="0" collapsed="false">
      <c r="A7" s="47" t="s">
        <v>105</v>
      </c>
      <c r="B7" s="48" t="n">
        <v>12</v>
      </c>
      <c r="C7" s="48" t="n">
        <v>1</v>
      </c>
      <c r="D7" s="48" t="n">
        <v>14</v>
      </c>
      <c r="E7" s="48" t="s">
        <v>49</v>
      </c>
      <c r="F7" s="48" t="s">
        <v>96</v>
      </c>
      <c r="G7" s="49"/>
      <c r="H7" s="50" t="s">
        <v>98</v>
      </c>
    </row>
    <row r="8" customFormat="false" ht="12.75" hidden="false" customHeight="false" outlineLevel="0" collapsed="false">
      <c r="A8" s="42" t="s">
        <v>106</v>
      </c>
      <c r="B8" s="51" t="n">
        <v>18</v>
      </c>
      <c r="C8" s="51" t="n">
        <v>2</v>
      </c>
      <c r="D8" s="51" t="n">
        <v>14</v>
      </c>
      <c r="E8" s="51" t="s">
        <v>49</v>
      </c>
      <c r="F8" s="51" t="s">
        <v>96</v>
      </c>
      <c r="G8" s="44" t="s">
        <v>103</v>
      </c>
      <c r="H8" s="45" t="s">
        <v>98</v>
      </c>
    </row>
    <row r="9" customFormat="false" ht="12.75" hidden="false" customHeight="false" outlineLevel="0" collapsed="false">
      <c r="A9" s="47" t="s">
        <v>107</v>
      </c>
      <c r="B9" s="48" t="n">
        <v>15</v>
      </c>
      <c r="C9" s="48" t="n">
        <v>3</v>
      </c>
      <c r="D9" s="48" t="n">
        <v>14</v>
      </c>
      <c r="E9" s="48" t="s">
        <v>49</v>
      </c>
      <c r="F9" s="48" t="s">
        <v>96</v>
      </c>
      <c r="G9" s="49" t="s">
        <v>96</v>
      </c>
      <c r="H9" s="50" t="s">
        <v>101</v>
      </c>
    </row>
    <row r="10" customFormat="false" ht="12.75" hidden="false" customHeight="false" outlineLevel="0" collapsed="false">
      <c r="A10" s="42" t="s">
        <v>108</v>
      </c>
      <c r="B10" s="51" t="n">
        <v>15</v>
      </c>
      <c r="C10" s="51" t="n">
        <v>4</v>
      </c>
      <c r="D10" s="51" t="n">
        <v>12</v>
      </c>
      <c r="E10" s="51" t="s">
        <v>109</v>
      </c>
      <c r="F10" s="51" t="n">
        <v>1</v>
      </c>
      <c r="G10" s="44" t="s">
        <v>103</v>
      </c>
      <c r="H10" s="45" t="s">
        <v>98</v>
      </c>
    </row>
    <row r="11" customFormat="false" ht="12.75" hidden="false" customHeight="false" outlineLevel="0" collapsed="false">
      <c r="A11" s="47" t="s">
        <v>110</v>
      </c>
      <c r="B11" s="48" t="n">
        <v>25</v>
      </c>
      <c r="C11" s="48" t="n">
        <v>4</v>
      </c>
      <c r="D11" s="48" t="n">
        <v>12</v>
      </c>
      <c r="E11" s="48" t="s">
        <v>109</v>
      </c>
      <c r="F11" s="48" t="n">
        <v>1</v>
      </c>
      <c r="G11" s="49" t="s">
        <v>103</v>
      </c>
      <c r="H11" s="50" t="s">
        <v>101</v>
      </c>
    </row>
    <row r="12" customFormat="false" ht="12.75" hidden="false" customHeight="false" outlineLevel="0" collapsed="false">
      <c r="A12" s="42" t="s">
        <v>111</v>
      </c>
      <c r="B12" s="51" t="n">
        <v>25</v>
      </c>
      <c r="C12" s="51" t="n">
        <v>5</v>
      </c>
      <c r="D12" s="51" t="n">
        <v>12</v>
      </c>
      <c r="E12" s="51" t="s">
        <v>109</v>
      </c>
      <c r="F12" s="51" t="n">
        <v>1</v>
      </c>
      <c r="G12" s="44" t="s">
        <v>103</v>
      </c>
      <c r="H12" s="45" t="s">
        <v>101</v>
      </c>
    </row>
    <row r="13" customFormat="false" ht="12.75" hidden="false" customHeight="false" outlineLevel="0" collapsed="false">
      <c r="A13" s="52" t="s">
        <v>112</v>
      </c>
      <c r="B13" s="53" t="n">
        <v>35</v>
      </c>
      <c r="C13" s="53" t="n">
        <v>6</v>
      </c>
      <c r="D13" s="53" t="n">
        <v>12</v>
      </c>
      <c r="E13" s="53" t="s">
        <v>109</v>
      </c>
      <c r="F13" s="53" t="n">
        <v>1</v>
      </c>
      <c r="G13" s="54" t="s">
        <v>103</v>
      </c>
      <c r="H13" s="55" t="s">
        <v>101</v>
      </c>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tableParts>
    <tablePart r:id="rId1"/>
    <tablePart r:id="rId2"/>
  </tableParts>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W46"/>
  <sheetViews>
    <sheetView showFormulas="false" showGridLines="true" showRowColHeaders="true" showZeros="true" rightToLeft="false" tabSelected="false" showOutlineSymbols="true" defaultGridColor="true" view="normal" topLeftCell="A25" colorId="64" zoomScale="80" zoomScaleNormal="80" zoomScalePageLayoutView="100" workbookViewId="0">
      <selection pane="topLeft" activeCell="A34" activeCellId="0" sqref="A34"/>
    </sheetView>
  </sheetViews>
  <sheetFormatPr defaultColWidth="8.875" defaultRowHeight="12.75" zeroHeight="false" outlineLevelRow="0" outlineLevelCol="0"/>
  <cols>
    <col collapsed="false" customWidth="true" hidden="false" outlineLevel="0" max="1" min="1" style="0" width="32"/>
    <col collapsed="false" customWidth="true" hidden="false" outlineLevel="0" max="5" min="4" style="9" width="9.13"/>
    <col collapsed="false" customWidth="true" hidden="false" outlineLevel="0" max="15" min="14" style="0" width="11.86"/>
    <col collapsed="false" customWidth="true" hidden="false" outlineLevel="0" max="16" min="16" style="0" width="11.71"/>
    <col collapsed="false" customWidth="true" hidden="false" outlineLevel="0" max="17" min="17" style="2" width="11.71"/>
    <col collapsed="false" customWidth="true" hidden="false" outlineLevel="0" max="18" min="18" style="2" width="40.71"/>
    <col collapsed="false" customWidth="true" hidden="true" outlineLevel="0" max="19" min="19" style="2" width="40.28"/>
  </cols>
  <sheetData>
    <row r="1" s="2" customFormat="true" ht="35.05" hidden="false" customHeight="false" outlineLevel="0" collapsed="false">
      <c r="A1" s="2" t="s">
        <v>25</v>
      </c>
      <c r="B1" s="2" t="s">
        <v>27</v>
      </c>
      <c r="C1" s="2" t="s">
        <v>113</v>
      </c>
      <c r="D1" s="10" t="s">
        <v>28</v>
      </c>
      <c r="E1" s="10" t="s">
        <v>114</v>
      </c>
      <c r="F1" s="56" t="s">
        <v>115</v>
      </c>
      <c r="G1" s="57" t="s">
        <v>116</v>
      </c>
      <c r="H1" s="2" t="s">
        <v>30</v>
      </c>
      <c r="I1" s="2" t="s">
        <v>31</v>
      </c>
      <c r="J1" s="2" t="s">
        <v>117</v>
      </c>
      <c r="K1" s="2" t="s">
        <v>32</v>
      </c>
      <c r="L1" s="2" t="s">
        <v>33</v>
      </c>
      <c r="M1" s="2" t="s">
        <v>34</v>
      </c>
      <c r="N1" s="2" t="s">
        <v>36</v>
      </c>
      <c r="O1" s="2" t="s">
        <v>118</v>
      </c>
      <c r="P1" s="2" t="s">
        <v>118</v>
      </c>
      <c r="Q1" s="11" t="s">
        <v>38</v>
      </c>
      <c r="R1" s="11" t="s">
        <v>39</v>
      </c>
      <c r="S1" s="11" t="s">
        <v>40</v>
      </c>
      <c r="W1" s="2" t="s">
        <v>119</v>
      </c>
    </row>
    <row r="2" customFormat="false" ht="12.75" hidden="false" customHeight="true" outlineLevel="0" collapsed="false">
      <c r="A2" s="20" t="s">
        <v>41</v>
      </c>
      <c r="B2" s="22" t="n">
        <v>0</v>
      </c>
      <c r="C2" s="33" t="s">
        <v>97</v>
      </c>
      <c r="D2" s="23" t="n">
        <v>0</v>
      </c>
      <c r="E2" s="23" t="n">
        <v>0</v>
      </c>
      <c r="F2" s="23" t="n">
        <f aca="false">IF(C2="Light",E2,E2+$W$2)</f>
        <v>0</v>
      </c>
      <c r="G2" s="23" t="n">
        <v>0</v>
      </c>
      <c r="H2" s="24" t="n">
        <v>1</v>
      </c>
      <c r="I2" s="24" t="n">
        <v>5</v>
      </c>
      <c r="J2" s="24" t="n">
        <f aca="false">H2+F2</f>
        <v>1</v>
      </c>
      <c r="K2" s="24" t="n">
        <f aca="false">H2*(I2/2)+F2</f>
        <v>2.5</v>
      </c>
      <c r="L2" s="24" t="n">
        <f aca="false">H2*I2+F2</f>
        <v>5</v>
      </c>
      <c r="M2" s="24" t="n">
        <f aca="false">ROUNDUP(50/K2,0)</f>
        <v>20</v>
      </c>
      <c r="N2" s="24" t="n">
        <f aca="false">ROUNDUP(100/K2,0)</f>
        <v>40</v>
      </c>
      <c r="O2" s="24"/>
      <c r="P2" s="24"/>
      <c r="Q2" s="25" t="s">
        <v>45</v>
      </c>
      <c r="R2" s="25" t="s">
        <v>46</v>
      </c>
      <c r="S2" s="25" t="s">
        <v>47</v>
      </c>
      <c r="W2" s="0" t="n">
        <v>3</v>
      </c>
    </row>
    <row r="3" customFormat="false" ht="12.75" hidden="false" customHeight="false" outlineLevel="0" collapsed="false">
      <c r="A3" s="20"/>
      <c r="B3" s="22"/>
      <c r="C3" s="58" t="s">
        <v>109</v>
      </c>
      <c r="D3" s="26" t="n">
        <v>10</v>
      </c>
      <c r="E3" s="26" t="n">
        <v>0</v>
      </c>
      <c r="F3" s="26" t="n">
        <f aca="false">IF(C3="Light",E3,E3+$W$2)</f>
        <v>3</v>
      </c>
      <c r="G3" s="26" t="n">
        <v>1</v>
      </c>
      <c r="H3" s="27" t="n">
        <v>1</v>
      </c>
      <c r="I3" s="27" t="n">
        <v>5</v>
      </c>
      <c r="J3" s="27" t="n">
        <f aca="false">H3+F3</f>
        <v>4</v>
      </c>
      <c r="K3" s="27" t="n">
        <f aca="false">H3*(I3/2)+F3</f>
        <v>5.5</v>
      </c>
      <c r="L3" s="27" t="n">
        <f aca="false">H3*I3+F3</f>
        <v>8</v>
      </c>
      <c r="M3" s="27" t="n">
        <f aca="false">ROUNDUP(50/K3,0)</f>
        <v>10</v>
      </c>
      <c r="N3" s="27" t="n">
        <f aca="false">ROUNDUP(100/K3,0)</f>
        <v>19</v>
      </c>
      <c r="O3" s="27"/>
      <c r="P3" s="27"/>
      <c r="Q3" s="25"/>
      <c r="R3" s="25"/>
      <c r="S3" s="25"/>
    </row>
    <row r="4" customFormat="false" ht="13.5" hidden="false" customHeight="true" outlineLevel="0" collapsed="false">
      <c r="A4" s="12" t="s">
        <v>120</v>
      </c>
      <c r="B4" s="13" t="n">
        <v>5</v>
      </c>
      <c r="C4" s="29" t="s">
        <v>97</v>
      </c>
      <c r="D4" s="14" t="n">
        <v>0</v>
      </c>
      <c r="E4" s="14" t="n">
        <v>0</v>
      </c>
      <c r="F4" s="14" t="n">
        <f aca="false">IF(C4="Light",E4,E4+$W$2)</f>
        <v>0</v>
      </c>
      <c r="G4" s="14" t="n">
        <v>0</v>
      </c>
      <c r="H4" s="15" t="n">
        <v>1</v>
      </c>
      <c r="I4" s="15" t="n">
        <v>10</v>
      </c>
      <c r="J4" s="15" t="n">
        <f aca="false">H4+F4</f>
        <v>1</v>
      </c>
      <c r="K4" s="15" t="n">
        <f aca="false">H4*(I4/2)+F4</f>
        <v>5</v>
      </c>
      <c r="L4" s="15" t="n">
        <f aca="false">H4*I4+F4</f>
        <v>10</v>
      </c>
      <c r="M4" s="15" t="n">
        <f aca="false">ROUNDUP(50/K4,0)</f>
        <v>10</v>
      </c>
      <c r="N4" s="15" t="n">
        <f aca="false">ROUNDUP(100/K4,0)</f>
        <v>20</v>
      </c>
      <c r="O4" s="15"/>
      <c r="P4" s="15"/>
      <c r="Q4" s="17" t="s">
        <v>45</v>
      </c>
      <c r="R4" s="17" t="s">
        <v>42</v>
      </c>
      <c r="S4" s="17" t="s">
        <v>50</v>
      </c>
    </row>
    <row r="5" customFormat="false" ht="12.75" hidden="false" customHeight="false" outlineLevel="0" collapsed="false">
      <c r="A5" s="12"/>
      <c r="B5" s="13"/>
      <c r="C5" s="59" t="s">
        <v>109</v>
      </c>
      <c r="D5" s="18" t="n">
        <v>10</v>
      </c>
      <c r="E5" s="18" t="n">
        <v>0</v>
      </c>
      <c r="F5" s="18" t="n">
        <f aca="false">IF(C5="Light",E5,E5+$W$2)</f>
        <v>3</v>
      </c>
      <c r="G5" s="18" t="n">
        <v>2</v>
      </c>
      <c r="H5" s="19" t="n">
        <v>1</v>
      </c>
      <c r="I5" s="19" t="n">
        <v>10</v>
      </c>
      <c r="J5" s="19" t="n">
        <f aca="false">H5+F5</f>
        <v>4</v>
      </c>
      <c r="K5" s="19" t="n">
        <f aca="false">H5*(I5/2)+F5</f>
        <v>8</v>
      </c>
      <c r="L5" s="19" t="n">
        <f aca="false">H5*I5+F5</f>
        <v>13</v>
      </c>
      <c r="M5" s="19" t="n">
        <f aca="false">ROUNDUP(50/K5,0)</f>
        <v>7</v>
      </c>
      <c r="N5" s="19" t="n">
        <f aca="false">ROUNDUP(100/K5,0)</f>
        <v>13</v>
      </c>
      <c r="O5" s="19"/>
      <c r="P5" s="19"/>
      <c r="Q5" s="17"/>
      <c r="R5" s="17"/>
      <c r="S5" s="17"/>
    </row>
    <row r="6" customFormat="false" ht="12.75" hidden="false" customHeight="true" outlineLevel="0" collapsed="false">
      <c r="A6" s="20" t="s">
        <v>44</v>
      </c>
      <c r="B6" s="22" t="n">
        <v>5</v>
      </c>
      <c r="C6" s="33" t="s">
        <v>97</v>
      </c>
      <c r="D6" s="23" t="n">
        <v>0</v>
      </c>
      <c r="E6" s="23" t="n">
        <v>1</v>
      </c>
      <c r="F6" s="23" t="n">
        <f aca="false">IF(C6="Light",E6,E6+$W$2)</f>
        <v>1</v>
      </c>
      <c r="G6" s="23" t="n">
        <v>0</v>
      </c>
      <c r="H6" s="24" t="n">
        <v>1</v>
      </c>
      <c r="I6" s="24" t="n">
        <v>10</v>
      </c>
      <c r="J6" s="24" t="n">
        <f aca="false">H6+F6</f>
        <v>2</v>
      </c>
      <c r="K6" s="24" t="n">
        <f aca="false">H6*(I6/2)+F6</f>
        <v>6</v>
      </c>
      <c r="L6" s="24" t="n">
        <f aca="false">H6*I6+F6</f>
        <v>11</v>
      </c>
      <c r="M6" s="24" t="n">
        <f aca="false">ROUNDUP(50/K6,0)</f>
        <v>9</v>
      </c>
      <c r="N6" s="24" t="n">
        <f aca="false">ROUNDUP(100/K6,0)</f>
        <v>17</v>
      </c>
      <c r="O6" s="24"/>
      <c r="P6" s="24"/>
      <c r="Q6" s="25" t="s">
        <v>45</v>
      </c>
      <c r="R6" s="25" t="s">
        <v>46</v>
      </c>
      <c r="S6" s="25" t="s">
        <v>47</v>
      </c>
    </row>
    <row r="7" customFormat="false" ht="12.75" hidden="false" customHeight="false" outlineLevel="0" collapsed="false">
      <c r="A7" s="20"/>
      <c r="B7" s="22"/>
      <c r="C7" s="58" t="s">
        <v>109</v>
      </c>
      <c r="D7" s="26" t="n">
        <v>10</v>
      </c>
      <c r="E7" s="26" t="n">
        <v>4</v>
      </c>
      <c r="F7" s="26" t="n">
        <f aca="false">IF(C7="Light",E7,E7+$W$2)</f>
        <v>7</v>
      </c>
      <c r="G7" s="26" t="n">
        <v>4</v>
      </c>
      <c r="H7" s="27" t="n">
        <v>1</v>
      </c>
      <c r="I7" s="27" t="n">
        <v>10</v>
      </c>
      <c r="J7" s="27" t="n">
        <f aca="false">H7+F7</f>
        <v>8</v>
      </c>
      <c r="K7" s="27" t="n">
        <f aca="false">H7*(I7/2)+F7</f>
        <v>12</v>
      </c>
      <c r="L7" s="27" t="n">
        <f aca="false">H7*I7+F7</f>
        <v>17</v>
      </c>
      <c r="M7" s="27" t="n">
        <f aca="false">ROUNDUP(50/K7,0)</f>
        <v>5</v>
      </c>
      <c r="N7" s="27" t="n">
        <f aca="false">ROUNDUP(100/K7,0)</f>
        <v>9</v>
      </c>
      <c r="O7" s="27"/>
      <c r="P7" s="27"/>
      <c r="Q7" s="25"/>
      <c r="R7" s="25"/>
      <c r="S7" s="25"/>
    </row>
    <row r="8" customFormat="false" ht="13.5" hidden="false" customHeight="true" outlineLevel="0" collapsed="false">
      <c r="A8" s="12" t="s">
        <v>48</v>
      </c>
      <c r="B8" s="13" t="n">
        <v>10</v>
      </c>
      <c r="C8" s="29" t="s">
        <v>97</v>
      </c>
      <c r="D8" s="14" t="n">
        <v>5</v>
      </c>
      <c r="E8" s="14" t="n">
        <v>1</v>
      </c>
      <c r="F8" s="14" t="n">
        <f aca="false">IF(C8="Light",E8,E8+$W$2)</f>
        <v>1</v>
      </c>
      <c r="G8" s="14" t="n">
        <v>0</v>
      </c>
      <c r="H8" s="15" t="n">
        <v>1</v>
      </c>
      <c r="I8" s="15" t="n">
        <v>10</v>
      </c>
      <c r="J8" s="15" t="n">
        <f aca="false">H8+F8</f>
        <v>2</v>
      </c>
      <c r="K8" s="15" t="n">
        <f aca="false">H8*(I8/2)+F8</f>
        <v>6</v>
      </c>
      <c r="L8" s="15" t="n">
        <f aca="false">H8*I8+F8</f>
        <v>11</v>
      </c>
      <c r="M8" s="15" t="n">
        <f aca="false">ROUNDUP(50/K8,0)</f>
        <v>9</v>
      </c>
      <c r="N8" s="15" t="n">
        <f aca="false">ROUNDUP(100/K8,0)</f>
        <v>17</v>
      </c>
      <c r="O8" s="15"/>
      <c r="P8" s="15"/>
      <c r="Q8" s="17" t="s">
        <v>49</v>
      </c>
      <c r="R8" s="17" t="s">
        <v>42</v>
      </c>
      <c r="S8" s="17" t="s">
        <v>50</v>
      </c>
    </row>
    <row r="9" customFormat="false" ht="12.75" hidden="false" customHeight="false" outlineLevel="0" collapsed="false">
      <c r="A9" s="12"/>
      <c r="B9" s="13"/>
      <c r="C9" s="59" t="s">
        <v>109</v>
      </c>
      <c r="D9" s="18" t="n">
        <v>15</v>
      </c>
      <c r="E9" s="18" t="n">
        <v>4</v>
      </c>
      <c r="F9" s="18" t="n">
        <f aca="false">IF(C9="Light",E9,E9+$W$2)</f>
        <v>7</v>
      </c>
      <c r="G9" s="18" t="n">
        <v>3</v>
      </c>
      <c r="H9" s="19" t="n">
        <v>1</v>
      </c>
      <c r="I9" s="19" t="n">
        <v>10</v>
      </c>
      <c r="J9" s="19" t="n">
        <f aca="false">H9+F9</f>
        <v>8</v>
      </c>
      <c r="K9" s="19" t="n">
        <f aca="false">H9*(I9/2)+F9</f>
        <v>12</v>
      </c>
      <c r="L9" s="19" t="n">
        <f aca="false">H9*I9+F9</f>
        <v>17</v>
      </c>
      <c r="M9" s="19" t="n">
        <f aca="false">ROUNDUP(50/K9,0)</f>
        <v>5</v>
      </c>
      <c r="N9" s="19" t="n">
        <f aca="false">ROUNDUP(100/K9,0)</f>
        <v>9</v>
      </c>
      <c r="O9" s="19"/>
      <c r="P9" s="19"/>
      <c r="Q9" s="17"/>
      <c r="R9" s="17"/>
      <c r="S9" s="17"/>
    </row>
    <row r="10" customFormat="false" ht="13.5" hidden="false" customHeight="true" outlineLevel="0" collapsed="false">
      <c r="A10" s="20" t="s">
        <v>51</v>
      </c>
      <c r="B10" s="22" t="n">
        <v>5</v>
      </c>
      <c r="C10" s="33" t="s">
        <v>97</v>
      </c>
      <c r="D10" s="23" t="n">
        <v>0</v>
      </c>
      <c r="E10" s="23" t="n">
        <v>1</v>
      </c>
      <c r="F10" s="23" t="n">
        <f aca="false">IF(C10="Light",E10,E10+$W$2)</f>
        <v>1</v>
      </c>
      <c r="G10" s="23" t="n">
        <v>1</v>
      </c>
      <c r="H10" s="24" t="n">
        <v>1</v>
      </c>
      <c r="I10" s="24" t="n">
        <v>10</v>
      </c>
      <c r="J10" s="24" t="n">
        <f aca="false">H10+F10</f>
        <v>2</v>
      </c>
      <c r="K10" s="24" t="n">
        <f aca="false">H10*(I10/2)+F10</f>
        <v>6</v>
      </c>
      <c r="L10" s="24" t="n">
        <f aca="false">H10*I10+F10</f>
        <v>11</v>
      </c>
      <c r="M10" s="24" t="n">
        <f aca="false">ROUNDUP(50/K10,0)</f>
        <v>9</v>
      </c>
      <c r="N10" s="24" t="n">
        <f aca="false">ROUNDUP(100/K10,0)</f>
        <v>17</v>
      </c>
      <c r="O10" s="24"/>
      <c r="P10" s="24"/>
      <c r="Q10" s="25" t="s">
        <v>49</v>
      </c>
      <c r="R10" s="25" t="s">
        <v>46</v>
      </c>
      <c r="S10" s="25" t="s">
        <v>52</v>
      </c>
    </row>
    <row r="11" customFormat="false" ht="12.75" hidden="false" customHeight="false" outlineLevel="0" collapsed="false">
      <c r="A11" s="20"/>
      <c r="B11" s="22"/>
      <c r="C11" s="58" t="s">
        <v>109</v>
      </c>
      <c r="D11" s="26" t="n">
        <v>10</v>
      </c>
      <c r="E11" s="26" t="n">
        <v>4</v>
      </c>
      <c r="F11" s="26" t="n">
        <f aca="false">IF(C11="Light",E11,E11+$W$2)</f>
        <v>7</v>
      </c>
      <c r="G11" s="26" t="n">
        <v>5</v>
      </c>
      <c r="H11" s="27" t="n">
        <v>1</v>
      </c>
      <c r="I11" s="27" t="n">
        <v>10</v>
      </c>
      <c r="J11" s="27" t="n">
        <f aca="false">H11+F11</f>
        <v>8</v>
      </c>
      <c r="K11" s="27" t="n">
        <f aca="false">H11*(I11/2)+F11</f>
        <v>12</v>
      </c>
      <c r="L11" s="27" t="n">
        <f aca="false">H11*I11+F11</f>
        <v>17</v>
      </c>
      <c r="M11" s="27" t="n">
        <f aca="false">ROUNDUP(50/K11,0)</f>
        <v>5</v>
      </c>
      <c r="N11" s="27" t="n">
        <f aca="false">ROUNDUP(100/K11,0)</f>
        <v>9</v>
      </c>
      <c r="O11" s="27"/>
      <c r="P11" s="27"/>
      <c r="Q11" s="25"/>
      <c r="R11" s="25"/>
      <c r="S11" s="25"/>
    </row>
    <row r="12" customFormat="false" ht="13.5" hidden="false" customHeight="true" outlineLevel="0" collapsed="false">
      <c r="A12" s="12" t="s">
        <v>53</v>
      </c>
      <c r="B12" s="13" t="n">
        <v>5</v>
      </c>
      <c r="C12" s="29" t="s">
        <v>97</v>
      </c>
      <c r="D12" s="14" t="n">
        <v>0</v>
      </c>
      <c r="E12" s="14" t="n">
        <v>2</v>
      </c>
      <c r="F12" s="14" t="n">
        <f aca="false">IF(C12="Light",E12,E12+$W$2)</f>
        <v>2</v>
      </c>
      <c r="G12" s="14" t="n">
        <v>0</v>
      </c>
      <c r="H12" s="15" t="n">
        <v>1</v>
      </c>
      <c r="I12" s="15" t="n">
        <v>10</v>
      </c>
      <c r="J12" s="15" t="n">
        <f aca="false">H12+F12</f>
        <v>3</v>
      </c>
      <c r="K12" s="15" t="n">
        <f aca="false">H12*(I12/2)+F12</f>
        <v>7</v>
      </c>
      <c r="L12" s="15" t="n">
        <f aca="false">H12*I12+F12</f>
        <v>12</v>
      </c>
      <c r="M12" s="15" t="n">
        <f aca="false">ROUNDUP(50/K12,0)</f>
        <v>8</v>
      </c>
      <c r="N12" s="15" t="n">
        <f aca="false">ROUNDUP(100/K12,0)</f>
        <v>15</v>
      </c>
      <c r="O12" s="15"/>
      <c r="P12" s="15"/>
      <c r="Q12" s="17" t="s">
        <v>49</v>
      </c>
      <c r="R12" s="17" t="s">
        <v>46</v>
      </c>
      <c r="S12" s="17" t="s">
        <v>54</v>
      </c>
    </row>
    <row r="13" customFormat="false" ht="12.75" hidden="false" customHeight="false" outlineLevel="0" collapsed="false">
      <c r="A13" s="12"/>
      <c r="B13" s="13"/>
      <c r="C13" s="59" t="s">
        <v>109</v>
      </c>
      <c r="D13" s="18" t="n">
        <v>10</v>
      </c>
      <c r="E13" s="18" t="n">
        <v>5</v>
      </c>
      <c r="F13" s="18" t="n">
        <f aca="false">IF(C13="Light",E13,E13+$W$2)</f>
        <v>8</v>
      </c>
      <c r="G13" s="18" t="n">
        <v>4</v>
      </c>
      <c r="H13" s="19" t="n">
        <v>1</v>
      </c>
      <c r="I13" s="19" t="n">
        <v>10</v>
      </c>
      <c r="J13" s="19" t="n">
        <f aca="false">H13+F13</f>
        <v>9</v>
      </c>
      <c r="K13" s="19" t="n">
        <f aca="false">H13*(I13/2)+F13</f>
        <v>13</v>
      </c>
      <c r="L13" s="19" t="n">
        <f aca="false">H13*I13+F13</f>
        <v>18</v>
      </c>
      <c r="M13" s="19" t="n">
        <f aca="false">ROUNDUP(50/K13,0)</f>
        <v>4</v>
      </c>
      <c r="N13" s="19" t="n">
        <f aca="false">ROUNDUP(100/K13,0)</f>
        <v>8</v>
      </c>
      <c r="O13" s="19"/>
      <c r="P13" s="19"/>
      <c r="Q13" s="17"/>
      <c r="R13" s="17"/>
      <c r="S13" s="17"/>
    </row>
    <row r="14" customFormat="false" ht="13.5" hidden="false" customHeight="true" outlineLevel="0" collapsed="false">
      <c r="A14" s="20" t="s">
        <v>55</v>
      </c>
      <c r="B14" s="22" t="n">
        <v>10</v>
      </c>
      <c r="C14" s="33" t="s">
        <v>97</v>
      </c>
      <c r="D14" s="23" t="n">
        <v>5</v>
      </c>
      <c r="E14" s="23" t="n">
        <v>1</v>
      </c>
      <c r="F14" s="23" t="n">
        <f aca="false">IF(C14="Light",E14,E14+$W$2)</f>
        <v>1</v>
      </c>
      <c r="G14" s="23" t="n">
        <v>0</v>
      </c>
      <c r="H14" s="24" t="n">
        <v>1</v>
      </c>
      <c r="I14" s="24" t="n">
        <v>10</v>
      </c>
      <c r="J14" s="24" t="n">
        <f aca="false">H14+F14</f>
        <v>2</v>
      </c>
      <c r="K14" s="24" t="n">
        <f aca="false">H14*(I14/2)+F14</f>
        <v>6</v>
      </c>
      <c r="L14" s="24" t="n">
        <f aca="false">H14*I14+F14</f>
        <v>11</v>
      </c>
      <c r="M14" s="24" t="n">
        <f aca="false">ROUNDUP(50/K14,0)</f>
        <v>9</v>
      </c>
      <c r="N14" s="24" t="n">
        <f aca="false">ROUNDUP(100/K14,0)</f>
        <v>17</v>
      </c>
      <c r="O14" s="24"/>
      <c r="P14" s="24"/>
      <c r="Q14" s="25" t="s">
        <v>56</v>
      </c>
      <c r="R14" s="25" t="s">
        <v>57</v>
      </c>
      <c r="S14" s="25" t="s">
        <v>58</v>
      </c>
    </row>
    <row r="15" customFormat="false" ht="12.75" hidden="false" customHeight="false" outlineLevel="0" collapsed="false">
      <c r="A15" s="20"/>
      <c r="B15" s="22"/>
      <c r="C15" s="58" t="s">
        <v>109</v>
      </c>
      <c r="D15" s="26" t="n">
        <v>15</v>
      </c>
      <c r="E15" s="26" t="n">
        <v>4</v>
      </c>
      <c r="F15" s="26" t="n">
        <f aca="false">IF(C15="Light",E15,E15+$W$2)</f>
        <v>7</v>
      </c>
      <c r="G15" s="26" t="n">
        <v>3</v>
      </c>
      <c r="H15" s="27" t="n">
        <v>1</v>
      </c>
      <c r="I15" s="27" t="n">
        <v>10</v>
      </c>
      <c r="J15" s="27" t="n">
        <f aca="false">H15+F15</f>
        <v>8</v>
      </c>
      <c r="K15" s="27" t="n">
        <f aca="false">H15*(I15/2)+F15</f>
        <v>12</v>
      </c>
      <c r="L15" s="27" t="n">
        <f aca="false">H15*I15+F15</f>
        <v>17</v>
      </c>
      <c r="M15" s="27" t="n">
        <f aca="false">ROUNDUP(50/K15,0)</f>
        <v>5</v>
      </c>
      <c r="N15" s="27" t="n">
        <f aca="false">ROUNDUP(100/K15,0)</f>
        <v>9</v>
      </c>
      <c r="O15" s="27"/>
      <c r="P15" s="27"/>
      <c r="Q15" s="25"/>
      <c r="R15" s="25"/>
      <c r="S15" s="25"/>
    </row>
    <row r="16" customFormat="false" ht="12.75" hidden="false" customHeight="false" outlineLevel="0" collapsed="false">
      <c r="A16" s="20" t="s">
        <v>59</v>
      </c>
      <c r="B16" s="22" t="n">
        <v>20</v>
      </c>
      <c r="C16" s="33" t="s">
        <v>97</v>
      </c>
      <c r="D16" s="23" t="n">
        <v>5</v>
      </c>
      <c r="E16" s="23" t="n">
        <v>3</v>
      </c>
      <c r="F16" s="23" t="n">
        <f aca="false">IF(C16="Light",E16,E16+$W$2)</f>
        <v>3</v>
      </c>
      <c r="G16" s="23" t="n">
        <v>0</v>
      </c>
      <c r="H16" s="24" t="n">
        <v>1</v>
      </c>
      <c r="I16" s="24" t="n">
        <v>10</v>
      </c>
      <c r="J16" s="24" t="n">
        <f aca="false">H16+F16</f>
        <v>4</v>
      </c>
      <c r="K16" s="24" t="n">
        <f aca="false">H16*(I16/2)+F16</f>
        <v>8</v>
      </c>
      <c r="L16" s="24" t="n">
        <f aca="false">H16*I16+F16</f>
        <v>13</v>
      </c>
      <c r="M16" s="24" t="n">
        <f aca="false">ROUNDUP(50/K16,0)</f>
        <v>7</v>
      </c>
      <c r="N16" s="24" t="n">
        <f aca="false">ROUNDUP(100/K16,0)</f>
        <v>13</v>
      </c>
      <c r="O16" s="24"/>
      <c r="P16" s="24"/>
      <c r="Q16" s="25"/>
      <c r="R16" s="25"/>
      <c r="S16" s="25"/>
    </row>
    <row r="17" customFormat="false" ht="12.75" hidden="false" customHeight="false" outlineLevel="0" collapsed="false">
      <c r="A17" s="20"/>
      <c r="B17" s="22"/>
      <c r="C17" s="58" t="s">
        <v>109</v>
      </c>
      <c r="D17" s="26" t="n">
        <v>15</v>
      </c>
      <c r="E17" s="26" t="n">
        <v>6</v>
      </c>
      <c r="F17" s="26" t="n">
        <f aca="false">IF(C17="Light",E17,E17+$W$2)</f>
        <v>9</v>
      </c>
      <c r="G17" s="26" t="n">
        <v>5</v>
      </c>
      <c r="H17" s="27" t="n">
        <v>1</v>
      </c>
      <c r="I17" s="27" t="n">
        <v>10</v>
      </c>
      <c r="J17" s="27" t="n">
        <f aca="false">H17+F17</f>
        <v>10</v>
      </c>
      <c r="K17" s="27" t="n">
        <f aca="false">H17*(I17/2)+F17</f>
        <v>14</v>
      </c>
      <c r="L17" s="27" t="n">
        <f aca="false">H17*I17+F17</f>
        <v>19</v>
      </c>
      <c r="M17" s="27" t="n">
        <f aca="false">ROUNDUP(50/K17,0)</f>
        <v>4</v>
      </c>
      <c r="N17" s="27" t="n">
        <f aca="false">ROUNDUP(100/K17,0)</f>
        <v>8</v>
      </c>
      <c r="O17" s="27"/>
      <c r="P17" s="27"/>
      <c r="Q17" s="25"/>
      <c r="R17" s="25"/>
      <c r="S17" s="25"/>
    </row>
    <row r="18" customFormat="false" ht="12.75" hidden="false" customHeight="true" outlineLevel="0" collapsed="false">
      <c r="A18" s="12" t="s">
        <v>60</v>
      </c>
      <c r="B18" s="13" t="n">
        <v>5</v>
      </c>
      <c r="C18" s="29" t="s">
        <v>97</v>
      </c>
      <c r="D18" s="14" t="n">
        <v>0</v>
      </c>
      <c r="E18" s="14" t="n">
        <v>1</v>
      </c>
      <c r="F18" s="14" t="n">
        <f aca="false">IF(C18="Light",E18,E18+$W$2)</f>
        <v>1</v>
      </c>
      <c r="G18" s="14" t="n">
        <v>1</v>
      </c>
      <c r="H18" s="15" t="n">
        <v>1</v>
      </c>
      <c r="I18" s="15" t="n">
        <v>10</v>
      </c>
      <c r="J18" s="15" t="n">
        <f aca="false">H18+F18</f>
        <v>2</v>
      </c>
      <c r="K18" s="15" t="n">
        <f aca="false">H18*(I18/2)+F18</f>
        <v>6</v>
      </c>
      <c r="L18" s="15" t="n">
        <f aca="false">H18*I18+F18</f>
        <v>11</v>
      </c>
      <c r="M18" s="15" t="n">
        <f aca="false">ROUNDUP(50/K18,0)</f>
        <v>9</v>
      </c>
      <c r="N18" s="15" t="n">
        <f aca="false">ROUNDUP(100/K18,0)</f>
        <v>17</v>
      </c>
      <c r="O18" s="15"/>
      <c r="P18" s="15"/>
      <c r="Q18" s="17" t="s">
        <v>56</v>
      </c>
      <c r="R18" s="17" t="s">
        <v>57</v>
      </c>
      <c r="S18" s="17" t="s">
        <v>61</v>
      </c>
    </row>
    <row r="19" customFormat="false" ht="12.75" hidden="false" customHeight="false" outlineLevel="0" collapsed="false">
      <c r="A19" s="12"/>
      <c r="B19" s="13"/>
      <c r="C19" s="59" t="s">
        <v>109</v>
      </c>
      <c r="D19" s="18" t="n">
        <v>10</v>
      </c>
      <c r="E19" s="18" t="n">
        <v>4</v>
      </c>
      <c r="F19" s="18" t="n">
        <f aca="false">IF(C19="Light",E19,E19+$W$2)</f>
        <v>7</v>
      </c>
      <c r="G19" s="18" t="n">
        <v>5</v>
      </c>
      <c r="H19" s="19" t="n">
        <v>1</v>
      </c>
      <c r="I19" s="19" t="n">
        <v>10</v>
      </c>
      <c r="J19" s="19" t="n">
        <f aca="false">H19+F19</f>
        <v>8</v>
      </c>
      <c r="K19" s="19" t="n">
        <f aca="false">H19*(I19/2)+F19</f>
        <v>12</v>
      </c>
      <c r="L19" s="19" t="n">
        <f aca="false">H19*I19+F19</f>
        <v>17</v>
      </c>
      <c r="M19" s="19" t="n">
        <f aca="false">ROUNDUP(50/K19,0)</f>
        <v>5</v>
      </c>
      <c r="N19" s="19" t="n">
        <f aca="false">ROUNDUP(100/K19,0)</f>
        <v>9</v>
      </c>
      <c r="O19" s="19"/>
      <c r="P19" s="19"/>
      <c r="Q19" s="17"/>
      <c r="R19" s="17"/>
      <c r="S19" s="17"/>
    </row>
    <row r="20" customFormat="false" ht="12.75" hidden="false" customHeight="false" outlineLevel="0" collapsed="false">
      <c r="A20" s="12" t="s">
        <v>62</v>
      </c>
      <c r="B20" s="13" t="n">
        <v>10</v>
      </c>
      <c r="C20" s="29" t="s">
        <v>97</v>
      </c>
      <c r="D20" s="14" t="n">
        <v>0</v>
      </c>
      <c r="E20" s="14" t="n">
        <v>3</v>
      </c>
      <c r="F20" s="14" t="n">
        <f aca="false">IF(C20="Light",E20,E20+$W$2)</f>
        <v>3</v>
      </c>
      <c r="G20" s="14" t="n">
        <v>2</v>
      </c>
      <c r="H20" s="15" t="n">
        <v>1</v>
      </c>
      <c r="I20" s="15" t="n">
        <v>10</v>
      </c>
      <c r="J20" s="15" t="n">
        <f aca="false">H20+F20</f>
        <v>4</v>
      </c>
      <c r="K20" s="15" t="n">
        <f aca="false">H20*(I20/2)+F20</f>
        <v>8</v>
      </c>
      <c r="L20" s="15" t="n">
        <f aca="false">H20*I20+F20</f>
        <v>13</v>
      </c>
      <c r="M20" s="15" t="n">
        <f aca="false">ROUNDUP(50/K20,0)</f>
        <v>7</v>
      </c>
      <c r="N20" s="15" t="n">
        <f aca="false">ROUNDUP(100/K20,0)</f>
        <v>13</v>
      </c>
      <c r="O20" s="15"/>
      <c r="P20" s="15"/>
      <c r="Q20" s="17"/>
      <c r="R20" s="17"/>
      <c r="S20" s="17"/>
    </row>
    <row r="21" customFormat="false" ht="12.75" hidden="false" customHeight="false" outlineLevel="0" collapsed="false">
      <c r="A21" s="12"/>
      <c r="B21" s="13"/>
      <c r="C21" s="59" t="s">
        <v>109</v>
      </c>
      <c r="D21" s="18" t="n">
        <v>10</v>
      </c>
      <c r="E21" s="18" t="n">
        <v>6</v>
      </c>
      <c r="F21" s="18" t="n">
        <f aca="false">IF(C21="Light",E21,E21+$W$2)</f>
        <v>9</v>
      </c>
      <c r="G21" s="18" t="n">
        <v>7</v>
      </c>
      <c r="H21" s="19" t="n">
        <v>1</v>
      </c>
      <c r="I21" s="19" t="n">
        <v>10</v>
      </c>
      <c r="J21" s="19" t="n">
        <f aca="false">H21+F21</f>
        <v>10</v>
      </c>
      <c r="K21" s="19" t="n">
        <f aca="false">H21*(I21/2)+F21</f>
        <v>14</v>
      </c>
      <c r="L21" s="19" t="n">
        <f aca="false">H21*I21+F21</f>
        <v>19</v>
      </c>
      <c r="M21" s="19" t="n">
        <f aca="false">ROUNDUP(50/K21,0)</f>
        <v>4</v>
      </c>
      <c r="N21" s="19" t="n">
        <f aca="false">ROUNDUP(100/K21,0)</f>
        <v>8</v>
      </c>
      <c r="O21" s="19"/>
      <c r="P21" s="19"/>
      <c r="Q21" s="17"/>
      <c r="R21" s="17"/>
      <c r="S21" s="17"/>
    </row>
    <row r="22" customFormat="false" ht="13.5" hidden="false" customHeight="true" outlineLevel="0" collapsed="false">
      <c r="A22" s="20" t="s">
        <v>63</v>
      </c>
      <c r="B22" s="22" t="n">
        <v>5</v>
      </c>
      <c r="C22" s="33" t="s">
        <v>97</v>
      </c>
      <c r="D22" s="23" t="n">
        <v>0</v>
      </c>
      <c r="E22" s="23" t="n">
        <v>2</v>
      </c>
      <c r="F22" s="23" t="n">
        <f aca="false">IF(C22="Light",E22,E22+$W$2)</f>
        <v>2</v>
      </c>
      <c r="G22" s="23" t="n">
        <v>0</v>
      </c>
      <c r="H22" s="24" t="n">
        <v>1</v>
      </c>
      <c r="I22" s="24" t="n">
        <v>10</v>
      </c>
      <c r="J22" s="24" t="n">
        <f aca="false">H22+F22</f>
        <v>3</v>
      </c>
      <c r="K22" s="24" t="n">
        <f aca="false">H22*(I22/2)+F22</f>
        <v>7</v>
      </c>
      <c r="L22" s="24" t="n">
        <f aca="false">H22*I22+F22</f>
        <v>12</v>
      </c>
      <c r="M22" s="24" t="n">
        <f aca="false">ROUNDUP(50/K22,0)</f>
        <v>8</v>
      </c>
      <c r="N22" s="24" t="n">
        <f aca="false">ROUNDUP(100/K22,0)</f>
        <v>15</v>
      </c>
      <c r="O22" s="24"/>
      <c r="P22" s="24"/>
      <c r="Q22" s="25" t="s">
        <v>56</v>
      </c>
      <c r="R22" s="25" t="s">
        <v>57</v>
      </c>
      <c r="S22" s="25" t="s">
        <v>64</v>
      </c>
    </row>
    <row r="23" customFormat="false" ht="12.75" hidden="false" customHeight="false" outlineLevel="0" collapsed="false">
      <c r="A23" s="20"/>
      <c r="B23" s="22"/>
      <c r="C23" s="58" t="s">
        <v>109</v>
      </c>
      <c r="D23" s="26" t="n">
        <v>10</v>
      </c>
      <c r="E23" s="26" t="n">
        <v>5</v>
      </c>
      <c r="F23" s="26" t="n">
        <f aca="false">IF(C23="Light",E23,E23+$W$2)</f>
        <v>8</v>
      </c>
      <c r="G23" s="26" t="n">
        <v>4</v>
      </c>
      <c r="H23" s="27" t="n">
        <v>1</v>
      </c>
      <c r="I23" s="27" t="n">
        <v>10</v>
      </c>
      <c r="J23" s="27" t="n">
        <f aca="false">H23+F23</f>
        <v>9</v>
      </c>
      <c r="K23" s="27" t="n">
        <f aca="false">H23*(I23/2)+F23</f>
        <v>13</v>
      </c>
      <c r="L23" s="27" t="n">
        <f aca="false">H23*I23+F23</f>
        <v>18</v>
      </c>
      <c r="M23" s="27" t="n">
        <f aca="false">ROUNDUP(50/K23,0)</f>
        <v>4</v>
      </c>
      <c r="N23" s="27" t="n">
        <f aca="false">ROUNDUP(100/K23,0)</f>
        <v>8</v>
      </c>
      <c r="O23" s="27"/>
      <c r="P23" s="27"/>
      <c r="Q23" s="25"/>
      <c r="R23" s="25"/>
      <c r="S23" s="25"/>
    </row>
    <row r="24" customFormat="false" ht="12.75" hidden="false" customHeight="false" outlineLevel="0" collapsed="false">
      <c r="A24" s="20" t="s">
        <v>65</v>
      </c>
      <c r="B24" s="60" t="n">
        <v>10</v>
      </c>
      <c r="C24" s="33" t="s">
        <v>97</v>
      </c>
      <c r="D24" s="23" t="n">
        <v>0</v>
      </c>
      <c r="E24" s="23" t="n">
        <v>4</v>
      </c>
      <c r="F24" s="23" t="n">
        <f aca="false">IF(C24="Light",E24,E24+$W$2)</f>
        <v>4</v>
      </c>
      <c r="G24" s="23" t="n">
        <v>0</v>
      </c>
      <c r="H24" s="24" t="n">
        <v>1</v>
      </c>
      <c r="I24" s="24" t="n">
        <v>10</v>
      </c>
      <c r="J24" s="24" t="n">
        <f aca="false">H24+F24</f>
        <v>5</v>
      </c>
      <c r="K24" s="24" t="n">
        <f aca="false">H24*(I24/2)+F24</f>
        <v>9</v>
      </c>
      <c r="L24" s="24" t="n">
        <f aca="false">H24*I24+F24</f>
        <v>14</v>
      </c>
      <c r="M24" s="24" t="n">
        <f aca="false">ROUNDUP(50/K24,0)</f>
        <v>6</v>
      </c>
      <c r="N24" s="24" t="n">
        <f aca="false">ROUNDUP(100/K24,0)</f>
        <v>12</v>
      </c>
      <c r="O24" s="24"/>
      <c r="P24" s="24"/>
      <c r="Q24" s="25"/>
      <c r="R24" s="25"/>
      <c r="S24" s="25"/>
    </row>
    <row r="25" customFormat="false" ht="12.75" hidden="false" customHeight="false" outlineLevel="0" collapsed="false">
      <c r="A25" s="20"/>
      <c r="B25" s="60"/>
      <c r="C25" s="61" t="s">
        <v>109</v>
      </c>
      <c r="D25" s="26" t="n">
        <v>10</v>
      </c>
      <c r="E25" s="26" t="n">
        <v>7</v>
      </c>
      <c r="F25" s="26" t="n">
        <f aca="false">IF(C25="Light",E25,E25+$W$2)</f>
        <v>10</v>
      </c>
      <c r="G25" s="26" t="n">
        <v>6</v>
      </c>
      <c r="H25" s="27" t="n">
        <v>1</v>
      </c>
      <c r="I25" s="27" t="n">
        <v>10</v>
      </c>
      <c r="J25" s="27" t="n">
        <f aca="false">H25+F25</f>
        <v>11</v>
      </c>
      <c r="K25" s="27" t="n">
        <f aca="false">H25*(I25/2)+F25</f>
        <v>15</v>
      </c>
      <c r="L25" s="27" t="n">
        <f aca="false">H25*I25+F25</f>
        <v>20</v>
      </c>
      <c r="M25" s="27" t="n">
        <f aca="false">ROUNDUP(50/K25,0)</f>
        <v>4</v>
      </c>
      <c r="N25" s="27" t="n">
        <f aca="false">ROUNDUP(100/K25,0)</f>
        <v>7</v>
      </c>
      <c r="O25" s="27"/>
      <c r="P25" s="27"/>
      <c r="Q25" s="25"/>
      <c r="R25" s="25"/>
      <c r="S25" s="25"/>
    </row>
    <row r="26" customFormat="false" ht="12.75" hidden="false" customHeight="true" outlineLevel="0" collapsed="false">
      <c r="A26" s="12" t="s">
        <v>66</v>
      </c>
      <c r="B26" s="62" t="n">
        <v>15</v>
      </c>
      <c r="C26" s="63" t="s">
        <v>97</v>
      </c>
      <c r="D26" s="14" t="n">
        <v>5</v>
      </c>
      <c r="E26" s="14" t="n">
        <v>3</v>
      </c>
      <c r="F26" s="14" t="n">
        <f aca="false">IF(C26="Light",E26,E26+$W$2)</f>
        <v>3</v>
      </c>
      <c r="G26" s="14" t="n">
        <v>0</v>
      </c>
      <c r="H26" s="15" t="n">
        <v>1</v>
      </c>
      <c r="I26" s="15" t="n">
        <v>10</v>
      </c>
      <c r="J26" s="15" t="n">
        <f aca="false">H26+F26</f>
        <v>4</v>
      </c>
      <c r="K26" s="15" t="n">
        <f aca="false">H26*(I26/2)+F26</f>
        <v>8</v>
      </c>
      <c r="L26" s="15" t="n">
        <f aca="false">H26*I26+F26</f>
        <v>13</v>
      </c>
      <c r="M26" s="15" t="n">
        <f aca="false">ROUNDUP(50/K26,0)</f>
        <v>7</v>
      </c>
      <c r="N26" s="15" t="n">
        <f aca="false">ROUNDUP(100/K26,0)</f>
        <v>13</v>
      </c>
      <c r="O26" s="15"/>
      <c r="P26" s="15"/>
      <c r="Q26" s="17" t="s">
        <v>67</v>
      </c>
      <c r="R26" s="17" t="s">
        <v>68</v>
      </c>
      <c r="S26" s="17" t="s">
        <v>69</v>
      </c>
    </row>
    <row r="27" customFormat="false" ht="12.75" hidden="false" customHeight="false" outlineLevel="0" collapsed="false">
      <c r="A27" s="12"/>
      <c r="B27" s="62"/>
      <c r="C27" s="59" t="s">
        <v>109</v>
      </c>
      <c r="D27" s="18" t="n">
        <v>15</v>
      </c>
      <c r="E27" s="18" t="n">
        <v>8</v>
      </c>
      <c r="F27" s="18" t="n">
        <f aca="false">IF(C27="Light",E27,E27+$W$2)</f>
        <v>11</v>
      </c>
      <c r="G27" s="18" t="n">
        <v>6</v>
      </c>
      <c r="H27" s="19" t="n">
        <v>1</v>
      </c>
      <c r="I27" s="19" t="n">
        <v>10</v>
      </c>
      <c r="J27" s="19" t="n">
        <f aca="false">H27+F27</f>
        <v>12</v>
      </c>
      <c r="K27" s="19" t="n">
        <f aca="false">H27*(I27/2)+F27</f>
        <v>16</v>
      </c>
      <c r="L27" s="19" t="n">
        <f aca="false">H27*I27+F27</f>
        <v>21</v>
      </c>
      <c r="M27" s="19" t="n">
        <f aca="false">ROUNDUP(50/K27,0)</f>
        <v>4</v>
      </c>
      <c r="N27" s="19" t="n">
        <f aca="false">ROUNDUP(100/K27,0)</f>
        <v>7</v>
      </c>
      <c r="O27" s="19"/>
      <c r="P27" s="19"/>
      <c r="Q27" s="17"/>
      <c r="R27" s="17"/>
      <c r="S27" s="17"/>
    </row>
    <row r="28" customFormat="false" ht="12.75" hidden="false" customHeight="true" outlineLevel="0" collapsed="false">
      <c r="A28" s="20" t="s">
        <v>70</v>
      </c>
      <c r="B28" s="22" t="n">
        <v>5</v>
      </c>
      <c r="C28" s="33" t="s">
        <v>97</v>
      </c>
      <c r="D28" s="23" t="n">
        <v>0</v>
      </c>
      <c r="E28" s="23" t="n">
        <v>3</v>
      </c>
      <c r="F28" s="23" t="n">
        <f aca="false">IF(C28="Light",E28,E28+$W$2)</f>
        <v>3</v>
      </c>
      <c r="G28" s="23" t="n">
        <v>2</v>
      </c>
      <c r="H28" s="24" t="n">
        <v>1</v>
      </c>
      <c r="I28" s="24" t="n">
        <v>10</v>
      </c>
      <c r="J28" s="24" t="n">
        <f aca="false">H28+F28</f>
        <v>4</v>
      </c>
      <c r="K28" s="24" t="n">
        <f aca="false">H28*(I28/2)+F28</f>
        <v>8</v>
      </c>
      <c r="L28" s="24" t="n">
        <f aca="false">H28*I28+F28</f>
        <v>13</v>
      </c>
      <c r="M28" s="24" t="n">
        <f aca="false">ROUNDUP(50/K28,0)</f>
        <v>7</v>
      </c>
      <c r="N28" s="24" t="n">
        <f aca="false">ROUNDUP(100/K28,0)</f>
        <v>13</v>
      </c>
      <c r="O28" s="24"/>
      <c r="P28" s="24"/>
      <c r="Q28" s="25" t="s">
        <v>67</v>
      </c>
      <c r="R28" s="28" t="s">
        <v>71</v>
      </c>
      <c r="S28" s="25" t="s">
        <v>69</v>
      </c>
    </row>
    <row r="29" customFormat="false" ht="12.75" hidden="false" customHeight="false" outlineLevel="0" collapsed="false">
      <c r="A29" s="20"/>
      <c r="B29" s="22"/>
      <c r="C29" s="58" t="s">
        <v>109</v>
      </c>
      <c r="D29" s="26" t="n">
        <v>10</v>
      </c>
      <c r="E29" s="26" t="n">
        <v>8</v>
      </c>
      <c r="F29" s="26" t="n">
        <f aca="false">IF(C29="Light",E29,E29+$W$2)</f>
        <v>11</v>
      </c>
      <c r="G29" s="26" t="n">
        <v>8</v>
      </c>
      <c r="H29" s="27" t="n">
        <v>1</v>
      </c>
      <c r="I29" s="27" t="n">
        <v>10</v>
      </c>
      <c r="J29" s="27" t="n">
        <f aca="false">H29+F29</f>
        <v>12</v>
      </c>
      <c r="K29" s="27" t="n">
        <f aca="false">H29*(I29/2)+F29</f>
        <v>16</v>
      </c>
      <c r="L29" s="27" t="n">
        <f aca="false">H29*I29+F29</f>
        <v>21</v>
      </c>
      <c r="M29" s="27" t="n">
        <f aca="false">ROUNDUP(50/K29,0)</f>
        <v>4</v>
      </c>
      <c r="N29" s="27" t="n">
        <f aca="false">ROUNDUP(100/K29,0)</f>
        <v>7</v>
      </c>
      <c r="O29" s="27"/>
      <c r="P29" s="27"/>
      <c r="Q29" s="25"/>
      <c r="R29" s="28"/>
      <c r="S29" s="25"/>
    </row>
    <row r="30" customFormat="false" ht="12.75" hidden="false" customHeight="true" outlineLevel="0" collapsed="false">
      <c r="A30" s="12" t="s">
        <v>72</v>
      </c>
      <c r="B30" s="13" t="n">
        <v>5</v>
      </c>
      <c r="C30" s="29" t="s">
        <v>97</v>
      </c>
      <c r="D30" s="14" t="n">
        <v>0</v>
      </c>
      <c r="E30" s="14" t="n">
        <v>4</v>
      </c>
      <c r="F30" s="14" t="n">
        <f aca="false">IF(C30="Light",E30,E30+$W$2)</f>
        <v>4</v>
      </c>
      <c r="G30" s="14" t="n">
        <v>0</v>
      </c>
      <c r="H30" s="15" t="n">
        <v>1</v>
      </c>
      <c r="I30" s="15" t="n">
        <v>10</v>
      </c>
      <c r="J30" s="15" t="n">
        <f aca="false">H30+F30</f>
        <v>5</v>
      </c>
      <c r="K30" s="15" t="n">
        <f aca="false">H30*(I30/2)+F30</f>
        <v>9</v>
      </c>
      <c r="L30" s="15" t="n">
        <f aca="false">H30*I30+F30</f>
        <v>14</v>
      </c>
      <c r="M30" s="15" t="n">
        <f aca="false">ROUNDUP(50/K30,0)</f>
        <v>6</v>
      </c>
      <c r="N30" s="15" t="n">
        <f aca="false">ROUNDUP(100/K30,0)</f>
        <v>12</v>
      </c>
      <c r="O30" s="15"/>
      <c r="P30" s="15"/>
      <c r="Q30" s="17" t="s">
        <v>67</v>
      </c>
      <c r="R30" s="17" t="s">
        <v>71</v>
      </c>
      <c r="S30" s="17" t="s">
        <v>69</v>
      </c>
    </row>
    <row r="31" customFormat="false" ht="12.75" hidden="false" customHeight="false" outlineLevel="0" collapsed="false">
      <c r="A31" s="12"/>
      <c r="B31" s="13"/>
      <c r="C31" s="59" t="s">
        <v>109</v>
      </c>
      <c r="D31" s="18" t="n">
        <v>10</v>
      </c>
      <c r="E31" s="18" t="n">
        <v>9</v>
      </c>
      <c r="F31" s="18" t="n">
        <f aca="false">IF(C31="Light",E31,E31+$W$2)</f>
        <v>12</v>
      </c>
      <c r="G31" s="18" t="n">
        <v>7</v>
      </c>
      <c r="H31" s="19" t="n">
        <v>1</v>
      </c>
      <c r="I31" s="19" t="n">
        <v>10</v>
      </c>
      <c r="J31" s="19" t="n">
        <f aca="false">H31+F31</f>
        <v>13</v>
      </c>
      <c r="K31" s="19" t="n">
        <f aca="false">H31*(I31/2)+F31</f>
        <v>17</v>
      </c>
      <c r="L31" s="19" t="n">
        <f aca="false">H31*I31+F31</f>
        <v>22</v>
      </c>
      <c r="M31" s="19" t="n">
        <f aca="false">ROUNDUP(50/K31,0)</f>
        <v>3</v>
      </c>
      <c r="N31" s="19" t="n">
        <f aca="false">ROUNDUP(100/K31,0)</f>
        <v>6</v>
      </c>
      <c r="O31" s="19"/>
      <c r="P31" s="19"/>
      <c r="Q31" s="17"/>
      <c r="R31" s="17"/>
      <c r="S31" s="17"/>
    </row>
    <row r="32" customFormat="false" ht="12.75" hidden="false" customHeight="true" outlineLevel="0" collapsed="false">
      <c r="A32" s="20" t="s">
        <v>73</v>
      </c>
      <c r="B32" s="22" t="n">
        <v>5</v>
      </c>
      <c r="C32" s="33" t="s">
        <v>97</v>
      </c>
      <c r="D32" s="23" t="n">
        <v>0</v>
      </c>
      <c r="E32" s="23" t="n">
        <v>1</v>
      </c>
      <c r="F32" s="23" t="n">
        <f aca="false">IF(C32="Light",E32,E32+$W$2)</f>
        <v>1</v>
      </c>
      <c r="G32" s="23" t="n">
        <v>0</v>
      </c>
      <c r="H32" s="24" t="n">
        <v>1</v>
      </c>
      <c r="I32" s="24" t="n">
        <v>10</v>
      </c>
      <c r="J32" s="24" t="n">
        <f aca="false">H32+F32</f>
        <v>2</v>
      </c>
      <c r="K32" s="24" t="n">
        <f aca="false">H32*(I32/2)+F32</f>
        <v>6</v>
      </c>
      <c r="L32" s="24" t="n">
        <f aca="false">H32*I32+F32</f>
        <v>11</v>
      </c>
      <c r="M32" s="24" t="n">
        <f aca="false">ROUNDUP(50/K32,0)</f>
        <v>9</v>
      </c>
      <c r="N32" s="24" t="n">
        <f aca="false">ROUNDUP(100/K32,0)</f>
        <v>17</v>
      </c>
      <c r="O32" s="24"/>
      <c r="P32" s="24"/>
      <c r="Q32" s="25" t="s">
        <v>56</v>
      </c>
      <c r="R32" s="25" t="s">
        <v>121</v>
      </c>
      <c r="S32" s="25" t="s">
        <v>75</v>
      </c>
    </row>
    <row r="33" customFormat="false" ht="12.75" hidden="false" customHeight="false" outlineLevel="0" collapsed="false">
      <c r="A33" s="20"/>
      <c r="B33" s="22"/>
      <c r="C33" s="58" t="s">
        <v>109</v>
      </c>
      <c r="D33" s="26" t="n">
        <v>10</v>
      </c>
      <c r="E33" s="26" t="n">
        <v>4</v>
      </c>
      <c r="F33" s="26" t="n">
        <f aca="false">IF(C33="Light",E33,E33+$W$2)</f>
        <v>7</v>
      </c>
      <c r="G33" s="26" t="n">
        <v>4</v>
      </c>
      <c r="H33" s="27" t="n">
        <v>1</v>
      </c>
      <c r="I33" s="27" t="n">
        <v>10</v>
      </c>
      <c r="J33" s="27" t="n">
        <f aca="false">H33+F33</f>
        <v>8</v>
      </c>
      <c r="K33" s="27" t="n">
        <f aca="false">H33*(I33/2)+F33</f>
        <v>12</v>
      </c>
      <c r="L33" s="27" t="n">
        <f aca="false">H33*I33+F33</f>
        <v>17</v>
      </c>
      <c r="M33" s="27" t="n">
        <f aca="false">ROUNDUP(50/K33,0)</f>
        <v>5</v>
      </c>
      <c r="N33" s="27" t="n">
        <f aca="false">ROUNDUP(100/K33,0)</f>
        <v>9</v>
      </c>
      <c r="O33" s="27"/>
      <c r="P33" s="27"/>
      <c r="Q33" s="25"/>
      <c r="R33" s="25"/>
      <c r="S33" s="25"/>
    </row>
    <row r="34" customFormat="false" ht="12.75" hidden="false" customHeight="false" outlineLevel="0" collapsed="false">
      <c r="A34" s="20" t="s">
        <v>76</v>
      </c>
      <c r="B34" s="22" t="n">
        <v>20</v>
      </c>
      <c r="C34" s="33" t="s">
        <v>97</v>
      </c>
      <c r="D34" s="23" t="n">
        <v>0</v>
      </c>
      <c r="E34" s="23" t="n">
        <v>3</v>
      </c>
      <c r="F34" s="23" t="n">
        <f aca="false">IF(C34="Light",E34,E34+$W$2)</f>
        <v>3</v>
      </c>
      <c r="G34" s="23" t="n">
        <v>0</v>
      </c>
      <c r="H34" s="24" t="n">
        <v>1</v>
      </c>
      <c r="I34" s="24" t="n">
        <v>10</v>
      </c>
      <c r="J34" s="24" t="n">
        <f aca="false">H34+F34</f>
        <v>4</v>
      </c>
      <c r="K34" s="24" t="n">
        <f aca="false">H34*(I34/2)+F34</f>
        <v>8</v>
      </c>
      <c r="L34" s="24" t="n">
        <f aca="false">H34*I34+F34</f>
        <v>13</v>
      </c>
      <c r="M34" s="24" t="n">
        <f aca="false">ROUNDUP(50/K34,0)</f>
        <v>7</v>
      </c>
      <c r="N34" s="24" t="n">
        <f aca="false">ROUNDUP(100/K34,0)</f>
        <v>13</v>
      </c>
      <c r="O34" s="24"/>
      <c r="P34" s="24"/>
      <c r="Q34" s="25"/>
      <c r="R34" s="25"/>
      <c r="S34" s="25"/>
    </row>
    <row r="35" customFormat="false" ht="12.75" hidden="false" customHeight="false" outlineLevel="0" collapsed="false">
      <c r="A35" s="20"/>
      <c r="B35" s="22"/>
      <c r="C35" s="58" t="s">
        <v>109</v>
      </c>
      <c r="D35" s="26" t="n">
        <v>2</v>
      </c>
      <c r="E35" s="26" t="n">
        <v>6</v>
      </c>
      <c r="F35" s="26" t="n">
        <f aca="false">IF(C35="Light",E35,E35+$W$2)</f>
        <v>9</v>
      </c>
      <c r="G35" s="26" t="n">
        <v>6</v>
      </c>
      <c r="H35" s="27" t="n">
        <v>1</v>
      </c>
      <c r="I35" s="27" t="n">
        <v>10</v>
      </c>
      <c r="J35" s="27" t="n">
        <f aca="false">H35+F35</f>
        <v>10</v>
      </c>
      <c r="K35" s="27" t="n">
        <f aca="false">H35*(I35/2)+F35</f>
        <v>14</v>
      </c>
      <c r="L35" s="27" t="n">
        <f aca="false">H35*I35+F35</f>
        <v>19</v>
      </c>
      <c r="M35" s="27" t="n">
        <f aca="false">ROUNDUP(50/K35,0)</f>
        <v>4</v>
      </c>
      <c r="N35" s="27" t="n">
        <f aca="false">ROUNDUP(100/K35,0)</f>
        <v>8</v>
      </c>
      <c r="O35" s="27"/>
      <c r="P35" s="27"/>
      <c r="Q35" s="25"/>
      <c r="R35" s="25"/>
      <c r="S35" s="25"/>
    </row>
    <row r="36" customFormat="false" ht="13.5" hidden="false" customHeight="true" outlineLevel="0" collapsed="false">
      <c r="A36" s="12" t="s">
        <v>77</v>
      </c>
      <c r="B36" s="13" t="n">
        <v>15</v>
      </c>
      <c r="C36" s="29" t="s">
        <v>97</v>
      </c>
      <c r="D36" s="14" t="n">
        <v>0</v>
      </c>
      <c r="E36" s="14" t="n">
        <v>4</v>
      </c>
      <c r="F36" s="14" t="n">
        <f aca="false">IF(C36="Light",E36,E36+$W$2)</f>
        <v>4</v>
      </c>
      <c r="G36" s="14" t="n">
        <v>0</v>
      </c>
      <c r="H36" s="15" t="n">
        <v>1</v>
      </c>
      <c r="I36" s="15" t="n">
        <v>10</v>
      </c>
      <c r="J36" s="15" t="n">
        <f aca="false">H36+F36</f>
        <v>5</v>
      </c>
      <c r="K36" s="15" t="n">
        <f aca="false">H36*(I36/2)+F36</f>
        <v>9</v>
      </c>
      <c r="L36" s="15" t="n">
        <f aca="false">H36*I36+F36</f>
        <v>14</v>
      </c>
      <c r="M36" s="15" t="n">
        <f aca="false">ROUNDUP(50/K36,0)</f>
        <v>6</v>
      </c>
      <c r="N36" s="15" t="n">
        <f aca="false">ROUNDUP(100/K36,0)</f>
        <v>12</v>
      </c>
      <c r="O36" s="15"/>
      <c r="P36" s="15"/>
      <c r="Q36" s="17" t="s">
        <v>67</v>
      </c>
      <c r="R36" s="17" t="s">
        <v>78</v>
      </c>
      <c r="S36" s="17" t="s">
        <v>79</v>
      </c>
    </row>
    <row r="37" customFormat="false" ht="12.75" hidden="false" customHeight="false" outlineLevel="0" collapsed="false">
      <c r="A37" s="12"/>
      <c r="B37" s="13"/>
      <c r="C37" s="59" t="s">
        <v>109</v>
      </c>
      <c r="D37" s="18" t="n">
        <v>10</v>
      </c>
      <c r="E37" s="18" t="n">
        <v>9</v>
      </c>
      <c r="F37" s="18" t="n">
        <f aca="false">IF(C37="Light",E37,E37+$W$2)</f>
        <v>12</v>
      </c>
      <c r="G37" s="18" t="n">
        <v>8</v>
      </c>
      <c r="H37" s="19" t="n">
        <v>1</v>
      </c>
      <c r="I37" s="19" t="n">
        <v>10</v>
      </c>
      <c r="J37" s="19" t="n">
        <f aca="false">H37+F37</f>
        <v>13</v>
      </c>
      <c r="K37" s="19" t="n">
        <f aca="false">H37*(I37/2)+F37</f>
        <v>17</v>
      </c>
      <c r="L37" s="19" t="n">
        <f aca="false">H37*I37+F37</f>
        <v>22</v>
      </c>
      <c r="M37" s="19" t="n">
        <f aca="false">ROUNDUP(50/K37,0)</f>
        <v>3</v>
      </c>
      <c r="N37" s="19" t="n">
        <f aca="false">ROUNDUP(100/K37,0)</f>
        <v>6</v>
      </c>
      <c r="O37" s="19"/>
      <c r="P37" s="19"/>
      <c r="Q37" s="17"/>
      <c r="R37" s="17"/>
      <c r="S37" s="17"/>
    </row>
    <row r="38" customFormat="false" ht="13.5" hidden="false" customHeight="true" outlineLevel="0" collapsed="false">
      <c r="A38" s="20" t="s">
        <v>80</v>
      </c>
      <c r="B38" s="22" t="n">
        <v>5</v>
      </c>
      <c r="C38" s="33" t="s">
        <v>97</v>
      </c>
      <c r="D38" s="23" t="n">
        <v>0</v>
      </c>
      <c r="E38" s="23" t="n">
        <v>0</v>
      </c>
      <c r="F38" s="23" t="n">
        <f aca="false">IF(C38="Light",E38,E38+$W$2)</f>
        <v>0</v>
      </c>
      <c r="G38" s="23" t="n">
        <v>0</v>
      </c>
      <c r="H38" s="24" t="n">
        <v>1</v>
      </c>
      <c r="I38" s="24" t="n">
        <v>10</v>
      </c>
      <c r="J38" s="24" t="n">
        <f aca="false">H38+F38</f>
        <v>1</v>
      </c>
      <c r="K38" s="24" t="n">
        <f aca="false">H38*(I38/2)+F38</f>
        <v>5</v>
      </c>
      <c r="L38" s="24" t="n">
        <f aca="false">H38*I38+F38</f>
        <v>10</v>
      </c>
      <c r="M38" s="24" t="n">
        <f aca="false">ROUNDUP(50/K38,0)</f>
        <v>10</v>
      </c>
      <c r="N38" s="24" t="n">
        <f aca="false">ROUNDUP(100/K38,0)</f>
        <v>20</v>
      </c>
      <c r="O38" s="24"/>
      <c r="P38" s="24"/>
      <c r="Q38" s="25" t="s">
        <v>49</v>
      </c>
      <c r="R38" s="25" t="s">
        <v>122</v>
      </c>
      <c r="S38" s="25" t="s">
        <v>81</v>
      </c>
    </row>
    <row r="39" customFormat="false" ht="12.75" hidden="false" customHeight="false" outlineLevel="0" collapsed="false">
      <c r="A39" s="20"/>
      <c r="B39" s="22"/>
      <c r="C39" s="58" t="s">
        <v>109</v>
      </c>
      <c r="D39" s="26" t="n">
        <v>10</v>
      </c>
      <c r="E39" s="26" t="n">
        <v>5</v>
      </c>
      <c r="F39" s="26" t="n">
        <f aca="false">IF(C39="Light",E39,E39+$W$2)</f>
        <v>8</v>
      </c>
      <c r="G39" s="26" t="n">
        <v>3</v>
      </c>
      <c r="H39" s="27" t="n">
        <v>1</v>
      </c>
      <c r="I39" s="27" t="n">
        <v>10</v>
      </c>
      <c r="J39" s="27" t="n">
        <f aca="false">H39+F39</f>
        <v>9</v>
      </c>
      <c r="K39" s="27" t="n">
        <f aca="false">H39*(I39/2)+F39</f>
        <v>13</v>
      </c>
      <c r="L39" s="27" t="n">
        <f aca="false">H39*I39+F39</f>
        <v>18</v>
      </c>
      <c r="M39" s="27" t="n">
        <f aca="false">ROUNDUP(50/K39,0)</f>
        <v>4</v>
      </c>
      <c r="N39" s="27" t="n">
        <f aca="false">ROUNDUP(100/K39,0)</f>
        <v>8</v>
      </c>
      <c r="O39" s="27"/>
      <c r="P39" s="27"/>
      <c r="Q39" s="25"/>
      <c r="R39" s="25"/>
      <c r="S39" s="25"/>
    </row>
    <row r="40" customFormat="false" ht="12.75" hidden="false" customHeight="false" outlineLevel="0" collapsed="false">
      <c r="A40" s="20" t="s">
        <v>82</v>
      </c>
      <c r="B40" s="22" t="n">
        <v>20</v>
      </c>
      <c r="C40" s="33" t="s">
        <v>97</v>
      </c>
      <c r="D40" s="23" t="n">
        <v>0</v>
      </c>
      <c r="E40" s="23" t="n">
        <v>2</v>
      </c>
      <c r="F40" s="23" t="n">
        <f aca="false">IF(C40="Light",E40,E40+$W$2)</f>
        <v>2</v>
      </c>
      <c r="G40" s="23" t="n">
        <v>0</v>
      </c>
      <c r="H40" s="24" t="n">
        <v>1</v>
      </c>
      <c r="I40" s="24" t="n">
        <v>10</v>
      </c>
      <c r="J40" s="24" t="n">
        <f aca="false">H40+F40</f>
        <v>3</v>
      </c>
      <c r="K40" s="24" t="n">
        <f aca="false">H40*(I40/2)+F40</f>
        <v>7</v>
      </c>
      <c r="L40" s="24" t="n">
        <f aca="false">H40*I40+F40</f>
        <v>12</v>
      </c>
      <c r="M40" s="24" t="n">
        <f aca="false">ROUNDUP(50/K40,0)</f>
        <v>8</v>
      </c>
      <c r="N40" s="24" t="n">
        <f aca="false">ROUNDUP(100/K40,0)</f>
        <v>15</v>
      </c>
      <c r="O40" s="24"/>
      <c r="P40" s="24"/>
      <c r="Q40" s="25"/>
      <c r="R40" s="25"/>
      <c r="S40" s="25"/>
    </row>
    <row r="41" customFormat="false" ht="12.75" hidden="false" customHeight="false" outlineLevel="0" collapsed="false">
      <c r="A41" s="20"/>
      <c r="B41" s="22"/>
      <c r="C41" s="58" t="s">
        <v>109</v>
      </c>
      <c r="D41" s="26" t="n">
        <v>10</v>
      </c>
      <c r="E41" s="26" t="n">
        <v>7</v>
      </c>
      <c r="F41" s="26" t="n">
        <f aca="false">IF(C41="Light",E41,E41+$W$2)</f>
        <v>10</v>
      </c>
      <c r="G41" s="26" t="n">
        <v>5</v>
      </c>
      <c r="H41" s="27" t="n">
        <v>1</v>
      </c>
      <c r="I41" s="27" t="n">
        <v>10</v>
      </c>
      <c r="J41" s="27" t="n">
        <f aca="false">H41+F41</f>
        <v>11</v>
      </c>
      <c r="K41" s="27" t="n">
        <f aca="false">H41*(I41/2)+F41</f>
        <v>15</v>
      </c>
      <c r="L41" s="27" t="n">
        <f aca="false">H41*I41+F41</f>
        <v>20</v>
      </c>
      <c r="M41" s="27" t="n">
        <f aca="false">ROUNDUP(50/K41,0)</f>
        <v>4</v>
      </c>
      <c r="N41" s="27" t="n">
        <f aca="false">ROUNDUP(100/K41,0)</f>
        <v>7</v>
      </c>
      <c r="O41" s="27"/>
      <c r="P41" s="27"/>
      <c r="Q41" s="25"/>
      <c r="R41" s="25"/>
      <c r="S41" s="25"/>
    </row>
    <row r="44" customFormat="false" ht="12.75" hidden="false" customHeight="false" outlineLevel="0" collapsed="false">
      <c r="A44" s="12" t="s">
        <v>83</v>
      </c>
      <c r="B44" s="13" t="n">
        <v>10</v>
      </c>
      <c r="C44" s="29" t="n">
        <v>0</v>
      </c>
      <c r="D44" s="29" t="n">
        <v>0</v>
      </c>
      <c r="E44" s="29" t="n">
        <v>0</v>
      </c>
      <c r="F44" s="29" t="n">
        <v>0</v>
      </c>
      <c r="G44" s="29"/>
      <c r="H44" s="30" t="n">
        <v>1</v>
      </c>
      <c r="I44" s="29" t="n">
        <v>10</v>
      </c>
      <c r="J44" s="29" t="n">
        <f aca="false">H44+F44</f>
        <v>1</v>
      </c>
      <c r="K44" s="29" t="n">
        <f aca="false">ROUNDUP(H44*(I44/2+0.5),0)</f>
        <v>6</v>
      </c>
      <c r="L44" s="29" t="n">
        <f aca="false">H44*I44</f>
        <v>10</v>
      </c>
      <c r="M44" s="29" t="n">
        <f aca="false">ROUNDUP(50/K44,0)</f>
        <v>9</v>
      </c>
      <c r="N44" s="29" t="n">
        <f aca="false">ROUNDUP(100/K44,0)</f>
        <v>17</v>
      </c>
      <c r="O44" s="29" t="n">
        <f aca="false">IF($F44=0, ROUNDUP(100/($K44/2),0), ROUNDUP((100-ROUNDUP(15/$F44,0)*$K44/2)/$K44,0)+ROUNDUP(15/$F44,0))</f>
        <v>34</v>
      </c>
      <c r="P44" s="31" t="n">
        <f aca="false">IF($F44=0, ROUNDUP(100/($K44/2),0), ROUNDUP((100-ROUNDUP(30/$F44,0)*$K44/2)/$K44,0)+ROUNDUP(30/$F44,0))</f>
        <v>34</v>
      </c>
      <c r="Q44" s="32" t="s">
        <v>45</v>
      </c>
      <c r="R44" s="32" t="s">
        <v>84</v>
      </c>
      <c r="S44" s="32" t="s">
        <v>52</v>
      </c>
    </row>
    <row r="45" customFormat="false" ht="12.75" hidden="false" customHeight="false" outlineLevel="0" collapsed="false">
      <c r="A45" s="20" t="s">
        <v>85</v>
      </c>
      <c r="B45" s="22" t="n">
        <v>15</v>
      </c>
      <c r="C45" s="33" t="n">
        <v>5</v>
      </c>
      <c r="D45" s="33" t="n">
        <v>0</v>
      </c>
      <c r="E45" s="33" t="n">
        <v>0</v>
      </c>
      <c r="F45" s="33" t="n">
        <v>0</v>
      </c>
      <c r="G45" s="33"/>
      <c r="H45" s="34" t="n">
        <v>0</v>
      </c>
      <c r="I45" s="34" t="n">
        <v>0</v>
      </c>
      <c r="J45" s="34" t="n">
        <f aca="false">H45+F45</f>
        <v>0</v>
      </c>
      <c r="K45" s="34" t="n">
        <f aca="false">ROUNDUP(H45*(I45/2+0.5),0)</f>
        <v>0</v>
      </c>
      <c r="L45" s="34" t="n">
        <f aca="false">H45*I45</f>
        <v>0</v>
      </c>
      <c r="M45" s="34" t="e">
        <f aca="false">ROUNDUP(50/K45,0)</f>
        <v>#DIV/0!</v>
      </c>
      <c r="N45" s="34" t="e">
        <f aca="false">ROUNDUP(100/K45,0)</f>
        <v>#DIV/0!</v>
      </c>
      <c r="O45" s="34" t="e">
        <f aca="false">IF($F45=0, ROUNDUP(100/($K45/2),0), ROUNDUP((100-ROUNDUP(15/$F45,0)*$K45/2)/$K45,0)+ROUNDUP(15/$F45,0))</f>
        <v>#DIV/0!</v>
      </c>
      <c r="P45" s="34" t="e">
        <f aca="false">IF($F45=0, ROUNDUP(100/($K45/2),0), ROUNDUP((100-ROUNDUP(30/$F45,0)*$K45/2)/$K45,0)+ROUNDUP(30/$F45,0))</f>
        <v>#DIV/0!</v>
      </c>
      <c r="Q45" s="35" t="s">
        <v>49</v>
      </c>
      <c r="R45" s="36" t="s">
        <v>84</v>
      </c>
      <c r="S45" s="35" t="s">
        <v>52</v>
      </c>
    </row>
    <row r="46" customFormat="false" ht="12.75" hidden="false" customHeight="false" outlineLevel="0" collapsed="false">
      <c r="A46" s="12" t="s">
        <v>86</v>
      </c>
      <c r="B46" s="13" t="n">
        <v>20</v>
      </c>
      <c r="C46" s="13" t="n">
        <v>10</v>
      </c>
      <c r="D46" s="13" t="n">
        <v>-10</v>
      </c>
      <c r="E46" s="13" t="n">
        <v>0</v>
      </c>
      <c r="F46" s="13" t="n">
        <v>0</v>
      </c>
      <c r="G46" s="13"/>
      <c r="H46" s="37" t="n">
        <v>0</v>
      </c>
      <c r="I46" s="37" t="n">
        <v>0</v>
      </c>
      <c r="J46" s="37" t="n">
        <f aca="false">H46+F46</f>
        <v>0</v>
      </c>
      <c r="K46" s="37" t="n">
        <f aca="false">ROUNDUP(H46*(I46/2+0.5),0)</f>
        <v>0</v>
      </c>
      <c r="L46" s="37" t="n">
        <f aca="false">H46*I46</f>
        <v>0</v>
      </c>
      <c r="M46" s="37" t="e">
        <f aca="false">ROUNDUP(50/K46,0)</f>
        <v>#DIV/0!</v>
      </c>
      <c r="N46" s="37" t="e">
        <f aca="false">ROUNDUP(100/K46,0)</f>
        <v>#DIV/0!</v>
      </c>
      <c r="O46" s="37" t="e">
        <f aca="false">IF($F46=0, ROUNDUP(100/($K46/2),0), ROUNDUP((100-ROUNDUP(15/$F46,0)*$K46/2)/$K46,0)+ROUNDUP(15/$F46,0))</f>
        <v>#DIV/0!</v>
      </c>
      <c r="P46" s="37" t="e">
        <f aca="false">IF($F46=0, ROUNDUP(100/($K46/2),0), ROUNDUP((100-ROUNDUP(30/$F46,0)*$K46/2)/$K46,0)+ROUNDUP(30/$F46,0))</f>
        <v>#DIV/0!</v>
      </c>
      <c r="Q46" s="17" t="s">
        <v>56</v>
      </c>
      <c r="R46" s="17" t="s">
        <v>84</v>
      </c>
      <c r="S46" s="17" t="s">
        <v>52</v>
      </c>
    </row>
  </sheetData>
  <mergeCells count="85">
    <mergeCell ref="A2:A3"/>
    <mergeCell ref="B2:B3"/>
    <mergeCell ref="Q2:Q3"/>
    <mergeCell ref="R2:R3"/>
    <mergeCell ref="S2:S3"/>
    <mergeCell ref="A4:A5"/>
    <mergeCell ref="B4:B5"/>
    <mergeCell ref="Q4:Q5"/>
    <mergeCell ref="R4:R5"/>
    <mergeCell ref="S4:S5"/>
    <mergeCell ref="A6:A7"/>
    <mergeCell ref="B6:B7"/>
    <mergeCell ref="Q6:Q7"/>
    <mergeCell ref="R6:R7"/>
    <mergeCell ref="S6:S7"/>
    <mergeCell ref="A8:A9"/>
    <mergeCell ref="B8:B9"/>
    <mergeCell ref="Q8:Q9"/>
    <mergeCell ref="R8:R9"/>
    <mergeCell ref="S8:S9"/>
    <mergeCell ref="A10:A11"/>
    <mergeCell ref="B10:B11"/>
    <mergeCell ref="Q10:Q11"/>
    <mergeCell ref="R10:R11"/>
    <mergeCell ref="S10:S11"/>
    <mergeCell ref="A12:A13"/>
    <mergeCell ref="B12:B13"/>
    <mergeCell ref="Q12:Q13"/>
    <mergeCell ref="R12:R13"/>
    <mergeCell ref="S12:S13"/>
    <mergeCell ref="A14:A15"/>
    <mergeCell ref="B14:B15"/>
    <mergeCell ref="Q14:Q17"/>
    <mergeCell ref="R14:R17"/>
    <mergeCell ref="S14:S17"/>
    <mergeCell ref="A16:A17"/>
    <mergeCell ref="B16:B17"/>
    <mergeCell ref="A18:A19"/>
    <mergeCell ref="B18:B19"/>
    <mergeCell ref="Q18:Q21"/>
    <mergeCell ref="R18:R21"/>
    <mergeCell ref="S18:S21"/>
    <mergeCell ref="A20:A21"/>
    <mergeCell ref="B20:B21"/>
    <mergeCell ref="A22:A23"/>
    <mergeCell ref="B22:B23"/>
    <mergeCell ref="Q22:Q25"/>
    <mergeCell ref="R22:R25"/>
    <mergeCell ref="S22:S25"/>
    <mergeCell ref="A24:A25"/>
    <mergeCell ref="B24:B25"/>
    <mergeCell ref="A26:A27"/>
    <mergeCell ref="B26:B27"/>
    <mergeCell ref="Q26:Q27"/>
    <mergeCell ref="R26:R27"/>
    <mergeCell ref="S26:S27"/>
    <mergeCell ref="A28:A29"/>
    <mergeCell ref="B28:B29"/>
    <mergeCell ref="Q28:Q29"/>
    <mergeCell ref="R28:R29"/>
    <mergeCell ref="S28:S29"/>
    <mergeCell ref="A30:A31"/>
    <mergeCell ref="B30:B31"/>
    <mergeCell ref="Q30:Q31"/>
    <mergeCell ref="R30:R31"/>
    <mergeCell ref="S30:S31"/>
    <mergeCell ref="A32:A33"/>
    <mergeCell ref="B32:B33"/>
    <mergeCell ref="Q32:Q35"/>
    <mergeCell ref="R32:R35"/>
    <mergeCell ref="S32:S35"/>
    <mergeCell ref="A34:A35"/>
    <mergeCell ref="B34:B35"/>
    <mergeCell ref="A36:A37"/>
    <mergeCell ref="B36:B37"/>
    <mergeCell ref="Q36:Q37"/>
    <mergeCell ref="R36:R37"/>
    <mergeCell ref="S36:S37"/>
    <mergeCell ref="A38:A39"/>
    <mergeCell ref="B38:B39"/>
    <mergeCell ref="Q38:Q41"/>
    <mergeCell ref="R38:R41"/>
    <mergeCell ref="S38:S41"/>
    <mergeCell ref="A40:A41"/>
    <mergeCell ref="B40:B41"/>
  </mergeCells>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13"/>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E17" activeCellId="0" sqref="E17"/>
    </sheetView>
  </sheetViews>
  <sheetFormatPr defaultColWidth="8.875" defaultRowHeight="12.75" zeroHeight="false" outlineLevelRow="0" outlineLevelCol="0"/>
  <cols>
    <col collapsed="false" customWidth="true" hidden="false" outlineLevel="0" max="1" min="1" style="0" width="14.69"/>
    <col collapsed="false" customWidth="true" hidden="false" outlineLevel="0" max="2" min="2" style="0" width="11.99"/>
    <col collapsed="false" customWidth="true" hidden="false" outlineLevel="0" max="3" min="3" style="0" width="17.59"/>
    <col collapsed="false" customWidth="true" hidden="false" outlineLevel="0" max="4" min="4" style="0" width="13.14"/>
    <col collapsed="false" customWidth="true" hidden="false" outlineLevel="0" max="5" min="5" style="0" width="13.7"/>
    <col collapsed="false" customWidth="true" hidden="false" outlineLevel="0" max="6" min="6" style="0" width="22.7"/>
    <col collapsed="false" customWidth="true" hidden="false" outlineLevel="0" max="8" min="7" style="0" width="11.99"/>
  </cols>
  <sheetData>
    <row r="1" customFormat="false" ht="26.25" hidden="false" customHeight="true" outlineLevel="0" collapsed="false">
      <c r="A1" s="46" t="s">
        <v>87</v>
      </c>
      <c r="B1" s="46" t="s">
        <v>88</v>
      </c>
      <c r="C1" s="2" t="s">
        <v>123</v>
      </c>
      <c r="D1" s="46" t="s">
        <v>90</v>
      </c>
      <c r="E1" s="46" t="s">
        <v>91</v>
      </c>
      <c r="F1" s="46" t="s">
        <v>124</v>
      </c>
      <c r="G1" s="46" t="s">
        <v>93</v>
      </c>
      <c r="H1" s="46" t="s">
        <v>94</v>
      </c>
    </row>
    <row r="2" s="46" customFormat="true" ht="12.75" hidden="false" customHeight="false" outlineLevel="0" collapsed="false">
      <c r="A2" s="46" t="s">
        <v>95</v>
      </c>
      <c r="B2" s="46" t="n">
        <v>15</v>
      </c>
      <c r="C2" s="46" t="n">
        <v>5</v>
      </c>
      <c r="D2" s="46" t="s">
        <v>96</v>
      </c>
      <c r="E2" s="46" t="s">
        <v>97</v>
      </c>
      <c r="F2" s="46" t="n">
        <v>0</v>
      </c>
      <c r="G2" s="46" t="s">
        <v>96</v>
      </c>
      <c r="H2" s="46" t="s">
        <v>98</v>
      </c>
    </row>
    <row r="3" customFormat="false" ht="12.75" hidden="false" customHeight="false" outlineLevel="0" collapsed="false">
      <c r="A3" s="0" t="s">
        <v>102</v>
      </c>
      <c r="B3" s="0" t="n">
        <v>30</v>
      </c>
      <c r="C3" s="0" t="n">
        <v>6</v>
      </c>
      <c r="D3" s="0" t="s">
        <v>96</v>
      </c>
      <c r="E3" s="0" t="s">
        <v>97</v>
      </c>
      <c r="F3" s="0" t="n">
        <v>0</v>
      </c>
      <c r="G3" s="0" t="s">
        <v>103</v>
      </c>
      <c r="H3" s="0" t="s">
        <v>98</v>
      </c>
    </row>
    <row r="4" customFormat="false" ht="12.75" hidden="false" customHeight="false" outlineLevel="0" collapsed="false">
      <c r="A4" s="0" t="s">
        <v>99</v>
      </c>
      <c r="B4" s="0" t="n">
        <v>25</v>
      </c>
      <c r="C4" s="0" t="n">
        <v>7</v>
      </c>
      <c r="D4" s="0" t="s">
        <v>96</v>
      </c>
      <c r="E4" s="0" t="s">
        <v>97</v>
      </c>
      <c r="F4" s="0" t="n">
        <v>0</v>
      </c>
      <c r="G4" s="0" t="s">
        <v>96</v>
      </c>
      <c r="H4" s="0" t="s">
        <v>98</v>
      </c>
    </row>
    <row r="5" customFormat="false" ht="12.75" hidden="false" customHeight="false" outlineLevel="0" collapsed="false">
      <c r="A5" s="0" t="s">
        <v>100</v>
      </c>
      <c r="B5" s="0" t="n">
        <v>35</v>
      </c>
      <c r="C5" s="0" t="n">
        <v>8</v>
      </c>
      <c r="D5" s="0" t="s">
        <v>96</v>
      </c>
      <c r="E5" s="0" t="s">
        <v>97</v>
      </c>
      <c r="F5" s="0" t="n">
        <v>0</v>
      </c>
      <c r="G5" s="0" t="s">
        <v>96</v>
      </c>
      <c r="H5" s="0" t="s">
        <v>101</v>
      </c>
    </row>
    <row r="6" customFormat="false" ht="12.75" hidden="false" customHeight="false" outlineLevel="0" collapsed="false">
      <c r="A6" s="0" t="s">
        <v>105</v>
      </c>
      <c r="B6" s="0" t="n">
        <v>25</v>
      </c>
      <c r="C6" s="0" t="n">
        <v>8</v>
      </c>
      <c r="D6" s="0" t="n">
        <v>15</v>
      </c>
      <c r="E6" s="0" t="s">
        <v>49</v>
      </c>
      <c r="F6" s="0" t="n">
        <v>10</v>
      </c>
      <c r="H6" s="0" t="s">
        <v>98</v>
      </c>
    </row>
    <row r="7" customFormat="false" ht="12.75" hidden="false" customHeight="false" outlineLevel="0" collapsed="false">
      <c r="A7" s="0" t="s">
        <v>106</v>
      </c>
      <c r="B7" s="0" t="n">
        <v>40</v>
      </c>
      <c r="C7" s="0" t="n">
        <v>10</v>
      </c>
      <c r="D7" s="0" t="n">
        <v>15</v>
      </c>
      <c r="E7" s="0" t="s">
        <v>49</v>
      </c>
      <c r="F7" s="0" t="n">
        <v>10</v>
      </c>
      <c r="G7" s="0" t="s">
        <v>103</v>
      </c>
      <c r="H7" s="0" t="s">
        <v>98</v>
      </c>
    </row>
    <row r="8" customFormat="false" ht="12.75" hidden="false" customHeight="false" outlineLevel="0" collapsed="false">
      <c r="A8" s="0" t="s">
        <v>104</v>
      </c>
      <c r="B8" s="0" t="n">
        <v>50</v>
      </c>
      <c r="C8" s="0" t="n">
        <v>12</v>
      </c>
      <c r="D8" s="0" t="n">
        <v>15</v>
      </c>
      <c r="E8" s="0" t="s">
        <v>49</v>
      </c>
      <c r="F8" s="0" t="n">
        <v>10</v>
      </c>
      <c r="H8" s="0" t="s">
        <v>101</v>
      </c>
    </row>
    <row r="9" customFormat="false" ht="12.75" hidden="false" customHeight="false" outlineLevel="0" collapsed="false">
      <c r="A9" s="0" t="s">
        <v>107</v>
      </c>
      <c r="B9" s="0" t="n">
        <v>35</v>
      </c>
      <c r="C9" s="0" t="n">
        <v>13</v>
      </c>
      <c r="D9" s="0" t="n">
        <v>15</v>
      </c>
      <c r="E9" s="0" t="s">
        <v>49</v>
      </c>
      <c r="F9" s="0" t="n">
        <v>10</v>
      </c>
      <c r="G9" s="0" t="s">
        <v>96</v>
      </c>
      <c r="H9" s="0" t="s">
        <v>101</v>
      </c>
    </row>
    <row r="10" customFormat="false" ht="12.75" hidden="false" customHeight="false" outlineLevel="0" collapsed="false">
      <c r="A10" s="0" t="s">
        <v>108</v>
      </c>
      <c r="B10" s="0" t="n">
        <v>40</v>
      </c>
      <c r="C10" s="0" t="n">
        <v>13</v>
      </c>
      <c r="D10" s="0" t="n">
        <v>0</v>
      </c>
      <c r="E10" s="0" t="s">
        <v>109</v>
      </c>
      <c r="F10" s="0" t="n">
        <v>25</v>
      </c>
      <c r="G10" s="0" t="s">
        <v>103</v>
      </c>
      <c r="H10" s="0" t="s">
        <v>98</v>
      </c>
    </row>
    <row r="11" customFormat="false" ht="12.75" hidden="false" customHeight="false" outlineLevel="0" collapsed="false">
      <c r="A11" s="0" t="s">
        <v>110</v>
      </c>
      <c r="B11" s="0" t="n">
        <v>50</v>
      </c>
      <c r="C11" s="0" t="n">
        <v>15</v>
      </c>
      <c r="D11" s="0" t="n">
        <v>0</v>
      </c>
      <c r="E11" s="0" t="s">
        <v>109</v>
      </c>
      <c r="F11" s="0" t="n">
        <v>25</v>
      </c>
      <c r="G11" s="0" t="s">
        <v>103</v>
      </c>
      <c r="H11" s="0" t="s">
        <v>101</v>
      </c>
    </row>
    <row r="12" customFormat="false" ht="12.75" hidden="false" customHeight="false" outlineLevel="0" collapsed="false">
      <c r="A12" s="0" t="s">
        <v>111</v>
      </c>
      <c r="B12" s="0" t="n">
        <v>60</v>
      </c>
      <c r="C12" s="0" t="n">
        <v>18</v>
      </c>
      <c r="D12" s="0" t="n">
        <v>0</v>
      </c>
      <c r="E12" s="0" t="s">
        <v>109</v>
      </c>
      <c r="F12" s="0" t="n">
        <v>25</v>
      </c>
      <c r="G12" s="0" t="s">
        <v>103</v>
      </c>
      <c r="H12" s="0" t="s">
        <v>101</v>
      </c>
    </row>
    <row r="13" customFormat="false" ht="12.75" hidden="false" customHeight="false" outlineLevel="0" collapsed="false">
      <c r="A13" s="0" t="s">
        <v>112</v>
      </c>
      <c r="B13" s="0" t="n">
        <v>80</v>
      </c>
      <c r="C13" s="0" t="n">
        <v>20</v>
      </c>
      <c r="D13" s="0" t="n">
        <v>0</v>
      </c>
      <c r="E13" s="0" t="s">
        <v>109</v>
      </c>
      <c r="F13" s="0" t="n">
        <v>25</v>
      </c>
      <c r="G13" s="0" t="s">
        <v>103</v>
      </c>
      <c r="H13" s="0" t="s">
        <v>101</v>
      </c>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tableParts>
    <tablePart r:id="rId1"/>
  </tableParts>
</worksheet>
</file>

<file path=docProps/app.xml><?xml version="1.0" encoding="utf-8"?>
<Properties xmlns="http://schemas.openxmlformats.org/officeDocument/2006/extended-properties" xmlns:vt="http://schemas.openxmlformats.org/officeDocument/2006/docPropsVTypes">
  <Template/>
  <TotalTime>9855</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2018-03-06T15:14:15Z</dcterms:created>
  <dc:creator>Gabe</dc:creator>
  <dc:description/>
  <dc:language>en-US</dc:language>
  <cp:lastModifiedBy/>
  <cp:lastPrinted>2018-06-03T15:07:01Z</cp:lastPrinted>
  <dcterms:modified xsi:type="dcterms:W3CDTF">2024-04-02T18:13:18Z</dcterms:modified>
  <cp:revision>107</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