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https://paypal-my.sharepoint.com/personal/sugnanasekaran_paypal_com/Documents/"/>
    </mc:Choice>
  </mc:AlternateContent>
  <xr:revisionPtr revIDLastSave="2324" documentId="8_{BF4161AD-A4A6-9241-9853-8A9BFBA12AC9}" xr6:coauthVersionLast="47" xr6:coauthVersionMax="47" xr10:uidLastSave="{664FAB79-B805-7D4D-8F6A-B340190F340D}"/>
  <bookViews>
    <workbookView xWindow="0" yWindow="760" windowWidth="28800" windowHeight="15960" xr2:uid="{24A5432D-F49C-A840-A0D4-A8502ADE1465}"/>
  </bookViews>
  <sheets>
    <sheet name="Steps&amp;EnviSetUp" sheetId="1" r:id="rId1"/>
    <sheet name="Help Work" sheetId="5" r:id="rId2"/>
    <sheet name="Travel" sheetId="7" r:id="rId3"/>
    <sheet name="Tables and SQL's" sheetId="4" r:id="rId4"/>
    <sheet name="Links &amp; Contact" sheetId="2" r:id="rId5"/>
    <sheet name="Key Points" sheetId="6" r:id="rId6"/>
    <sheet name="PP P" sheetId="8" r:id="rId7"/>
    <sheet name="Sheet1" sheetId="9" r:id="rId8"/>
  </sheets>
  <definedNames>
    <definedName name="_xlnm._FilterDatabase" localSheetId="4" hidden="1">'Links &amp; Contact'!$B$69:$K$69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62" i="1" l="1"/>
  <c r="AA163" i="1" s="1"/>
  <c r="AA164" i="1" s="1"/>
  <c r="AA165" i="1" s="1"/>
  <c r="AA166" i="1" s="1"/>
  <c r="AA167" i="1" s="1"/>
  <c r="AA168" i="1" s="1"/>
  <c r="AA169" i="1" s="1"/>
  <c r="AA170" i="1" s="1"/>
  <c r="O10" i="8"/>
  <c r="O11" i="8"/>
  <c r="O9" i="8"/>
  <c r="O8" i="8"/>
  <c r="O7" i="8"/>
  <c r="O6" i="8"/>
  <c r="O3" i="8"/>
  <c r="O4" i="8"/>
  <c r="O5" i="8"/>
  <c r="O2" i="8"/>
  <c r="Q321" i="6"/>
  <c r="O314" i="6" s="1"/>
  <c r="Z1777" i="5"/>
  <c r="Z1776" i="5"/>
  <c r="Z1775" i="5"/>
  <c r="Z1774" i="5"/>
  <c r="Z1773" i="5"/>
  <c r="Y1773" i="5"/>
  <c r="Y1774" i="5" s="1"/>
  <c r="Y1775" i="5" s="1"/>
  <c r="Y1776" i="5" s="1"/>
  <c r="Y1777" i="5" s="1"/>
  <c r="Y1778" i="5" s="1"/>
  <c r="Z1778" i="5" s="1"/>
  <c r="Z1764" i="5"/>
  <c r="Z1765" i="5"/>
  <c r="Z1763" i="5"/>
  <c r="Z1762" i="5"/>
  <c r="Z1761" i="5"/>
  <c r="Y1761" i="5"/>
  <c r="Y1762" i="5" s="1"/>
  <c r="Y1763" i="5" s="1"/>
  <c r="Y1764" i="5" s="1"/>
  <c r="Y1765" i="5" s="1"/>
  <c r="Y1766" i="5" s="1"/>
  <c r="Z1766" i="5" s="1"/>
  <c r="AA1754" i="5"/>
  <c r="AB1754" i="5"/>
  <c r="Z1754" i="5"/>
  <c r="G1540" i="5"/>
  <c r="H1540" i="5" s="1"/>
  <c r="I1540" i="5" s="1"/>
  <c r="G1548" i="5"/>
  <c r="G1549" i="5" s="1"/>
  <c r="G1550" i="5" s="1"/>
  <c r="G1551" i="5" s="1"/>
  <c r="G1545" i="5"/>
  <c r="G1544" i="5"/>
  <c r="D50" i="7"/>
  <c r="C50" i="7"/>
  <c r="C48" i="7"/>
  <c r="C49" i="7"/>
  <c r="D49" i="7"/>
  <c r="D48" i="7"/>
  <c r="B49" i="7"/>
  <c r="B48" i="7"/>
  <c r="C1843" i="5"/>
  <c r="C1832" i="5"/>
  <c r="C1833" i="5"/>
  <c r="C1834" i="5"/>
  <c r="C1835" i="5"/>
  <c r="C1836" i="5"/>
  <c r="C1837" i="5"/>
  <c r="C1838" i="5"/>
  <c r="C1839" i="5"/>
  <c r="C1840" i="5"/>
  <c r="C1841" i="5"/>
  <c r="C1842" i="5"/>
  <c r="C1831" i="5"/>
  <c r="C1830" i="5"/>
  <c r="E1700" i="5"/>
  <c r="E1701" i="5"/>
  <c r="E1702" i="5"/>
  <c r="E1703" i="5"/>
  <c r="E1704" i="5"/>
  <c r="E1705" i="5"/>
  <c r="E1706" i="5"/>
  <c r="E1707" i="5"/>
  <c r="E1708" i="5"/>
  <c r="E1699" i="5"/>
  <c r="E1653" i="5"/>
  <c r="E1652" i="5"/>
  <c r="F1660" i="5"/>
  <c r="G1583" i="5"/>
  <c r="F1614" i="5"/>
  <c r="H1580" i="5"/>
  <c r="I1505" i="5"/>
  <c r="I1506" i="5" s="1"/>
  <c r="I1507" i="5" s="1"/>
  <c r="I1508" i="5" s="1"/>
  <c r="G1524" i="5"/>
  <c r="H1529" i="5"/>
  <c r="H1524" i="5"/>
  <c r="H1519" i="5"/>
  <c r="E127" i="6"/>
  <c r="E123" i="6"/>
  <c r="E124" i="6"/>
  <c r="E125" i="6"/>
  <c r="E126" i="6"/>
  <c r="H1499" i="5"/>
  <c r="H1485" i="5"/>
  <c r="H1486" i="5" s="1"/>
  <c r="H1487" i="5" s="1"/>
  <c r="H1488" i="5" s="1"/>
  <c r="H1489" i="5" s="1"/>
  <c r="H1490" i="5" s="1"/>
  <c r="H1491" i="5" s="1"/>
  <c r="H1492" i="5" s="1"/>
  <c r="H1493" i="5" s="1"/>
  <c r="H1494" i="5" s="1"/>
  <c r="H1495" i="5" s="1"/>
  <c r="H1496" i="5" s="1"/>
  <c r="H1408" i="5"/>
  <c r="H1409" i="5" s="1"/>
  <c r="H1410" i="5" s="1"/>
  <c r="H1411" i="5" s="1"/>
  <c r="H1412" i="5" s="1"/>
  <c r="G1408" i="5"/>
  <c r="G1409" i="5" s="1"/>
  <c r="G1410" i="5" s="1"/>
  <c r="G1411" i="5" s="1"/>
  <c r="G1412" i="5" s="1"/>
  <c r="G1413" i="5" s="1"/>
  <c r="G1414" i="5" s="1"/>
  <c r="F1339" i="5"/>
  <c r="F1368" i="5"/>
  <c r="I1281" i="5"/>
  <c r="E1339" i="5"/>
  <c r="F1331" i="5"/>
  <c r="I1277" i="5"/>
  <c r="J1272" i="5"/>
  <c r="L713" i="5"/>
  <c r="H1277" i="5"/>
  <c r="J49" i="6"/>
  <c r="J48" i="6"/>
  <c r="E1193" i="5"/>
  <c r="C1192" i="5"/>
  <c r="C1193" i="5" s="1"/>
  <c r="M1186" i="5"/>
  <c r="J1183" i="5"/>
  <c r="J1182" i="5"/>
  <c r="L1185" i="5"/>
  <c r="L1184" i="5"/>
  <c r="L1183" i="5"/>
  <c r="L1182" i="5"/>
  <c r="K1185" i="5"/>
  <c r="K1184" i="5"/>
  <c r="K1183" i="5"/>
  <c r="K1182" i="5"/>
  <c r="J1185" i="5"/>
  <c r="J1184" i="5"/>
  <c r="I1185" i="5"/>
  <c r="I1184" i="5"/>
  <c r="I1183" i="5"/>
  <c r="I1182" i="5"/>
  <c r="H1185" i="5"/>
  <c r="H1184" i="5"/>
  <c r="H1183" i="5"/>
  <c r="H1182" i="5"/>
  <c r="G1185" i="5"/>
  <c r="G1184" i="5"/>
  <c r="G1183" i="5"/>
  <c r="G1182" i="5"/>
  <c r="F1185" i="5"/>
  <c r="F1184" i="5"/>
  <c r="F1183" i="5"/>
  <c r="F1182" i="5"/>
  <c r="E1185" i="5"/>
  <c r="E1184" i="5"/>
  <c r="E1183" i="5"/>
  <c r="E1182" i="5"/>
  <c r="D1185" i="5"/>
  <c r="D1184" i="5"/>
  <c r="D1183" i="5"/>
  <c r="D1182" i="5"/>
  <c r="R1185" i="5"/>
  <c r="R1184" i="5"/>
  <c r="R1183" i="5"/>
  <c r="R1182" i="5"/>
  <c r="Q1185" i="5"/>
  <c r="Q1184" i="5"/>
  <c r="Q1183" i="5"/>
  <c r="Q1182" i="5"/>
  <c r="P1185" i="5"/>
  <c r="P1184" i="5"/>
  <c r="P1183" i="5"/>
  <c r="P1182" i="5"/>
  <c r="O1185" i="5"/>
  <c r="O1184" i="5"/>
  <c r="O1183" i="5"/>
  <c r="O1182" i="5"/>
  <c r="N1185" i="5"/>
  <c r="N1184" i="5"/>
  <c r="N1183" i="5"/>
  <c r="N1182" i="5"/>
  <c r="G1156" i="5"/>
  <c r="G1155" i="5"/>
  <c r="K1157" i="5"/>
  <c r="K1156" i="5"/>
  <c r="K1155" i="5"/>
  <c r="I1082" i="5"/>
  <c r="G1063" i="5"/>
  <c r="F1063" i="5"/>
  <c r="C1062" i="5"/>
  <c r="G608" i="5"/>
  <c r="H853" i="5"/>
  <c r="L625" i="5"/>
  <c r="J630" i="5"/>
  <c r="C630" i="5" s="1"/>
  <c r="J631" i="5"/>
  <c r="J632" i="5"/>
  <c r="J633" i="5"/>
  <c r="C633" i="5" s="1"/>
  <c r="J634" i="5"/>
  <c r="C634" i="5" s="1"/>
  <c r="J635" i="5"/>
  <c r="C635" i="5" s="1"/>
  <c r="J636" i="5"/>
  <c r="C636" i="5" s="1"/>
  <c r="J637" i="5"/>
  <c r="J638" i="5"/>
  <c r="C638" i="5" s="1"/>
  <c r="J639" i="5"/>
  <c r="J640" i="5"/>
  <c r="J641" i="5"/>
  <c r="C641" i="5" s="1"/>
  <c r="J642" i="5"/>
  <c r="C642" i="5" s="1"/>
  <c r="J643" i="5"/>
  <c r="C643" i="5" s="1"/>
  <c r="J644" i="5"/>
  <c r="C644" i="5" s="1"/>
  <c r="J645" i="5"/>
  <c r="J646" i="5"/>
  <c r="C646" i="5" s="1"/>
  <c r="J647" i="5"/>
  <c r="J648" i="5"/>
  <c r="J649" i="5"/>
  <c r="C649" i="5" s="1"/>
  <c r="J650" i="5"/>
  <c r="C650" i="5" s="1"/>
  <c r="J651" i="5"/>
  <c r="C651" i="5" s="1"/>
  <c r="J652" i="5"/>
  <c r="C652" i="5" s="1"/>
  <c r="J653" i="5"/>
  <c r="J654" i="5"/>
  <c r="C654" i="5" s="1"/>
  <c r="J655" i="5"/>
  <c r="J656" i="5"/>
  <c r="J657" i="5"/>
  <c r="C657" i="5" s="1"/>
  <c r="J658" i="5"/>
  <c r="C658" i="5" s="1"/>
  <c r="J659" i="5"/>
  <c r="C659" i="5" s="1"/>
  <c r="J660" i="5"/>
  <c r="C660" i="5" s="1"/>
  <c r="J661" i="5"/>
  <c r="J662" i="5"/>
  <c r="C662" i="5" s="1"/>
  <c r="J663" i="5"/>
  <c r="J664" i="5"/>
  <c r="J665" i="5"/>
  <c r="C665" i="5" s="1"/>
  <c r="J666" i="5"/>
  <c r="C666" i="5" s="1"/>
  <c r="J667" i="5"/>
  <c r="C667" i="5" s="1"/>
  <c r="J668" i="5"/>
  <c r="C668" i="5" s="1"/>
  <c r="J669" i="5"/>
  <c r="J670" i="5"/>
  <c r="C670" i="5" s="1"/>
  <c r="J671" i="5"/>
  <c r="J672" i="5"/>
  <c r="J673" i="5"/>
  <c r="C673" i="5" s="1"/>
  <c r="J674" i="5"/>
  <c r="C674" i="5" s="1"/>
  <c r="J675" i="5"/>
  <c r="C675" i="5" s="1"/>
  <c r="J676" i="5"/>
  <c r="C676" i="5" s="1"/>
  <c r="J677" i="5"/>
  <c r="J678" i="5"/>
  <c r="C678" i="5" s="1"/>
  <c r="J679" i="5"/>
  <c r="J680" i="5"/>
  <c r="J681" i="5"/>
  <c r="C681" i="5" s="1"/>
  <c r="J682" i="5"/>
  <c r="C682" i="5" s="1"/>
  <c r="J683" i="5"/>
  <c r="C683" i="5" s="1"/>
  <c r="J684" i="5"/>
  <c r="C684" i="5" s="1"/>
  <c r="J685" i="5"/>
  <c r="J686" i="5"/>
  <c r="C686" i="5" s="1"/>
  <c r="J687" i="5"/>
  <c r="J688" i="5"/>
  <c r="J689" i="5"/>
  <c r="C689" i="5" s="1"/>
  <c r="J690" i="5"/>
  <c r="C690" i="5" s="1"/>
  <c r="J691" i="5"/>
  <c r="C691" i="5" s="1"/>
  <c r="J692" i="5"/>
  <c r="C692" i="5" s="1"/>
  <c r="J693" i="5"/>
  <c r="J694" i="5"/>
  <c r="C694" i="5" s="1"/>
  <c r="J695" i="5"/>
  <c r="J696" i="5"/>
  <c r="J697" i="5"/>
  <c r="C697" i="5" s="1"/>
  <c r="J698" i="5"/>
  <c r="C698" i="5" s="1"/>
  <c r="J699" i="5"/>
  <c r="C699" i="5" s="1"/>
  <c r="J700" i="5"/>
  <c r="C700" i="5" s="1"/>
  <c r="J701" i="5"/>
  <c r="J702" i="5"/>
  <c r="C702" i="5" s="1"/>
  <c r="J703" i="5"/>
  <c r="J704" i="5"/>
  <c r="J705" i="5"/>
  <c r="C705" i="5" s="1"/>
  <c r="J706" i="5"/>
  <c r="C706" i="5" s="1"/>
  <c r="J707" i="5"/>
  <c r="C707" i="5" s="1"/>
  <c r="J708" i="5"/>
  <c r="C708" i="5" s="1"/>
  <c r="J709" i="5"/>
  <c r="J710" i="5"/>
  <c r="C710" i="5" s="1"/>
  <c r="J711" i="5"/>
  <c r="J712" i="5"/>
  <c r="J713" i="5"/>
  <c r="C713" i="5" s="1"/>
  <c r="J714" i="5"/>
  <c r="C714" i="5" s="1"/>
  <c r="J715" i="5"/>
  <c r="C715" i="5" s="1"/>
  <c r="J716" i="5"/>
  <c r="C716" i="5" s="1"/>
  <c r="J717" i="5"/>
  <c r="J718" i="5"/>
  <c r="C718" i="5" s="1"/>
  <c r="J719" i="5"/>
  <c r="J720" i="5"/>
  <c r="J721" i="5"/>
  <c r="C721" i="5" s="1"/>
  <c r="J722" i="5"/>
  <c r="C722" i="5" s="1"/>
  <c r="J723" i="5"/>
  <c r="C723" i="5" s="1"/>
  <c r="J724" i="5"/>
  <c r="C724" i="5" s="1"/>
  <c r="J725" i="5"/>
  <c r="J726" i="5"/>
  <c r="C726" i="5" s="1"/>
  <c r="J727" i="5"/>
  <c r="J728" i="5"/>
  <c r="J729" i="5"/>
  <c r="C729" i="5" s="1"/>
  <c r="J730" i="5"/>
  <c r="C730" i="5" s="1"/>
  <c r="J731" i="5"/>
  <c r="C731" i="5" s="1"/>
  <c r="J732" i="5"/>
  <c r="C732" i="5" s="1"/>
  <c r="J733" i="5"/>
  <c r="J734" i="5"/>
  <c r="C734" i="5" s="1"/>
  <c r="J735" i="5"/>
  <c r="J736" i="5"/>
  <c r="J737" i="5"/>
  <c r="C737" i="5" s="1"/>
  <c r="J738" i="5"/>
  <c r="C738" i="5" s="1"/>
  <c r="J739" i="5"/>
  <c r="C739" i="5" s="1"/>
  <c r="J740" i="5"/>
  <c r="C740" i="5" s="1"/>
  <c r="J741" i="5"/>
  <c r="J742" i="5"/>
  <c r="C742" i="5" s="1"/>
  <c r="J743" i="5"/>
  <c r="J744" i="5"/>
  <c r="J745" i="5"/>
  <c r="C745" i="5" s="1"/>
  <c r="J746" i="5"/>
  <c r="C746" i="5" s="1"/>
  <c r="J747" i="5"/>
  <c r="C747" i="5" s="1"/>
  <c r="J748" i="5"/>
  <c r="C748" i="5" s="1"/>
  <c r="J749" i="5"/>
  <c r="J750" i="5"/>
  <c r="C750" i="5" s="1"/>
  <c r="J751" i="5"/>
  <c r="J752" i="5"/>
  <c r="J753" i="5"/>
  <c r="C753" i="5" s="1"/>
  <c r="J754" i="5"/>
  <c r="C754" i="5" s="1"/>
  <c r="J755" i="5"/>
  <c r="C755" i="5" s="1"/>
  <c r="J756" i="5"/>
  <c r="C756" i="5" s="1"/>
  <c r="J757" i="5"/>
  <c r="J758" i="5"/>
  <c r="C758" i="5" s="1"/>
  <c r="J759" i="5"/>
  <c r="J760" i="5"/>
  <c r="J761" i="5"/>
  <c r="C761" i="5" s="1"/>
  <c r="J762" i="5"/>
  <c r="C762" i="5" s="1"/>
  <c r="J763" i="5"/>
  <c r="C763" i="5" s="1"/>
  <c r="J764" i="5"/>
  <c r="C764" i="5" s="1"/>
  <c r="J765" i="5"/>
  <c r="J766" i="5"/>
  <c r="C766" i="5" s="1"/>
  <c r="J767" i="5"/>
  <c r="J768" i="5"/>
  <c r="J769" i="5"/>
  <c r="C769" i="5" s="1"/>
  <c r="J770" i="5"/>
  <c r="C770" i="5" s="1"/>
  <c r="J771" i="5"/>
  <c r="C771" i="5" s="1"/>
  <c r="J772" i="5"/>
  <c r="C772" i="5" s="1"/>
  <c r="J773" i="5"/>
  <c r="J774" i="5"/>
  <c r="C774" i="5" s="1"/>
  <c r="J775" i="5"/>
  <c r="J776" i="5"/>
  <c r="J777" i="5"/>
  <c r="C777" i="5" s="1"/>
  <c r="J778" i="5"/>
  <c r="C778" i="5" s="1"/>
  <c r="J779" i="5"/>
  <c r="C779" i="5" s="1"/>
  <c r="J780" i="5"/>
  <c r="C780" i="5" s="1"/>
  <c r="J781" i="5"/>
  <c r="J782" i="5"/>
  <c r="C782" i="5" s="1"/>
  <c r="J783" i="5"/>
  <c r="J784" i="5"/>
  <c r="J785" i="5"/>
  <c r="C785" i="5" s="1"/>
  <c r="J786" i="5"/>
  <c r="C786" i="5" s="1"/>
  <c r="J787" i="5"/>
  <c r="C787" i="5" s="1"/>
  <c r="J788" i="5"/>
  <c r="C788" i="5" s="1"/>
  <c r="J789" i="5"/>
  <c r="J790" i="5"/>
  <c r="C790" i="5" s="1"/>
  <c r="J791" i="5"/>
  <c r="J792" i="5"/>
  <c r="J793" i="5"/>
  <c r="C793" i="5" s="1"/>
  <c r="J794" i="5"/>
  <c r="C794" i="5" s="1"/>
  <c r="J795" i="5"/>
  <c r="C795" i="5" s="1"/>
  <c r="J796" i="5"/>
  <c r="C796" i="5" s="1"/>
  <c r="J797" i="5"/>
  <c r="J798" i="5"/>
  <c r="C798" i="5" s="1"/>
  <c r="J799" i="5"/>
  <c r="J800" i="5"/>
  <c r="J801" i="5"/>
  <c r="C801" i="5" s="1"/>
  <c r="J802" i="5"/>
  <c r="C802" i="5" s="1"/>
  <c r="J803" i="5"/>
  <c r="C803" i="5" s="1"/>
  <c r="J804" i="5"/>
  <c r="C804" i="5" s="1"/>
  <c r="J805" i="5"/>
  <c r="J806" i="5"/>
  <c r="C806" i="5" s="1"/>
  <c r="J807" i="5"/>
  <c r="J808" i="5"/>
  <c r="J809" i="5"/>
  <c r="C809" i="5" s="1"/>
  <c r="J810" i="5"/>
  <c r="C810" i="5" s="1"/>
  <c r="J811" i="5"/>
  <c r="C811" i="5" s="1"/>
  <c r="J812" i="5"/>
  <c r="C812" i="5" s="1"/>
  <c r="J813" i="5"/>
  <c r="J814" i="5"/>
  <c r="C814" i="5" s="1"/>
  <c r="J815" i="5"/>
  <c r="J816" i="5"/>
  <c r="J817" i="5"/>
  <c r="C817" i="5" s="1"/>
  <c r="J818" i="5"/>
  <c r="C818" i="5" s="1"/>
  <c r="J819" i="5"/>
  <c r="C819" i="5" s="1"/>
  <c r="J820" i="5"/>
  <c r="C820" i="5" s="1"/>
  <c r="J821" i="5"/>
  <c r="J822" i="5"/>
  <c r="C822" i="5" s="1"/>
  <c r="J823" i="5"/>
  <c r="J824" i="5"/>
  <c r="J825" i="5"/>
  <c r="C825" i="5" s="1"/>
  <c r="J826" i="5"/>
  <c r="C826" i="5" s="1"/>
  <c r="J827" i="5"/>
  <c r="C827" i="5" s="1"/>
  <c r="J828" i="5"/>
  <c r="C828" i="5" s="1"/>
  <c r="J829" i="5"/>
  <c r="J830" i="5"/>
  <c r="C830" i="5" s="1"/>
  <c r="J831" i="5"/>
  <c r="J832" i="5"/>
  <c r="J833" i="5"/>
  <c r="C833" i="5" s="1"/>
  <c r="J834" i="5"/>
  <c r="C834" i="5" s="1"/>
  <c r="J835" i="5"/>
  <c r="C835" i="5" s="1"/>
  <c r="J836" i="5"/>
  <c r="C836" i="5" s="1"/>
  <c r="J837" i="5"/>
  <c r="J838" i="5"/>
  <c r="C838" i="5" s="1"/>
  <c r="J839" i="5"/>
  <c r="J840" i="5"/>
  <c r="J629" i="5"/>
  <c r="I608" i="5"/>
  <c r="J524" i="5"/>
  <c r="J520" i="5"/>
  <c r="L567" i="5"/>
  <c r="J515" i="5"/>
  <c r="K499" i="5"/>
  <c r="J499" i="5"/>
  <c r="H483" i="5"/>
  <c r="H484" i="5" s="1"/>
  <c r="H485" i="5" s="1"/>
  <c r="G483" i="5"/>
  <c r="G484" i="5" s="1"/>
  <c r="F454" i="5"/>
  <c r="O410" i="5"/>
  <c r="P348" i="5"/>
  <c r="M346" i="5"/>
  <c r="P360" i="5"/>
  <c r="O360" i="5"/>
  <c r="P423" i="5"/>
  <c r="O354" i="5"/>
  <c r="P350" i="5"/>
  <c r="O357" i="5"/>
  <c r="O345" i="5"/>
  <c r="O346" i="5" s="1"/>
  <c r="O347" i="5" s="1"/>
  <c r="BC34" i="6"/>
  <c r="BC33" i="6"/>
  <c r="BC32" i="6"/>
  <c r="BI31" i="6"/>
  <c r="BC31" i="6"/>
  <c r="BI30" i="6"/>
  <c r="BC30" i="6"/>
  <c r="BI29" i="6"/>
  <c r="BC29" i="6"/>
  <c r="BH28" i="6"/>
  <c r="BH29" i="6" s="1"/>
  <c r="BH30" i="6" s="1"/>
  <c r="BH31" i="6" s="1"/>
  <c r="BB28" i="6"/>
  <c r="BB29" i="6" s="1"/>
  <c r="BB30" i="6" s="1"/>
  <c r="BB31" i="6" s="1"/>
  <c r="BB32" i="6" s="1"/>
  <c r="BB22" i="6"/>
  <c r="AZ39" i="6" s="1"/>
  <c r="BA22" i="6"/>
  <c r="BA25" i="6" s="1"/>
  <c r="AQ30" i="6"/>
  <c r="AQ34" i="6"/>
  <c r="AQ33" i="6"/>
  <c r="AQ32" i="6"/>
  <c r="AW31" i="6"/>
  <c r="AQ31" i="6"/>
  <c r="AW30" i="6"/>
  <c r="AW29" i="6"/>
  <c r="AQ29" i="6"/>
  <c r="AV28" i="6"/>
  <c r="AV29" i="6" s="1"/>
  <c r="AP28" i="6"/>
  <c r="AP29" i="6" s="1"/>
  <c r="AP22" i="6"/>
  <c r="AN39" i="6" s="1"/>
  <c r="AQ39" i="6" s="1"/>
  <c r="AO22" i="6"/>
  <c r="AO25" i="6" s="1"/>
  <c r="AJ31" i="6"/>
  <c r="AJ30" i="6"/>
  <c r="AJ29" i="6"/>
  <c r="AI28" i="6"/>
  <c r="AI29" i="6" s="1"/>
  <c r="AI30" i="6" s="1"/>
  <c r="AI31" i="6" s="1"/>
  <c r="AD34" i="6"/>
  <c r="AD33" i="6"/>
  <c r="AD32" i="6"/>
  <c r="AD31" i="6"/>
  <c r="AC28" i="6"/>
  <c r="AC29" i="6" s="1"/>
  <c r="AC30" i="6" s="1"/>
  <c r="AC31" i="6" s="1"/>
  <c r="AC32" i="6" s="1"/>
  <c r="AD30" i="6"/>
  <c r="AD29" i="6"/>
  <c r="AC22" i="6"/>
  <c r="AA39" i="6" s="1"/>
  <c r="AB22" i="6"/>
  <c r="AB25" i="6" s="1"/>
  <c r="U358" i="5"/>
  <c r="P356" i="5"/>
  <c r="N354" i="5"/>
  <c r="R350" i="5"/>
  <c r="G128" i="5"/>
  <c r="G129" i="5"/>
  <c r="G130" i="5"/>
  <c r="G127" i="5"/>
  <c r="C133" i="5" a="1"/>
  <c r="C133" i="5" l="1"/>
  <c r="H1545" i="5"/>
  <c r="Z1767" i="5"/>
  <c r="Z1779" i="5"/>
  <c r="D51" i="7"/>
  <c r="C51" i="7"/>
  <c r="B51" i="7"/>
  <c r="B53" i="7" s="1"/>
  <c r="AJ32" i="6"/>
  <c r="AJ33" i="6" s="1"/>
  <c r="AJ34" i="6" s="1"/>
  <c r="AJ37" i="6" s="1"/>
  <c r="L1186" i="5"/>
  <c r="G1186" i="5"/>
  <c r="N1186" i="5"/>
  <c r="N1187" i="5" s="1"/>
  <c r="P1186" i="5"/>
  <c r="O1186" i="5"/>
  <c r="O1187" i="5" s="1"/>
  <c r="Q1186" i="5"/>
  <c r="D1186" i="5"/>
  <c r="F1186" i="5"/>
  <c r="H1186" i="5"/>
  <c r="J1186" i="5"/>
  <c r="R1186" i="5"/>
  <c r="E1186" i="5"/>
  <c r="I1186" i="5"/>
  <c r="K1186" i="5"/>
  <c r="BC35" i="6"/>
  <c r="BC36" i="6" s="1"/>
  <c r="BC37" i="6" s="1"/>
  <c r="BC41" i="6" s="1"/>
  <c r="D838" i="5"/>
  <c r="D830" i="5"/>
  <c r="D822" i="5"/>
  <c r="D814" i="5"/>
  <c r="D806" i="5"/>
  <c r="D798" i="5"/>
  <c r="D790" i="5"/>
  <c r="D782" i="5"/>
  <c r="D774" i="5"/>
  <c r="D766" i="5"/>
  <c r="D758" i="5"/>
  <c r="D750" i="5"/>
  <c r="D742" i="5"/>
  <c r="D734" i="5"/>
  <c r="D726" i="5"/>
  <c r="D718" i="5"/>
  <c r="D710" i="5"/>
  <c r="D702" i="5"/>
  <c r="D694" i="5"/>
  <c r="D686" i="5"/>
  <c r="D678" i="5"/>
  <c r="D670" i="5"/>
  <c r="D662" i="5"/>
  <c r="D654" i="5"/>
  <c r="D646" i="5"/>
  <c r="D638" i="5"/>
  <c r="D630" i="5"/>
  <c r="C840" i="5"/>
  <c r="D840" i="5" s="1"/>
  <c r="C832" i="5"/>
  <c r="D832" i="5" s="1"/>
  <c r="C824" i="5"/>
  <c r="D824" i="5" s="1"/>
  <c r="C816" i="5"/>
  <c r="D816" i="5" s="1"/>
  <c r="C808" i="5"/>
  <c r="D808" i="5" s="1"/>
  <c r="C800" i="5"/>
  <c r="D800" i="5" s="1"/>
  <c r="C792" i="5"/>
  <c r="D792" i="5" s="1"/>
  <c r="C784" i="5"/>
  <c r="D784" i="5" s="1"/>
  <c r="C776" i="5"/>
  <c r="D776" i="5" s="1"/>
  <c r="C768" i="5"/>
  <c r="D768" i="5" s="1"/>
  <c r="C760" i="5"/>
  <c r="D760" i="5" s="1"/>
  <c r="C752" i="5"/>
  <c r="D752" i="5" s="1"/>
  <c r="C744" i="5"/>
  <c r="D744" i="5" s="1"/>
  <c r="C736" i="5"/>
  <c r="D736" i="5" s="1"/>
  <c r="C728" i="5"/>
  <c r="D728" i="5" s="1"/>
  <c r="C720" i="5"/>
  <c r="D720" i="5" s="1"/>
  <c r="C712" i="5"/>
  <c r="D712" i="5" s="1"/>
  <c r="C704" i="5"/>
  <c r="D704" i="5" s="1"/>
  <c r="C696" i="5"/>
  <c r="D696" i="5" s="1"/>
  <c r="C688" i="5"/>
  <c r="D688" i="5" s="1"/>
  <c r="C680" i="5"/>
  <c r="D680" i="5" s="1"/>
  <c r="C672" i="5"/>
  <c r="D672" i="5" s="1"/>
  <c r="C664" i="5"/>
  <c r="D664" i="5" s="1"/>
  <c r="C656" i="5"/>
  <c r="D656" i="5" s="1"/>
  <c r="C648" i="5"/>
  <c r="D648" i="5" s="1"/>
  <c r="C640" i="5"/>
  <c r="D640" i="5" s="1"/>
  <c r="C632" i="5"/>
  <c r="D632" i="5" s="1"/>
  <c r="C839" i="5"/>
  <c r="D839" i="5" s="1"/>
  <c r="C831" i="5"/>
  <c r="D831" i="5" s="1"/>
  <c r="C823" i="5"/>
  <c r="D823" i="5" s="1"/>
  <c r="C815" i="5"/>
  <c r="D815" i="5" s="1"/>
  <c r="C807" i="5"/>
  <c r="D807" i="5" s="1"/>
  <c r="C799" i="5"/>
  <c r="D799" i="5" s="1"/>
  <c r="C791" i="5"/>
  <c r="D791" i="5" s="1"/>
  <c r="C783" i="5"/>
  <c r="D783" i="5" s="1"/>
  <c r="C775" i="5"/>
  <c r="D775" i="5" s="1"/>
  <c r="C767" i="5"/>
  <c r="D767" i="5" s="1"/>
  <c r="C759" i="5"/>
  <c r="D759" i="5" s="1"/>
  <c r="C751" i="5"/>
  <c r="D751" i="5" s="1"/>
  <c r="C743" i="5"/>
  <c r="D743" i="5" s="1"/>
  <c r="C735" i="5"/>
  <c r="D735" i="5" s="1"/>
  <c r="C727" i="5"/>
  <c r="D727" i="5" s="1"/>
  <c r="C719" i="5"/>
  <c r="D719" i="5" s="1"/>
  <c r="C711" i="5"/>
  <c r="D711" i="5" s="1"/>
  <c r="C703" i="5"/>
  <c r="D703" i="5" s="1"/>
  <c r="C695" i="5"/>
  <c r="D695" i="5" s="1"/>
  <c r="C687" i="5"/>
  <c r="D687" i="5" s="1"/>
  <c r="C679" i="5"/>
  <c r="D679" i="5" s="1"/>
  <c r="C671" i="5"/>
  <c r="D671" i="5" s="1"/>
  <c r="C663" i="5"/>
  <c r="D663" i="5" s="1"/>
  <c r="C655" i="5"/>
  <c r="D655" i="5" s="1"/>
  <c r="C647" i="5"/>
  <c r="D647" i="5" s="1"/>
  <c r="C639" i="5"/>
  <c r="D639" i="5" s="1"/>
  <c r="C631" i="5"/>
  <c r="D631" i="5" s="1"/>
  <c r="D833" i="5"/>
  <c r="D825" i="5"/>
  <c r="D817" i="5"/>
  <c r="D809" i="5"/>
  <c r="D801" i="5"/>
  <c r="D793" i="5"/>
  <c r="D785" i="5"/>
  <c r="D777" i="5"/>
  <c r="D769" i="5"/>
  <c r="D761" i="5"/>
  <c r="D753" i="5"/>
  <c r="D745" i="5"/>
  <c r="D737" i="5"/>
  <c r="D729" i="5"/>
  <c r="D721" i="5"/>
  <c r="D713" i="5"/>
  <c r="D705" i="5"/>
  <c r="D697" i="5"/>
  <c r="D689" i="5"/>
  <c r="D681" i="5"/>
  <c r="D673" i="5"/>
  <c r="D665" i="5"/>
  <c r="D657" i="5"/>
  <c r="D649" i="5"/>
  <c r="D641" i="5"/>
  <c r="D633" i="5"/>
  <c r="C837" i="5"/>
  <c r="D837" i="5" s="1"/>
  <c r="C829" i="5"/>
  <c r="D829" i="5" s="1"/>
  <c r="C821" i="5"/>
  <c r="D821" i="5" s="1"/>
  <c r="C813" i="5"/>
  <c r="D813" i="5" s="1"/>
  <c r="C805" i="5"/>
  <c r="D805" i="5" s="1"/>
  <c r="C797" i="5"/>
  <c r="D797" i="5" s="1"/>
  <c r="C789" i="5"/>
  <c r="D789" i="5" s="1"/>
  <c r="C781" i="5"/>
  <c r="D781" i="5" s="1"/>
  <c r="C773" i="5"/>
  <c r="D773" i="5" s="1"/>
  <c r="C765" i="5"/>
  <c r="D765" i="5" s="1"/>
  <c r="C757" i="5"/>
  <c r="D757" i="5" s="1"/>
  <c r="C749" i="5"/>
  <c r="D749" i="5" s="1"/>
  <c r="C741" i="5"/>
  <c r="D741" i="5" s="1"/>
  <c r="C733" i="5"/>
  <c r="D733" i="5" s="1"/>
  <c r="C725" i="5"/>
  <c r="D725" i="5" s="1"/>
  <c r="C717" i="5"/>
  <c r="D717" i="5" s="1"/>
  <c r="C709" i="5"/>
  <c r="D709" i="5" s="1"/>
  <c r="C701" i="5"/>
  <c r="D701" i="5" s="1"/>
  <c r="C693" i="5"/>
  <c r="D693" i="5" s="1"/>
  <c r="C685" i="5"/>
  <c r="D685" i="5" s="1"/>
  <c r="C677" i="5"/>
  <c r="D677" i="5" s="1"/>
  <c r="C669" i="5"/>
  <c r="D669" i="5" s="1"/>
  <c r="C661" i="5"/>
  <c r="D661" i="5" s="1"/>
  <c r="C653" i="5"/>
  <c r="D653" i="5" s="1"/>
  <c r="C645" i="5"/>
  <c r="D645" i="5" s="1"/>
  <c r="C637" i="5"/>
  <c r="D637" i="5" s="1"/>
  <c r="C629" i="5"/>
  <c r="D629" i="5" s="1"/>
  <c r="D836" i="5"/>
  <c r="D828" i="5"/>
  <c r="D820" i="5"/>
  <c r="D812" i="5"/>
  <c r="D804" i="5"/>
  <c r="D796" i="5"/>
  <c r="D788" i="5"/>
  <c r="D780" i="5"/>
  <c r="D772" i="5"/>
  <c r="D764" i="5"/>
  <c r="D756" i="5"/>
  <c r="D748" i="5"/>
  <c r="D740" i="5"/>
  <c r="D732" i="5"/>
  <c r="D724" i="5"/>
  <c r="D716" i="5"/>
  <c r="D708" i="5"/>
  <c r="D700" i="5"/>
  <c r="D692" i="5"/>
  <c r="D684" i="5"/>
  <c r="D676" i="5"/>
  <c r="D668" i="5"/>
  <c r="D660" i="5"/>
  <c r="D652" i="5"/>
  <c r="D644" i="5"/>
  <c r="D636" i="5"/>
  <c r="D835" i="5"/>
  <c r="D827" i="5"/>
  <c r="D819" i="5"/>
  <c r="D811" i="5"/>
  <c r="D803" i="5"/>
  <c r="D795" i="5"/>
  <c r="D787" i="5"/>
  <c r="D779" i="5"/>
  <c r="D771" i="5"/>
  <c r="D763" i="5"/>
  <c r="D755" i="5"/>
  <c r="D747" i="5"/>
  <c r="D739" i="5"/>
  <c r="D731" i="5"/>
  <c r="D723" i="5"/>
  <c r="D715" i="5"/>
  <c r="D707" i="5"/>
  <c r="D699" i="5"/>
  <c r="D691" i="5"/>
  <c r="D683" i="5"/>
  <c r="D675" i="5"/>
  <c r="D667" i="5"/>
  <c r="D659" i="5"/>
  <c r="D651" i="5"/>
  <c r="D643" i="5"/>
  <c r="D635" i="5"/>
  <c r="D834" i="5"/>
  <c r="D826" i="5"/>
  <c r="D818" i="5"/>
  <c r="D810" i="5"/>
  <c r="D802" i="5"/>
  <c r="D794" i="5"/>
  <c r="D786" i="5"/>
  <c r="D778" i="5"/>
  <c r="D770" i="5"/>
  <c r="D762" i="5"/>
  <c r="D754" i="5"/>
  <c r="D746" i="5"/>
  <c r="D738" i="5"/>
  <c r="D730" i="5"/>
  <c r="D722" i="5"/>
  <c r="D714" i="5"/>
  <c r="D706" i="5"/>
  <c r="D698" i="5"/>
  <c r="D690" i="5"/>
  <c r="D682" i="5"/>
  <c r="D674" i="5"/>
  <c r="D666" i="5"/>
  <c r="D658" i="5"/>
  <c r="D650" i="5"/>
  <c r="D642" i="5"/>
  <c r="D634" i="5"/>
  <c r="H486" i="5"/>
  <c r="H487" i="5" s="1"/>
  <c r="H488" i="5" s="1"/>
  <c r="H489" i="5" s="1"/>
  <c r="H490" i="5" s="1"/>
  <c r="H491" i="5" s="1"/>
  <c r="H492" i="5" s="1"/>
  <c r="H493" i="5" s="1"/>
  <c r="G485" i="5"/>
  <c r="G486" i="5" s="1"/>
  <c r="G487" i="5" s="1"/>
  <c r="G488" i="5" s="1"/>
  <c r="G489" i="5" s="1"/>
  <c r="G490" i="5" s="1"/>
  <c r="G491" i="5" s="1"/>
  <c r="BI32" i="6"/>
  <c r="BI33" i="6" s="1"/>
  <c r="BI34" i="6" s="1"/>
  <c r="BI37" i="6" s="1"/>
  <c r="AD35" i="6"/>
  <c r="AD36" i="6" s="1"/>
  <c r="AW32" i="6"/>
  <c r="AW33" i="6" s="1"/>
  <c r="AW34" i="6" s="1"/>
  <c r="AW37" i="6" s="1"/>
  <c r="AQ35" i="6"/>
  <c r="AQ36" i="6" s="1"/>
  <c r="AQ37" i="6" s="1"/>
  <c r="AQ41" i="6" s="1"/>
  <c r="C134" i="5" a="1"/>
  <c r="C136" i="5" a="1"/>
  <c r="C136" i="5" s="1"/>
  <c r="C135" i="5" a="1"/>
  <c r="C134" i="5" l="1"/>
  <c r="C135" i="5"/>
  <c r="C53" i="7"/>
  <c r="B55" i="7" s="1"/>
  <c r="R1187" i="5"/>
  <c r="K1187" i="5"/>
  <c r="I1187" i="5"/>
  <c r="L1187" i="5"/>
  <c r="F1187" i="5"/>
  <c r="E1187" i="5"/>
  <c r="Q1187" i="5"/>
  <c r="H1187" i="5"/>
  <c r="G492" i="5"/>
  <c r="G493" i="5" s="1"/>
  <c r="AD37" i="6"/>
  <c r="AD41" i="6" s="1"/>
  <c r="J1189" i="5" l="1"/>
  <c r="J1191" i="5" s="1"/>
  <c r="I1189" i="5"/>
  <c r="I1191" i="5" s="1"/>
  <c r="O13"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<sst xmlns="http://schemas.openxmlformats.org/spreadsheetml/2006/main" count="4550" uniqueCount="2387">
  <si>
    <t>https://github.paypal.com/settings/keys</t>
  </si>
  <si>
    <t>https://github.paypal.com/sugnanasekaran/batch-cs-monitoring</t>
  </si>
  <si>
    <t>Tools</t>
  </si>
  <si>
    <t>Summary</t>
  </si>
  <si>
    <t>Description</t>
  </si>
  <si>
    <t xml:space="preserve">Github </t>
  </si>
  <si>
    <t>Setup ssh key and clone the project</t>
  </si>
  <si>
    <t>Steps</t>
  </si>
  <si>
    <t>Initial secret key has to be given and then you can clone the project in the local</t>
  </si>
  <si>
    <t>STS</t>
  </si>
  <si>
    <t>Import into IDE and setup</t>
  </si>
  <si>
    <t>URL/Shortcut</t>
  </si>
  <si>
    <t>sugnanasekaran -&gt; cmd+space+. To view hidden files/folders</t>
  </si>
  <si>
    <t xml:space="preserve">1. Create the workspace
Add settings.xml inside inside .m2 folder inside sgnanasekaran
Modify the folder to sgnanasekaran using text editor 
2. Import using maven project 
After adding it, you might need to clean and build individual projects -&gt; Right click -&gt; maven install
3. Folder structure - delete the projects in sts without deleting in disk, 
Go to disk - remove all .project file inside the disk
Now again import the projects as maven </t>
  </si>
  <si>
    <t>1. for network proxy -&gt; settings.xml
2. Importing and updating in local repository
3. Organize folder structure in STS</t>
  </si>
  <si>
    <t>Import and Run Watch dog</t>
  </si>
  <si>
    <t>https://github.paypal.com/Customer-Support-R/watchdogserv</t>
  </si>
  <si>
    <t>1. Import as maven project from git
2. Maven Build install both serv and servService
3. Open the Raptor application class
4. Run as Spring boot
5. Open the endpoint URL and see in browser</t>
  </si>
  <si>
    <t xml:space="preserve">Links </t>
  </si>
  <si>
    <t>Username</t>
  </si>
  <si>
    <t>Password</t>
  </si>
  <si>
    <t>Monitor app - git repo</t>
  </si>
  <si>
    <t>SSH keys</t>
  </si>
  <si>
    <t>Watch dog - git repo</t>
  </si>
  <si>
    <t>Watch_Dog Links</t>
  </si>
  <si>
    <t>http://localhost:8080/v1/watchdogserv/syncdata/alexsummary?dbType=0</t>
  </si>
  <si>
    <t>Local end point URL</t>
  </si>
  <si>
    <t>Date</t>
  </si>
  <si>
    <t>Status</t>
  </si>
  <si>
    <t>Remarks</t>
  </si>
  <si>
    <t>Monitoring</t>
  </si>
  <si>
    <t>https://internal.paypalinc.com/contacts/</t>
  </si>
  <si>
    <t>https://controlmem-vip.slc.paypal.com:18080/ControlM/</t>
  </si>
  <si>
    <t>sugnanasekaran</t>
  </si>
  <si>
    <t>Monitor jobs</t>
  </si>
  <si>
    <t>Tables</t>
  </si>
  <si>
    <t>alert_parent, alert_children, prct_alert_mute, prct_alerts, prct_alerts_snpsht_data</t>
  </si>
  <si>
    <t>https://go/contacts</t>
  </si>
  <si>
    <t>https://go/altus</t>
  </si>
  <si>
    <t>https://go/hcd/</t>
  </si>
  <si>
    <t>All application</t>
  </si>
  <si>
    <t>Deployment and CICD</t>
  </si>
  <si>
    <t>??</t>
  </si>
  <si>
    <t>GO</t>
  </si>
  <si>
    <t>https://go/lms/</t>
  </si>
  <si>
    <t>Metric</t>
  </si>
  <si>
    <t>endtime</t>
  </si>
  <si>
    <t>Query</t>
  </si>
  <si>
    <t>Run monitoring app in local</t>
  </si>
  <si>
    <t>1. Right click Run as -&gt; Run configuration -&gt; In search box
2. Java application -&gt; In that give following details
     Main
          Name: Batch_Monitoring_app_Alert
          Project: batch-cs-monitoringApp
          Main class: com.paypal.cs.monitoring.RaptorApplication
      Arguments
           Program Args:
                --spring.batch.job.names=prct-alert-scanner
3.APPLY AND RUN</t>
  </si>
  <si>
    <t>Run in local pgm args</t>
  </si>
  <si>
    <t>Main
          Name: Batch_Monitoring_app_Alert
          Project: batch-cs-monitoringApp
          Main class: com.paypal.cs.monitoring.RaptorApplication
      Arguments
           Program Args:
                --spring.batch.job.names=prct-alert-scanner
           or. --spring.batch.job.names=prct-alert-scanner alert_group_time=15</t>
  </si>
  <si>
    <t>SQL to insert into each table</t>
  </si>
  <si>
    <t>Table_Name</t>
  </si>
  <si>
    <t>SQL</t>
  </si>
  <si>
    <t>Alert_Parent</t>
  </si>
  <si>
    <t>Alert_Children</t>
  </si>
  <si>
    <t>prct_alerts</t>
  </si>
  <si>
    <t>Insert into prct_alerts(ID, alert_parent_id, alert_scan_start_time, alert_scan_end_time, create_ts) values (100, 1, 1618392600, 1618392800, 1618392400);</t>
  </si>
  <si>
    <t>prct_alerts_snpsht_data</t>
  </si>
  <si>
    <t>DB</t>
  </si>
  <si>
    <t>IP</t>
  </si>
  <si>
    <t>username</t>
  </si>
  <si>
    <t>pwd</t>
  </si>
  <si>
    <t>10.176.22.196</t>
  </si>
  <si>
    <t>Local</t>
  </si>
  <si>
    <t>csdbapp</t>
  </si>
  <si>
    <t>OjSRkIr06A!In5Qz</t>
  </si>
  <si>
    <t>!c0CA6TeucPETXxV</t>
  </si>
  <si>
    <t>10.176.21.60</t>
  </si>
  <si>
    <t>select * from prct_alerts;</t>
  </si>
  <si>
    <t>select * from alert_children;</t>
  </si>
  <si>
    <t>select * from alert_parent;</t>
  </si>
  <si>
    <t>root</t>
  </si>
  <si>
    <t>Insert into prct_alerts_snpsht_data(ID, alert_id, alert_child_id, METRIC_NAME, ALERT_THRESHOLD_DATA, ALERT_ACTUAL_VALUE, CREATE_TS) values (1000, 1, 2000, 'ABC', 1, 0.1, 1618393000);</t>
  </si>
  <si>
    <t>Auth</t>
  </si>
  <si>
    <t>Any</t>
  </si>
  <si>
    <t>Insert into alert_parent (tid, app_id, name, frequency, recipients) values (1, 11, 'TestApp', 30, 'testemail@paypal.com');</t>
  </si>
  <si>
    <t>Insert into alert_children(tid, parent_ref_id, dimension, metric, trigger_at, condition, threshold, unit, table, column) values (10, 1, 'PaymentDeclines', 'auth', 'impacts-1-day', 'lte', 1, 'count', 'payment_decline_stats', 'OPERATION');</t>
  </si>
  <si>
    <t>Exit code 6</t>
  </si>
  <si>
    <t>some mandatory field not given</t>
  </si>
  <si>
    <t>https://paypal.sharepoint.com/sites/HR-TimeOff/SitePages/Paid-Holidays.aspx</t>
  </si>
  <si>
    <t>Holiday list</t>
  </si>
  <si>
    <t>Contact</t>
  </si>
  <si>
    <t>Sri Shivanda</t>
  </si>
  <si>
    <t>CTO</t>
  </si>
  <si>
    <t>Manu Alagiri</t>
  </si>
  <si>
    <t>Director, Software Development 1</t>
  </si>
  <si>
    <t>Vijay Venugopal</t>
  </si>
  <si>
    <t>VP, Engineering</t>
  </si>
  <si>
    <t>Jess Cruse</t>
  </si>
  <si>
    <t>Venkatesh Vellore Rajan</t>
  </si>
  <si>
    <t>Manager, Software Development 2</t>
  </si>
  <si>
    <t>Dipak Kumbhar</t>
  </si>
  <si>
    <t>Vehicle maintenance - alti</t>
  </si>
  <si>
    <t xml:space="preserve">SQL </t>
  </si>
  <si>
    <t>Primary keys are used to make the column both unique and not null
Inorder to insert insert null values make field2 as Unique
Unique constraint make the field removes duplicates but allow null values</t>
  </si>
  <si>
    <t>Making back up</t>
  </si>
  <si>
    <t>Open terminal</t>
  </si>
  <si>
    <t>go to the path</t>
  </si>
  <si>
    <t>git status</t>
  </si>
  <si>
    <t>git diff enter_the_path_filename_to_see_changes</t>
  </si>
  <si>
    <t>git diff</t>
  </si>
  <si>
    <t>Enter</t>
  </si>
  <si>
    <t>(Check changes by pressing return and then enter q to exit)</t>
  </si>
  <si>
    <t>git stash</t>
  </si>
  <si>
    <t>It will store into git repository to make a pull request</t>
  </si>
  <si>
    <t>One time setup of email and user name</t>
  </si>
  <si>
    <t>git config --global user.email "sugnanasekaran@paypal.com"</t>
  </si>
  <si>
    <t>git config --global user.name "Surendaar Gnanasekaran"</t>
  </si>
  <si>
    <t>git remote -v</t>
  </si>
  <si>
    <t>git@github.paypal.com:Customer-Support-R/batch-cs-monitoring.git</t>
  </si>
  <si>
    <t>git remote add upstream git@github.paypal.com:Customer-Support-R/batch-cs-monitoring.git</t>
  </si>
  <si>
    <t>To add the upstream</t>
  </si>
  <si>
    <t>Always pull from main and push to origin my repo</t>
  </si>
  <si>
    <t>git stash list</t>
  </si>
  <si>
    <t>.project</t>
  </si>
  <si>
    <t>.settings/</t>
  </si>
  <si>
    <t>batch-cs-monitoringApp/.classpath</t>
  </si>
  <si>
    <t>batch-cs-monitoringApp/.project</t>
  </si>
  <si>
    <t>batch-cs-monitoringApp/.settings/</t>
  </si>
  <si>
    <t>batch-cs-monitoringApp/ppdba_dbaas_mysql_client_keystore.jks</t>
  </si>
  <si>
    <t>batch-cs-monitoringApp/target/</t>
  </si>
  <si>
    <t>Ignore list during pull</t>
  </si>
  <si>
    <t>check whether up-to-date</t>
  </si>
  <si>
    <t>git pull upstream release</t>
  </si>
  <si>
    <t xml:space="preserve">git log </t>
  </si>
  <si>
    <t>to check all the commits in repo</t>
  </si>
  <si>
    <t>git stash apply</t>
  </si>
  <si>
    <t>after success merge without conflict</t>
  </si>
  <si>
    <t>git stash drop</t>
  </si>
  <si>
    <t>Go to STS -&gt; complie and Run to see any errors in code</t>
  </si>
  <si>
    <t>git add batch-cs-monitoringApp/src/main/java/com/paypal/cs/monitoring/proactive/PrctAlertWriter.java</t>
  </si>
  <si>
    <t>git commit -m "command_center_view_changes_V1.0" </t>
  </si>
  <si>
    <t>git push origin release </t>
  </si>
  <si>
    <t>Go to github</t>
  </si>
  <si>
    <t>select the commit and verify those changes</t>
  </si>
  <si>
    <t>Pull request</t>
  </si>
  <si>
    <t>Create pull request</t>
  </si>
  <si>
    <t>Enter message with @name and send it</t>
  </si>
  <si>
    <t>Send to Vamsi/Hari the Url to review the PR</t>
  </si>
  <si>
    <t>SQL deliverables message in Backend chapter teams app</t>
  </si>
  <si>
    <t>Every time when you do PR request follow these steps</t>
  </si>
  <si>
    <t>Adding upstream</t>
  </si>
  <si>
    <t>Pull request to main branch</t>
  </si>
  <si>
    <t>https://github.paypal.com/Customer-Support-R/kafkagopsmond</t>
  </si>
  <si>
    <t>Kafka repo</t>
  </si>
  <si>
    <t>Resubmit for any feedback</t>
  </si>
  <si>
    <t>Only during feedback and single commit</t>
  </si>
  <si>
    <t>1. Change in local IDE
2. git status
3. git add batch-cs-monitoringApp/src/main/java/com/paypal/cs/monitoring/proactive/ProactiveAlertDbWriter.java
4. git log
5. copy the previous correct commit ID
6. git reset -soft 1564284ac0ae87ce32a4736259684921369e03aa
7. git log
8.  git commit -m "command_center_view_V1.0"</t>
  </si>
  <si>
    <t>9. Go to gitlab -&gt; pull request -&gt; see the commit and check whether changes are available</t>
  </si>
  <si>
    <t>Meeting links</t>
  </si>
  <si>
    <t>Call</t>
  </si>
  <si>
    <t>Participants</t>
  </si>
  <si>
    <t>Link</t>
  </si>
  <si>
    <t>Hari</t>
  </si>
  <si>
    <t>https://engineering.paypalcorp.com/altus/app/csmondataserv/detail/appinfo</t>
  </si>
  <si>
    <t>Other links</t>
  </si>
  <si>
    <t>new back end service</t>
  </si>
  <si>
    <t>exposing our data to outside of the team</t>
  </si>
  <si>
    <t>any</t>
  </si>
  <si>
    <t>Impacts</t>
  </si>
  <si>
    <t>auth</t>
  </si>
  <si>
    <t>contacts</t>
  </si>
  <si>
    <t>If there is also another tag which is not commited to main branch</t>
  </si>
  <si>
    <t>1. git commit -m "CCView_impacts_and_contacts_V1.2" 
2. git pull upstream release --rebase 
3. git log
4. git reset --soft fd1de1a7bfee0cfe06785ff1c31e05243abbe2c1  
5. git log 
6. git status   
7. git commit -m "CCView_impacts_and_contacts_V1.2"   
8. git log</t>
  </si>
  <si>
    <t>Commiting when other commit is not commited to master branch</t>
  </si>
  <si>
    <t xml:space="preserve">Closing a tag and opening new tag </t>
  </si>
  <si>
    <t>Some times tag name is old, if you want to close it and open for new tag then</t>
  </si>
  <si>
    <t>1. git lab -&gt; go to the sgnansekaran repo of Monitoring
2. In the tab click pull request tab
3. select the top commit
4. In the bottom there will be close pull request button
5. After closing click again add pull request</t>
  </si>
  <si>
    <t>ALTER TABLE case_details change METRIC_NAME metric_name varchar(200) DEFAULT NULL;</t>
  </si>
  <si>
    <t xml:space="preserve">1	SQL deliverables message in Backend chapter teams app
2	Making back up			
3	Open terminal						
		go to the path					
			git status				
			git diff enter_the_path_filename_to_see_changes				
			git diff				
				Enter	(Check changes by pressing return and then enter q to exit)
Close the IDE		
			git stash It will store into git repository to make a pull request			
				git stash list			
			git status				
				check whether up-to-date		
			git pull upstream release -&gt; :q			
			git status				
			git log 	to check all the commits in repo
			git stash apply				
				Go to STS -&gt; complie and Run to see any errors in code			
			</t>
  </si>
  <si>
    <t>If some review comments is given no need to soft reset, 2 commit is fine
git checkout - To remove a change from beoing commited
git pull upstream release --rebase - To bring up the last commit to up
git reset --soft commitid -&gt; To delete the repo top tags till tat commit id</t>
  </si>
  <si>
    <t>Production deployment</t>
  </si>
  <si>
    <t>Checks for production deployment</t>
  </si>
  <si>
    <t>1. Check the SQL for increment =0 &amp; the alter SQL queries in local</t>
  </si>
  <si>
    <t>SQL and testing</t>
  </si>
  <si>
    <t>https://internal.paypalinc.com/contacts/tools</t>
  </si>
  <si>
    <t>select * from table limit 100</t>
  </si>
  <si>
    <t>https://paypal.service-now.com/nav_to.do?uri=%2Fsc_req_item.do%3Fsys_id%3Dbaf914dbdb1c78540ba22a9b8a961984%26sysparm_catalog%3D4585b29e4fbe62805769d48e5210c7ab%26sysparm_catalog_view%3Dcatalog_paypal_service_catalog%26sysparm_record_target%3Dsc_req_item%26sysparm_view%3Dservice_request%26sysparm_view_forced%3Dtrue</t>
  </si>
  <si>
    <t>BenchMark (prod)</t>
  </si>
  <si>
    <t>RSA token</t>
  </si>
  <si>
    <t>For deployment using altus purpose</t>
  </si>
  <si>
    <t>1. Go to altus -&gt; pools tab-&gt; go to instance  -&gt; e.g (ccg13batch-cs-monitoring3955.ccg13.slc.paypalinc.com)
2. Click the manifest id
3. Give exipring time minimum 5 mins
4. Go to controlm and search for batch monitoring and take the base command (/usr/bin/….prct_alert_scanner...) 
5. go to paypal service ticket -&gt; search site batch -&gt; and take the ticket slack -&gt; t-batch and paste the ticket there sample ticket attached
3.b Go to deploy.altus -&gt; Manifest to deploy to all instance -&gt; 
c. update stategy as 3 rd option critical AZ
d. Auto roll back as no, Mobile number
e. Pause as No pause</t>
  </si>
  <si>
    <t>1. complete think twice in go/lms portal
2. go to go/myit and search RSA token request raise it
3. go to go/identityhub and go to Request for self -&gt; Roles from peers -&gt; and select the item
4. Both should be approved by Venky
5. After that 2 mails will come
6. Install secureId and procedd with soft token doc and other doc
7. Take another request Id - share with Vijayapradeepan Nagalingam  in slack and get approved after sharing think twice certificate</t>
  </si>
  <si>
    <t>Control-M access</t>
  </si>
  <si>
    <t>Monitoring mails</t>
  </si>
  <si>
    <t>Pro active alerts - from DLPP Site</t>
  </si>
  <si>
    <t>inside DLPP batch folder in outlook</t>
  </si>
  <si>
    <t>Follow this link, 
Get it approved by venky,
Send mail to DL-PayPal-DI-Control-M-Admin-Support for approval.
Opn - (Copy paste this incident ticket in # help-frontline channel in slack.)</t>
  </si>
  <si>
    <t>slack</t>
  </si>
  <si>
    <t>SRE BOT</t>
  </si>
  <si>
    <t>sb tbstop</t>
  </si>
  <si>
    <t>for prod deployment</t>
  </si>
  <si>
    <t>t-batch</t>
  </si>
  <si>
    <t>one box testing manuall deployment</t>
  </si>
  <si>
    <t>help -frontline</t>
  </si>
  <si>
    <t>for open queries</t>
  </si>
  <si>
    <t>https://internal.paypalinc.com/observability/sh-pp/en-US/app/search/search</t>
  </si>
  <si>
    <t>splunk - prod</t>
  </si>
  <si>
    <t>our Appl</t>
  </si>
  <si>
    <t>pass@123</t>
  </si>
  <si>
    <t>Completed</t>
  </si>
  <si>
    <t>PPJP_MON_BATCH_CS_MONITORING_PROACTIVE_ALERTS_15 
PPJP_MON_BATCH_CS_MONITORING_PROACTIVE_ALERTS_30
PPJP_MON_BATCH_CS_MONITORING_PROACTIVE_ALERTS_60
PPJP_MON_BATCH_CS_MONITORING_BACK_FILLING_METRIC_VALUES</t>
  </si>
  <si>
    <t>Contacts</t>
  </si>
  <si>
    <t>Running JUNO service in local</t>
  </si>
  <si>
    <t>Running a new batch job from launch-context.xml</t>
  </si>
  <si>
    <t>Open Run Configuration:
1. In left panel duplicate the app Alert in Java appl
2. Give a relavant name -&gt; Go to argns tab -&gt; --spring.batch.job.names= give the job id name from launch context.xml (prct-alert-time-slices)
3. In launch context.xml -&gt; Give the id name from -&gt; &lt;batch:job id="prct-alert-time-slices" restartable="false"&gt;</t>
  </si>
  <si>
    <t xml:space="preserve">(Sometimes previous commits will be shown in green, that time you can do till git commit and check the git logs)
git add batch-cs-monitoringApp/src/main/java/com/paypal/cs/monitoring/proactive/PrctAlertWriter.java				
			git status				
			git commit -m "command_center_view_changes_V1.0" 				
			git status				
			git push origin release-f 			
			after success merge without conflict				
				git stash drop			
			Go to github -&gt; pull request tab -&gt; commit tab -&gt;				
				select the commit and verify those changes			
								Enter message with @name and send it	(optional)	
			Send to Vamsi/Hari the Url to review the PR				</t>
  </si>
  <si>
    <t>go/hcd</t>
  </si>
  <si>
    <t>https://engineering.paypalcorp.com/confluence/display/QC/TDD-+batch-cs-monitoring</t>
  </si>
  <si>
    <t>Processor</t>
  </si>
  <si>
    <t>https://www.msmaster.qa.paypal.com/hcd/alerts</t>
  </si>
  <si>
    <t>HCD local</t>
  </si>
  <si>
    <t>HCD prod and document</t>
  </si>
  <si>
    <t>Alert Name</t>
  </si>
  <si>
    <t>Alex v2.0 code and questions</t>
  </si>
  <si>
    <t>Sree, Venky, Kziher</t>
  </si>
  <si>
    <t>Alex v2.0 Gave work</t>
  </si>
  <si>
    <t>https://paypal-my.sharepoint.com/:v:/p/sugnanasekaran/ERsvp-oRc8ZNo-oy2Mz2zT4BzxdNAQ5Icj_85-ILiuSrXw</t>
  </si>
  <si>
    <t xml:space="preserve">
If still file not opening : replace rsa with the agent number - id_ed25519.pub
Agent number - https://github.paypal.com/settings/keys
https://github.paypal.com/sugnanasekaran/batch-cs-monitoring</t>
  </si>
  <si>
    <t>alter table `case_details` modify column METRIC_NAME varchar(800);</t>
  </si>
  <si>
    <t>Modify column size to high varchar</t>
  </si>
  <si>
    <t>Alex tool</t>
  </si>
  <si>
    <t>Changes</t>
  </si>
  <si>
    <t>AlertWriter</t>
  </si>
  <si>
    <t>line</t>
  </si>
  <si>
    <t> colspan=\"4\"</t>
  </si>
  <si>
    <t>+ "&lt;td colspan=\"4\" align=\"center\" bgcolor=\"#fff\"&gt;" + child.getallMetrics().replaceAll("'", "") + "&lt;/td&gt;"</t>
  </si>
  <si>
    <r>
      <t>System.</t>
    </r>
    <r>
      <rPr>
        <sz val="11"/>
        <color rgb="FF0000C0"/>
        <rFont val="Monaco"/>
        <family val="2"/>
      </rPr>
      <t>out</t>
    </r>
    <r>
      <rPr>
        <sz val="11"/>
        <color theme="1"/>
        <rFont val="Monaco"/>
        <family val="2"/>
      </rPr>
      <t>.println(</t>
    </r>
    <r>
      <rPr>
        <sz val="11"/>
        <color rgb="FF2A00FF"/>
        <rFont val="Monaco"/>
        <family val="2"/>
      </rPr>
      <t>"Body:*****"</t>
    </r>
    <r>
      <rPr>
        <sz val="11"/>
        <color theme="1"/>
        <rFont val="Monaco"/>
        <family val="2"/>
      </rPr>
      <t>+</t>
    </r>
    <r>
      <rPr>
        <sz val="11"/>
        <color rgb="FF6A3E3E"/>
        <rFont val="Monaco"/>
        <family val="2"/>
      </rPr>
      <t>body</t>
    </r>
    <r>
      <rPr>
        <sz val="11"/>
        <color theme="1"/>
        <rFont val="Monaco"/>
        <family val="2"/>
      </rPr>
      <t>);</t>
    </r>
  </si>
  <si>
    <t>Proactivealertchild</t>
  </si>
  <si>
    <r>
      <t>import</t>
    </r>
    <r>
      <rPr>
        <sz val="11"/>
        <color theme="1"/>
        <rFont val="Monaco"/>
        <family val="2"/>
      </rPr>
      <t xml:space="preserve"> </t>
    </r>
    <r>
      <rPr>
        <u/>
        <sz val="11"/>
        <color theme="1"/>
        <rFont val="Monaco"/>
        <family val="2"/>
      </rPr>
      <t>java.util.HashMap</t>
    </r>
    <r>
      <rPr>
        <sz val="11"/>
        <color theme="1"/>
        <rFont val="Monaco"/>
        <family val="2"/>
      </rPr>
      <t>;</t>
    </r>
  </si>
  <si>
    <r>
      <t>import</t>
    </r>
    <r>
      <rPr>
        <sz val="11"/>
        <color theme="1"/>
        <rFont val="Monaco"/>
        <family val="2"/>
      </rPr>
      <t xml:space="preserve"> java.util.Map;</t>
    </r>
  </si>
  <si>
    <r>
      <t>private</t>
    </r>
    <r>
      <rPr>
        <sz val="11"/>
        <color theme="1"/>
        <rFont val="Monaco"/>
        <family val="2"/>
      </rPr>
      <t xml:space="preserve"> </t>
    </r>
    <r>
      <rPr>
        <u/>
        <sz val="11"/>
        <color theme="1"/>
        <rFont val="Monaco"/>
        <family val="2"/>
      </rPr>
      <t>Map</t>
    </r>
    <r>
      <rPr>
        <sz val="11"/>
        <color theme="1"/>
        <rFont val="Monaco"/>
        <family val="2"/>
      </rPr>
      <t xml:space="preserve">&lt;String, String&gt; </t>
    </r>
    <r>
      <rPr>
        <sz val="11"/>
        <color rgb="FF0000C0"/>
        <rFont val="Monaco"/>
        <family val="2"/>
      </rPr>
      <t>mapMetricwithColumn</t>
    </r>
    <r>
      <rPr>
        <sz val="11"/>
        <color theme="1"/>
        <rFont val="Monaco"/>
        <family val="2"/>
      </rPr>
      <t>;</t>
    </r>
  </si>
  <si>
    <r>
      <t>this</t>
    </r>
    <r>
      <rPr>
        <u/>
        <sz val="11"/>
        <color rgb="FF000000"/>
        <rFont val="Monaco"/>
        <family val="2"/>
      </rPr>
      <t>.</t>
    </r>
    <r>
      <rPr>
        <u/>
        <sz val="11"/>
        <color rgb="FF0000C0"/>
        <rFont val="Monaco"/>
        <family val="2"/>
      </rPr>
      <t>mapMetricwithColumn</t>
    </r>
    <r>
      <rPr>
        <sz val="11"/>
        <color rgb="FF000000"/>
        <rFont val="Monaco"/>
        <family val="2"/>
      </rPr>
      <t xml:space="preserve"> = </t>
    </r>
    <r>
      <rPr>
        <u/>
        <sz val="11"/>
        <color rgb="FF6A3E3E"/>
        <rFont val="Monaco"/>
        <family val="2"/>
      </rPr>
      <t>child</t>
    </r>
    <r>
      <rPr>
        <u/>
        <sz val="11"/>
        <color rgb="FF000000"/>
        <rFont val="Monaco"/>
        <family val="2"/>
      </rPr>
      <t>.</t>
    </r>
    <r>
      <rPr>
        <u/>
        <sz val="11"/>
        <color rgb="FF0000C0"/>
        <rFont val="Monaco"/>
        <family val="2"/>
      </rPr>
      <t>mapMetricwithColumn</t>
    </r>
    <r>
      <rPr>
        <sz val="11"/>
        <color rgb="FF000000"/>
        <rFont val="Monaco"/>
        <family val="2"/>
      </rPr>
      <t>;</t>
    </r>
  </si>
  <si>
    <r>
      <t>this</t>
    </r>
    <r>
      <rPr>
        <sz val="11"/>
        <color rgb="FF000000"/>
        <rFont val="Monaco"/>
        <family val="2"/>
      </rPr>
      <t>.</t>
    </r>
    <r>
      <rPr>
        <sz val="11"/>
        <color rgb="FF0000C0"/>
        <rFont val="Monaco"/>
        <family val="2"/>
      </rPr>
      <t>impactValue</t>
    </r>
    <r>
      <rPr>
        <sz val="11"/>
        <color rgb="FF000000"/>
        <rFont val="Monaco"/>
        <family val="2"/>
      </rPr>
      <t xml:space="preserve"> = </t>
    </r>
    <r>
      <rPr>
        <sz val="11"/>
        <color rgb="FF6A3E3E"/>
        <rFont val="Monaco"/>
        <family val="2"/>
      </rPr>
      <t>child</t>
    </r>
    <r>
      <rPr>
        <sz val="11"/>
        <color rgb="FF000000"/>
        <rFont val="Monaco"/>
        <family val="2"/>
      </rPr>
      <t>.</t>
    </r>
    <r>
      <rPr>
        <sz val="11"/>
        <color rgb="FF0000C0"/>
        <rFont val="Monaco"/>
        <family val="2"/>
      </rPr>
      <t>impactValue</t>
    </r>
    <r>
      <rPr>
        <sz val="11"/>
        <color rgb="FF000000"/>
        <rFont val="Monaco"/>
        <family val="2"/>
      </rPr>
      <t>;</t>
    </r>
  </si>
  <si>
    <r>
      <t>public</t>
    </r>
    <r>
      <rPr>
        <sz val="11"/>
        <color theme="1"/>
        <rFont val="Monaco"/>
        <family val="2"/>
      </rPr>
      <t xml:space="preserve"> </t>
    </r>
    <r>
      <rPr>
        <u/>
        <sz val="11"/>
        <color theme="1"/>
        <rFont val="Monaco"/>
        <family val="2"/>
      </rPr>
      <t>Map</t>
    </r>
    <r>
      <rPr>
        <sz val="11"/>
        <color theme="1"/>
        <rFont val="Monaco"/>
        <family val="2"/>
      </rPr>
      <t>&lt;String, String&gt; getMapMetricwithColumn() {</t>
    </r>
  </si>
  <si>
    <r>
      <t>return</t>
    </r>
    <r>
      <rPr>
        <sz val="11"/>
        <color rgb="FF000000"/>
        <rFont val="Monaco"/>
        <family val="2"/>
      </rPr>
      <t xml:space="preserve"> </t>
    </r>
    <r>
      <rPr>
        <u/>
        <sz val="11"/>
        <color rgb="FF0000C0"/>
        <rFont val="Monaco"/>
        <family val="2"/>
      </rPr>
      <t>mapMetricwithColumn</t>
    </r>
    <r>
      <rPr>
        <sz val="11"/>
        <color rgb="FF000000"/>
        <rFont val="Monaco"/>
        <family val="2"/>
      </rPr>
      <t>;</t>
    </r>
  </si>
  <si>
    <t>}</t>
  </si>
  <si>
    <r>
      <t>public</t>
    </r>
    <r>
      <rPr>
        <sz val="11"/>
        <color theme="1"/>
        <rFont val="Monaco"/>
        <family val="2"/>
      </rPr>
      <t xml:space="preserve"> </t>
    </r>
    <r>
      <rPr>
        <sz val="11"/>
        <color rgb="FF7F0055"/>
        <rFont val="Monaco"/>
        <family val="2"/>
      </rPr>
      <t>void</t>
    </r>
    <r>
      <rPr>
        <sz val="11"/>
        <color theme="1"/>
        <rFont val="Monaco"/>
        <family val="2"/>
      </rPr>
      <t xml:space="preserve"> setMapMetricwithColumn(</t>
    </r>
    <r>
      <rPr>
        <u/>
        <sz val="11"/>
        <color theme="1"/>
        <rFont val="Monaco"/>
        <family val="2"/>
      </rPr>
      <t>Map</t>
    </r>
    <r>
      <rPr>
        <sz val="11"/>
        <color theme="1"/>
        <rFont val="Monaco"/>
        <family val="2"/>
      </rPr>
      <t xml:space="preserve">&lt;String, String&gt; </t>
    </r>
    <r>
      <rPr>
        <sz val="11"/>
        <color rgb="FF6A3E3E"/>
        <rFont val="Monaco"/>
        <family val="2"/>
      </rPr>
      <t>mapMetricwithColumn</t>
    </r>
    <r>
      <rPr>
        <sz val="11"/>
        <color theme="1"/>
        <rFont val="Monaco"/>
        <family val="2"/>
      </rPr>
      <t>) {</t>
    </r>
  </si>
  <si>
    <r>
      <t>this</t>
    </r>
    <r>
      <rPr>
        <u/>
        <sz val="11"/>
        <color rgb="FF000000"/>
        <rFont val="Monaco"/>
        <family val="2"/>
      </rPr>
      <t>.</t>
    </r>
    <r>
      <rPr>
        <u/>
        <sz val="11"/>
        <color rgb="FF0000C0"/>
        <rFont val="Monaco"/>
        <family val="2"/>
      </rPr>
      <t>mapMetricwithColumn</t>
    </r>
    <r>
      <rPr>
        <sz val="11"/>
        <color rgb="FF000000"/>
        <rFont val="Monaco"/>
        <family val="2"/>
      </rPr>
      <t xml:space="preserve"> = </t>
    </r>
    <r>
      <rPr>
        <sz val="11"/>
        <color rgb="FF6A3E3E"/>
        <rFont val="Monaco"/>
        <family val="2"/>
      </rPr>
      <t>mapMetricwithColumn</t>
    </r>
    <r>
      <rPr>
        <sz val="11"/>
        <color rgb="FF000000"/>
        <rFont val="Monaco"/>
        <family val="2"/>
      </rPr>
      <t>;</t>
    </r>
  </si>
  <si>
    <r>
      <t>public</t>
    </r>
    <r>
      <rPr>
        <sz val="11"/>
        <color theme="1"/>
        <rFont val="Monaco"/>
        <family val="2"/>
      </rPr>
      <t xml:space="preserve"> String getallMetrics(){</t>
    </r>
  </si>
  <si>
    <r>
      <t xml:space="preserve">StringBuffer </t>
    </r>
    <r>
      <rPr>
        <sz val="11"/>
        <color rgb="FF6A3E3E"/>
        <rFont val="Monaco"/>
        <family val="2"/>
      </rPr>
      <t>str</t>
    </r>
    <r>
      <rPr>
        <sz val="11"/>
        <color theme="1"/>
        <rFont val="Monaco"/>
        <family val="2"/>
      </rPr>
      <t>=</t>
    </r>
    <r>
      <rPr>
        <sz val="11"/>
        <color rgb="FF7F0055"/>
        <rFont val="Monaco"/>
        <family val="2"/>
      </rPr>
      <t>new</t>
    </r>
    <r>
      <rPr>
        <sz val="11"/>
        <color theme="1"/>
        <rFont val="Monaco"/>
        <family val="2"/>
      </rPr>
      <t xml:space="preserve"> StringBuffer();</t>
    </r>
  </si>
  <si>
    <r>
      <t>if</t>
    </r>
    <r>
      <rPr>
        <sz val="11"/>
        <color rgb="FF000000"/>
        <rFont val="Monaco"/>
        <family val="2"/>
      </rPr>
      <t>(</t>
    </r>
    <r>
      <rPr>
        <u/>
        <sz val="11"/>
        <color rgb="FF0000C0"/>
        <rFont val="Monaco"/>
        <family val="2"/>
      </rPr>
      <t>mapMetricwithColumn</t>
    </r>
    <r>
      <rPr>
        <sz val="11"/>
        <color rgb="FF000000"/>
        <rFont val="Monaco"/>
        <family val="2"/>
      </rPr>
      <t>.size()==1)</t>
    </r>
  </si>
  <si>
    <r>
      <t>for</t>
    </r>
    <r>
      <rPr>
        <sz val="11"/>
        <color theme="1"/>
        <rFont val="Monaco"/>
        <family val="2"/>
      </rPr>
      <t>(</t>
    </r>
    <r>
      <rPr>
        <u/>
        <sz val="11"/>
        <color theme="1"/>
        <rFont val="Monaco"/>
        <family val="2"/>
      </rPr>
      <t>Map</t>
    </r>
    <r>
      <rPr>
        <sz val="11"/>
        <color theme="1"/>
        <rFont val="Monaco"/>
        <family val="2"/>
      </rPr>
      <t xml:space="preserve">.Entry&lt;String, String&gt; map: </t>
    </r>
    <r>
      <rPr>
        <u/>
        <sz val="11"/>
        <color rgb="FF0000C0"/>
        <rFont val="Monaco"/>
        <family val="2"/>
      </rPr>
      <t>mapMetricwithColumn</t>
    </r>
    <r>
      <rPr>
        <sz val="11"/>
        <color theme="1"/>
        <rFont val="Monaco"/>
        <family val="2"/>
      </rPr>
      <t>.entrySet()){</t>
    </r>
  </si>
  <si>
    <r>
      <t>return</t>
    </r>
    <r>
      <rPr>
        <sz val="11"/>
        <color theme="1"/>
        <rFont val="Monaco"/>
        <family val="2"/>
      </rPr>
      <t xml:space="preserve"> map.getValue().toLowerCase();</t>
    </r>
  </si>
  <si>
    <r>
      <t>int</t>
    </r>
    <r>
      <rPr>
        <sz val="11"/>
        <color theme="1"/>
        <rFont val="Monaco"/>
        <family val="2"/>
      </rPr>
      <t xml:space="preserve"> </t>
    </r>
    <r>
      <rPr>
        <sz val="11"/>
        <color rgb="FF6A3E3E"/>
        <rFont val="Monaco"/>
        <family val="2"/>
      </rPr>
      <t>i</t>
    </r>
    <r>
      <rPr>
        <sz val="11"/>
        <color theme="1"/>
        <rFont val="Monaco"/>
        <family val="2"/>
      </rPr>
      <t>=0;</t>
    </r>
  </si>
  <si>
    <r>
      <t>i</t>
    </r>
    <r>
      <rPr>
        <sz val="11"/>
        <color theme="1"/>
        <rFont val="Monaco"/>
        <family val="2"/>
      </rPr>
      <t>++;</t>
    </r>
  </si>
  <si>
    <r>
      <t>if</t>
    </r>
    <r>
      <rPr>
        <sz val="11"/>
        <color theme="1"/>
        <rFont val="Monaco"/>
        <family val="2"/>
      </rPr>
      <t>(</t>
    </r>
    <r>
      <rPr>
        <sz val="11"/>
        <color rgb="FF6A3E3E"/>
        <rFont val="Monaco"/>
        <family val="2"/>
      </rPr>
      <t>i</t>
    </r>
    <r>
      <rPr>
        <sz val="11"/>
        <color theme="1"/>
        <rFont val="Monaco"/>
        <family val="2"/>
      </rPr>
      <t>&gt;1)</t>
    </r>
  </si>
  <si>
    <r>
      <t>str</t>
    </r>
    <r>
      <rPr>
        <sz val="11"/>
        <color theme="1"/>
        <rFont val="Monaco"/>
        <family val="2"/>
      </rPr>
      <t>.append(</t>
    </r>
    <r>
      <rPr>
        <sz val="11"/>
        <color rgb="FF2A00FF"/>
        <rFont val="Monaco"/>
        <family val="2"/>
      </rPr>
      <t>"&amp; "</t>
    </r>
    <r>
      <rPr>
        <sz val="11"/>
        <color theme="1"/>
        <rFont val="Monaco"/>
        <family val="2"/>
      </rPr>
      <t>);</t>
    </r>
  </si>
  <si>
    <r>
      <t>str</t>
    </r>
    <r>
      <rPr>
        <sz val="11"/>
        <color theme="1"/>
        <rFont val="Monaco"/>
        <family val="2"/>
      </rPr>
      <t>.append(map.getKey().toLowerCase()+</t>
    </r>
    <r>
      <rPr>
        <sz val="11"/>
        <color rgb="FF2A00FF"/>
        <rFont val="Monaco"/>
        <family val="2"/>
      </rPr>
      <t>" = '"</t>
    </r>
    <r>
      <rPr>
        <sz val="11"/>
        <color theme="1"/>
        <rFont val="Monaco"/>
        <family val="2"/>
      </rPr>
      <t>+map.getValue().toUpperCase()+</t>
    </r>
    <r>
      <rPr>
        <sz val="11"/>
        <color rgb="FF2A00FF"/>
        <rFont val="Monaco"/>
        <family val="2"/>
      </rPr>
      <t>"' "</t>
    </r>
    <r>
      <rPr>
        <sz val="11"/>
        <color theme="1"/>
        <rFont val="Monaco"/>
        <family val="2"/>
      </rPr>
      <t>);</t>
    </r>
  </si>
  <si>
    <t xml:space="preserve">} </t>
  </si>
  <si>
    <r>
      <t>return</t>
    </r>
    <r>
      <rPr>
        <sz val="11"/>
        <color theme="1"/>
        <rFont val="Monaco"/>
        <family val="2"/>
      </rPr>
      <t xml:space="preserve"> </t>
    </r>
    <r>
      <rPr>
        <sz val="11"/>
        <color rgb="FF6A3E3E"/>
        <rFont val="Monaco"/>
        <family val="2"/>
      </rPr>
      <t>str</t>
    </r>
    <r>
      <rPr>
        <sz val="11"/>
        <color theme="1"/>
        <rFont val="Monaco"/>
        <family val="2"/>
      </rPr>
      <t>.toString();</t>
    </r>
  </si>
  <si>
    <r>
      <t>", mapMetricwithColumn="</t>
    </r>
    <r>
      <rPr>
        <sz val="11"/>
        <color rgb="FF000000"/>
        <rFont val="Monaco"/>
        <family val="2"/>
      </rPr>
      <t xml:space="preserve"> + </t>
    </r>
    <r>
      <rPr>
        <u/>
        <sz val="11"/>
        <color rgb="FF0000C0"/>
        <rFont val="Monaco"/>
        <family val="2"/>
      </rPr>
      <t>mapMetricwithColumn</t>
    </r>
    <r>
      <rPr>
        <sz val="11"/>
        <color rgb="FF000000"/>
        <rFont val="Monaco"/>
        <family val="2"/>
      </rPr>
      <t xml:space="preserve"> + </t>
    </r>
  </si>
  <si>
    <t>ProactiveAlertDbWriter.java</t>
  </si>
  <si>
    <r>
      <t>ps</t>
    </r>
    <r>
      <rPr>
        <sz val="11"/>
        <color theme="1"/>
        <rFont val="Monaco"/>
        <family val="2"/>
      </rPr>
      <t xml:space="preserve">.setString(3, </t>
    </r>
    <r>
      <rPr>
        <sz val="11"/>
        <color rgb="FF6A3E3E"/>
        <rFont val="Monaco"/>
        <family val="2"/>
      </rPr>
      <t>child</t>
    </r>
    <r>
      <rPr>
        <sz val="11"/>
        <color theme="1"/>
        <rFont val="Monaco"/>
        <family val="2"/>
      </rPr>
      <t>.</t>
    </r>
    <r>
      <rPr>
        <u/>
        <sz val="11"/>
        <color theme="1"/>
        <rFont val="Monaco"/>
        <family val="2"/>
      </rPr>
      <t>getallMetrics</t>
    </r>
    <r>
      <rPr>
        <sz val="11"/>
        <color theme="1"/>
        <rFont val="Monaco"/>
        <family val="2"/>
      </rPr>
      <t>().replaceAll(</t>
    </r>
    <r>
      <rPr>
        <sz val="11"/>
        <color rgb="FF2A00FF"/>
        <rFont val="Monaco"/>
        <family val="2"/>
      </rPr>
      <t>"'"</t>
    </r>
    <r>
      <rPr>
        <sz val="11"/>
        <color theme="1"/>
        <rFont val="Monaco"/>
        <family val="2"/>
      </rPr>
      <t xml:space="preserve">, </t>
    </r>
    <r>
      <rPr>
        <sz val="11"/>
        <color rgb="FF2A00FF"/>
        <rFont val="Monaco"/>
        <family val="2"/>
      </rPr>
      <t>""</t>
    </r>
    <r>
      <rPr>
        <sz val="11"/>
        <color theme="1"/>
        <rFont val="Monaco"/>
        <family val="2"/>
      </rPr>
      <t>));</t>
    </r>
  </si>
  <si>
    <r>
      <t xml:space="preserve">String </t>
    </r>
    <r>
      <rPr>
        <u/>
        <sz val="11"/>
        <color rgb="FF6A3E3E"/>
        <rFont val="Monaco"/>
        <family val="2"/>
      </rPr>
      <t>metric</t>
    </r>
    <r>
      <rPr>
        <sz val="11"/>
        <color theme="1"/>
        <rFont val="Monaco"/>
        <family val="2"/>
      </rPr>
      <t xml:space="preserve"> =</t>
    </r>
    <r>
      <rPr>
        <sz val="11"/>
        <color rgb="FF6A3E3E"/>
        <rFont val="Monaco"/>
        <family val="2"/>
      </rPr>
      <t>child</t>
    </r>
    <r>
      <rPr>
        <sz val="11"/>
        <color theme="1"/>
        <rFont val="Monaco"/>
        <family val="2"/>
      </rPr>
      <t>.</t>
    </r>
    <r>
      <rPr>
        <u/>
        <sz val="11"/>
        <color theme="1"/>
        <rFont val="Monaco"/>
        <family val="2"/>
      </rPr>
      <t>getallMetrics</t>
    </r>
    <r>
      <rPr>
        <sz val="11"/>
        <color theme="1"/>
        <rFont val="Monaco"/>
        <family val="2"/>
      </rPr>
      <t>().replaceAll(</t>
    </r>
    <r>
      <rPr>
        <sz val="11"/>
        <color rgb="FF2A00FF"/>
        <rFont val="Monaco"/>
        <family val="2"/>
      </rPr>
      <t>"'"</t>
    </r>
    <r>
      <rPr>
        <sz val="11"/>
        <color theme="1"/>
        <rFont val="Monaco"/>
        <family val="2"/>
      </rPr>
      <t xml:space="preserve">, </t>
    </r>
    <r>
      <rPr>
        <sz val="11"/>
        <color rgb="FF2A00FF"/>
        <rFont val="Monaco"/>
        <family val="2"/>
      </rPr>
      <t>""</t>
    </r>
    <r>
      <rPr>
        <sz val="11"/>
        <color theme="1"/>
        <rFont val="Monaco"/>
        <family val="2"/>
      </rPr>
      <t>);</t>
    </r>
  </si>
  <si>
    <t>ProactiveAlertScanService.java</t>
  </si>
  <si>
    <r>
      <t>startTime</t>
    </r>
    <r>
      <rPr>
        <sz val="11"/>
        <color theme="1"/>
        <rFont val="Monaco"/>
        <family val="2"/>
      </rPr>
      <t xml:space="preserve"> = 1619193102;</t>
    </r>
  </si>
  <si>
    <t>ProactiveAlertsDbReader.java</t>
  </si>
  <si>
    <r>
      <t>import</t>
    </r>
    <r>
      <rPr>
        <sz val="11"/>
        <color theme="1"/>
        <rFont val="Monaco"/>
        <family val="2"/>
      </rPr>
      <t xml:space="preserve"> java.util.LinkedHashMap;</t>
    </r>
  </si>
  <si>
    <r>
      <t>import</t>
    </r>
    <r>
      <rPr>
        <sz val="11"/>
        <color theme="1"/>
        <rFont val="Monaco"/>
        <family val="2"/>
      </rPr>
      <t xml:space="preserve"> javax.inject.Inject;</t>
    </r>
  </si>
  <si>
    <r>
      <t>import</t>
    </r>
    <r>
      <rPr>
        <sz val="11"/>
        <color theme="1"/>
        <rFont val="Monaco"/>
        <family val="2"/>
      </rPr>
      <t xml:space="preserve"> org.apache.commons.configuration.Configuration;</t>
    </r>
  </si>
  <si>
    <r>
      <t>@</t>
    </r>
    <r>
      <rPr>
        <u/>
        <sz val="11"/>
        <color theme="1"/>
        <rFont val="Monaco"/>
        <family val="2"/>
      </rPr>
      <t>Inject</t>
    </r>
  </si>
  <si>
    <r>
      <t>Configuration</t>
    </r>
    <r>
      <rPr>
        <sz val="11"/>
        <color theme="1"/>
        <rFont val="Monaco"/>
        <family val="2"/>
      </rPr>
      <t xml:space="preserve"> </t>
    </r>
    <r>
      <rPr>
        <sz val="11"/>
        <color rgb="FF0000C0"/>
        <rFont val="Monaco"/>
        <family val="2"/>
      </rPr>
      <t>config</t>
    </r>
    <r>
      <rPr>
        <sz val="11"/>
        <color theme="1"/>
        <rFont val="Monaco"/>
        <family val="2"/>
      </rPr>
      <t>;</t>
    </r>
  </si>
  <si>
    <r>
      <t xml:space="preserve">Map&lt;String, String&gt; </t>
    </r>
    <r>
      <rPr>
        <sz val="11"/>
        <color rgb="FF6A3E3E"/>
        <rFont val="Monaco"/>
        <family val="2"/>
      </rPr>
      <t>map</t>
    </r>
    <r>
      <rPr>
        <sz val="11"/>
        <color theme="1"/>
        <rFont val="Monaco"/>
        <family val="2"/>
      </rPr>
      <t xml:space="preserve"> = </t>
    </r>
    <r>
      <rPr>
        <sz val="11"/>
        <color rgb="FF7F0055"/>
        <rFont val="Monaco"/>
        <family val="2"/>
      </rPr>
      <t>new</t>
    </r>
    <r>
      <rPr>
        <sz val="11"/>
        <color theme="1"/>
        <rFont val="Monaco"/>
        <family val="2"/>
      </rPr>
      <t xml:space="preserve"> </t>
    </r>
    <r>
      <rPr>
        <u/>
        <sz val="11"/>
        <color theme="1"/>
        <rFont val="Monaco"/>
        <family val="2"/>
      </rPr>
      <t>LinkedHashMap</t>
    </r>
    <r>
      <rPr>
        <sz val="11"/>
        <color theme="1"/>
        <rFont val="Monaco"/>
        <family val="2"/>
      </rPr>
      <t>&lt;String, String&gt;();</t>
    </r>
  </si>
  <si>
    <r>
      <t>map</t>
    </r>
    <r>
      <rPr>
        <sz val="11"/>
        <color theme="1"/>
        <rFont val="Monaco"/>
        <family val="2"/>
      </rPr>
      <t>.put(</t>
    </r>
    <r>
      <rPr>
        <sz val="11"/>
        <color rgb="FF6A3E3E"/>
        <rFont val="Monaco"/>
        <family val="2"/>
      </rPr>
      <t>rs</t>
    </r>
    <r>
      <rPr>
        <sz val="11"/>
        <color theme="1"/>
        <rFont val="Monaco"/>
        <family val="2"/>
      </rPr>
      <t>.getString(</t>
    </r>
    <r>
      <rPr>
        <sz val="11"/>
        <color rgb="FF2A00FF"/>
        <rFont val="Monaco"/>
        <family val="2"/>
      </rPr>
      <t>"column"</t>
    </r>
    <r>
      <rPr>
        <sz val="11"/>
        <color theme="1"/>
        <rFont val="Monaco"/>
        <family val="2"/>
      </rPr>
      <t xml:space="preserve">), </t>
    </r>
    <r>
      <rPr>
        <sz val="11"/>
        <color rgb="FF6A3E3E"/>
        <rFont val="Monaco"/>
        <family val="2"/>
      </rPr>
      <t>rs</t>
    </r>
    <r>
      <rPr>
        <sz val="11"/>
        <color theme="1"/>
        <rFont val="Monaco"/>
        <family val="2"/>
      </rPr>
      <t>.getString(</t>
    </r>
    <r>
      <rPr>
        <sz val="11"/>
        <color rgb="FF2A00FF"/>
        <rFont val="Monaco"/>
        <family val="2"/>
      </rPr>
      <t>"metrics"</t>
    </r>
    <r>
      <rPr>
        <sz val="11"/>
        <color theme="1"/>
        <rFont val="Monaco"/>
        <family val="2"/>
      </rPr>
      <t>));</t>
    </r>
  </si>
  <si>
    <r>
      <t>for</t>
    </r>
    <r>
      <rPr>
        <sz val="11"/>
        <color theme="1"/>
        <rFont val="Monaco"/>
        <family val="2"/>
      </rPr>
      <t>(</t>
    </r>
    <r>
      <rPr>
        <sz val="11"/>
        <color rgb="FF7F0055"/>
        <rFont val="Monaco"/>
        <family val="2"/>
      </rPr>
      <t>int</t>
    </r>
    <r>
      <rPr>
        <sz val="11"/>
        <color theme="1"/>
        <rFont val="Monaco"/>
        <family val="2"/>
      </rPr>
      <t xml:space="preserve"> </t>
    </r>
    <r>
      <rPr>
        <sz val="11"/>
        <color rgb="FF6A3E3E"/>
        <rFont val="Monaco"/>
        <family val="2"/>
      </rPr>
      <t>i</t>
    </r>
    <r>
      <rPr>
        <sz val="11"/>
        <color theme="1"/>
        <rFont val="Monaco"/>
        <family val="2"/>
      </rPr>
      <t xml:space="preserve">=2; </t>
    </r>
    <r>
      <rPr>
        <sz val="11"/>
        <color rgb="FF6A3E3E"/>
        <rFont val="Monaco"/>
        <family val="2"/>
      </rPr>
      <t>i</t>
    </r>
    <r>
      <rPr>
        <sz val="11"/>
        <color theme="1"/>
        <rFont val="Monaco"/>
        <family val="2"/>
      </rPr>
      <t>&lt;=</t>
    </r>
    <r>
      <rPr>
        <u/>
        <sz val="11"/>
        <color theme="1"/>
        <rFont val="Monaco"/>
        <family val="2"/>
      </rPr>
      <t>config</t>
    </r>
    <r>
      <rPr>
        <sz val="11"/>
        <color theme="1"/>
        <rFont val="Monaco"/>
        <family val="2"/>
      </rPr>
      <t>.getInt(</t>
    </r>
    <r>
      <rPr>
        <sz val="11"/>
        <color rgb="FF2A00FF"/>
        <rFont val="Monaco"/>
        <family val="2"/>
      </rPr>
      <t>"number_of_maximum_metrics"</t>
    </r>
    <r>
      <rPr>
        <sz val="11"/>
        <color theme="1"/>
        <rFont val="Monaco"/>
        <family val="2"/>
      </rPr>
      <t xml:space="preserve">); </t>
    </r>
    <r>
      <rPr>
        <sz val="11"/>
        <color rgb="FF6A3E3E"/>
        <rFont val="Monaco"/>
        <family val="2"/>
      </rPr>
      <t>i</t>
    </r>
    <r>
      <rPr>
        <sz val="11"/>
        <color theme="1"/>
        <rFont val="Monaco"/>
        <family val="2"/>
      </rPr>
      <t>++){</t>
    </r>
  </si>
  <si>
    <r>
      <t xml:space="preserve">String </t>
    </r>
    <r>
      <rPr>
        <sz val="11"/>
        <color rgb="FF6A3E3E"/>
        <rFont val="Monaco"/>
        <family val="2"/>
      </rPr>
      <t>metric</t>
    </r>
    <r>
      <rPr>
        <sz val="11"/>
        <color theme="1"/>
        <rFont val="Monaco"/>
        <family val="2"/>
      </rPr>
      <t xml:space="preserve"> = </t>
    </r>
    <r>
      <rPr>
        <sz val="11"/>
        <color rgb="FF6A3E3E"/>
        <rFont val="Monaco"/>
        <family val="2"/>
      </rPr>
      <t>rs</t>
    </r>
    <r>
      <rPr>
        <sz val="11"/>
        <color theme="1"/>
        <rFont val="Monaco"/>
        <family val="2"/>
      </rPr>
      <t>.getString(</t>
    </r>
    <r>
      <rPr>
        <sz val="11"/>
        <color rgb="FF2A00FF"/>
        <rFont val="Monaco"/>
        <family val="2"/>
      </rPr>
      <t>"metric"</t>
    </r>
    <r>
      <rPr>
        <sz val="11"/>
        <color theme="1"/>
        <rFont val="Monaco"/>
        <family val="2"/>
      </rPr>
      <t>+</t>
    </r>
    <r>
      <rPr>
        <sz val="11"/>
        <color rgb="FF6A3E3E"/>
        <rFont val="Monaco"/>
        <family val="2"/>
      </rPr>
      <t>i</t>
    </r>
    <r>
      <rPr>
        <sz val="11"/>
        <color theme="1"/>
        <rFont val="Monaco"/>
        <family val="2"/>
      </rPr>
      <t>);</t>
    </r>
  </si>
  <si>
    <r>
      <t xml:space="preserve">String </t>
    </r>
    <r>
      <rPr>
        <sz val="11"/>
        <color rgb="FF6A3E3E"/>
        <rFont val="Monaco"/>
        <family val="2"/>
      </rPr>
      <t>column</t>
    </r>
    <r>
      <rPr>
        <sz val="11"/>
        <color theme="1"/>
        <rFont val="Monaco"/>
        <family val="2"/>
      </rPr>
      <t xml:space="preserve"> = </t>
    </r>
    <r>
      <rPr>
        <sz val="11"/>
        <color rgb="FF6A3E3E"/>
        <rFont val="Monaco"/>
        <family val="2"/>
      </rPr>
      <t>rs</t>
    </r>
    <r>
      <rPr>
        <sz val="11"/>
        <color theme="1"/>
        <rFont val="Monaco"/>
        <family val="2"/>
      </rPr>
      <t>.getString(</t>
    </r>
    <r>
      <rPr>
        <sz val="11"/>
        <color rgb="FF2A00FF"/>
        <rFont val="Monaco"/>
        <family val="2"/>
      </rPr>
      <t>"column"</t>
    </r>
    <r>
      <rPr>
        <sz val="11"/>
        <color theme="1"/>
        <rFont val="Monaco"/>
        <family val="2"/>
      </rPr>
      <t>+</t>
    </r>
    <r>
      <rPr>
        <sz val="11"/>
        <color rgb="FF6A3E3E"/>
        <rFont val="Monaco"/>
        <family val="2"/>
      </rPr>
      <t>i</t>
    </r>
    <r>
      <rPr>
        <sz val="11"/>
        <color theme="1"/>
        <rFont val="Monaco"/>
        <family val="2"/>
      </rPr>
      <t>);</t>
    </r>
  </si>
  <si>
    <r>
      <t>if</t>
    </r>
    <r>
      <rPr>
        <sz val="11"/>
        <color theme="1"/>
        <rFont val="Monaco"/>
        <family val="2"/>
      </rPr>
      <t>(!(</t>
    </r>
    <r>
      <rPr>
        <sz val="11"/>
        <color rgb="FF6A3E3E"/>
        <rFont val="Monaco"/>
        <family val="2"/>
      </rPr>
      <t>metric</t>
    </r>
    <r>
      <rPr>
        <sz val="11"/>
        <color theme="1"/>
        <rFont val="Monaco"/>
        <family val="2"/>
      </rPr>
      <t>==</t>
    </r>
    <r>
      <rPr>
        <sz val="11"/>
        <color rgb="FF7F0055"/>
        <rFont val="Monaco"/>
        <family val="2"/>
      </rPr>
      <t>null</t>
    </r>
    <r>
      <rPr>
        <sz val="11"/>
        <color theme="1"/>
        <rFont val="Monaco"/>
        <family val="2"/>
      </rPr>
      <t xml:space="preserve"> &amp;&amp; </t>
    </r>
    <r>
      <rPr>
        <sz val="11"/>
        <color rgb="FF6A3E3E"/>
        <rFont val="Monaco"/>
        <family val="2"/>
      </rPr>
      <t>column</t>
    </r>
    <r>
      <rPr>
        <sz val="11"/>
        <color theme="1"/>
        <rFont val="Monaco"/>
        <family val="2"/>
      </rPr>
      <t>==</t>
    </r>
    <r>
      <rPr>
        <sz val="11"/>
        <color rgb="FF7F0055"/>
        <rFont val="Monaco"/>
        <family val="2"/>
      </rPr>
      <t>null</t>
    </r>
    <r>
      <rPr>
        <sz val="11"/>
        <color theme="1"/>
        <rFont val="Monaco"/>
        <family val="2"/>
      </rPr>
      <t>)){</t>
    </r>
  </si>
  <si>
    <r>
      <t>map</t>
    </r>
    <r>
      <rPr>
        <sz val="11"/>
        <color theme="1"/>
        <rFont val="Monaco"/>
        <family val="2"/>
      </rPr>
      <t>.put(</t>
    </r>
    <r>
      <rPr>
        <sz val="11"/>
        <color rgb="FF6A3E3E"/>
        <rFont val="Monaco"/>
        <family val="2"/>
      </rPr>
      <t>column</t>
    </r>
    <r>
      <rPr>
        <sz val="11"/>
        <color theme="1"/>
        <rFont val="Monaco"/>
        <family val="2"/>
      </rPr>
      <t xml:space="preserve">, </t>
    </r>
    <r>
      <rPr>
        <sz val="11"/>
        <color rgb="FF6A3E3E"/>
        <rFont val="Monaco"/>
        <family val="2"/>
      </rPr>
      <t>metric</t>
    </r>
    <r>
      <rPr>
        <sz val="11"/>
        <color theme="1"/>
        <rFont val="Monaco"/>
        <family val="2"/>
      </rPr>
      <t>);</t>
    </r>
  </si>
  <si>
    <r>
      <t>child</t>
    </r>
    <r>
      <rPr>
        <sz val="11"/>
        <color theme="1"/>
        <rFont val="Monaco"/>
        <family val="2"/>
      </rPr>
      <t>.</t>
    </r>
    <r>
      <rPr>
        <u/>
        <sz val="11"/>
        <color theme="1"/>
        <rFont val="Monaco"/>
        <family val="2"/>
      </rPr>
      <t>setMapMetricwithColumn</t>
    </r>
    <r>
      <rPr>
        <sz val="11"/>
        <color theme="1"/>
        <rFont val="Monaco"/>
        <family val="2"/>
      </rPr>
      <t>(</t>
    </r>
    <r>
      <rPr>
        <sz val="11"/>
        <color rgb="FF6A3E3E"/>
        <rFont val="Monaco"/>
        <family val="2"/>
      </rPr>
      <t>map</t>
    </r>
    <r>
      <rPr>
        <sz val="11"/>
        <color theme="1"/>
        <rFont val="Monaco"/>
        <family val="2"/>
      </rPr>
      <t>);</t>
    </r>
  </si>
  <si>
    <t>//System.out.println("MAP :"+map+" "+child.getallMetrics());</t>
  </si>
  <si>
    <r>
      <t xml:space="preserve">If git add . Is given to recover use git reset
Mutiple files place in Vscode and make it in one line using find replace and Shift+tab
For </t>
    </r>
    <r>
      <rPr>
        <sz val="12"/>
        <color rgb="FF00B050"/>
        <rFont val="Calibri (Body)"/>
      </rPr>
      <t>Green</t>
    </r>
    <r>
      <rPr>
        <sz val="12"/>
        <color theme="1"/>
        <rFont val="Calibri"/>
        <family val="2"/>
        <scheme val="minor"/>
      </rPr>
      <t xml:space="preserve"> to </t>
    </r>
    <r>
      <rPr>
        <sz val="12"/>
        <color rgb="FFC00000"/>
        <rFont val="Calibri (Body)"/>
      </rPr>
      <t>red</t>
    </r>
    <r>
      <rPr>
        <sz val="12"/>
        <color theme="1"/>
        <rFont val="Calibri"/>
        <family val="2"/>
        <scheme val="minor"/>
      </rPr>
      <t xml:space="preserve"> -&gt; git reset filename
</t>
    </r>
  </si>
  <si>
    <t>Site-Ad</t>
  </si>
  <si>
    <t>Altus or any where</t>
  </si>
  <si>
    <t>Go to identity hub -&gt; selfservice in left panel -&gt; change application pwd -&gt; select Paypal Site AD, OUD AD, OUD -&gt; change</t>
  </si>
  <si>
    <t>Build Query</t>
  </si>
  <si>
    <t>any/not</t>
  </si>
  <si>
    <t>SELECT OPERATION , count(1) from payment_decline_stats where operation = 'AUTH' and reason_code = 'DECLINED_INSTRUMENT' and sender_country = 'US' and prod_type = 'EXPRESS_CHECKOUT' and TXN_TS_EPOCH_DATETIME_PST between 1619193102 and 1624603487;</t>
  </si>
  <si>
    <t>SELECT OPERATION ,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pt.TXN_TS_EPOCH_DATETIME_PST and pt.TXN_TS_EPOCH_DATETIME_PST + 24*60*60 AND pt.TXN_TS_EPOCH_DATETIME_PST BETWEEN 1619193102 and 1624603487 AND PCD.CREATE_TS BETWEEN 1619193102 and 1624603487 + 24*60*60 and operation = 'AUTH' and reason_code = 'DECLINED_INSTRUMENT' and sender_country = 'US' and prod_type = 'EXPRESS_CHECKOUT' ;</t>
  </si>
  <si>
    <t>SELECT OPERATION , count(1) from payment_decline_stats where reason_code = 'DECLINED_INSTRUMENT' and sender_country = 'US' and prod_type = 'EXPRESS_CHECKOUT'  and TXN_TS_EPOCH_DATETIME_PST between 1619193102 and 1624603487 group by OPERATION;</t>
  </si>
  <si>
    <t>SELECT OPERATION ,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pt.TXN_TS_EPOCH_DATETIME_PST and pt.TXN_TS_EPOCH_DATETIME_PST + 24*60*60 AND pt.TXN_TS_EPOCH_DATETIME_PST BETWEEN 1619193102 and 1624603487 AND PCD.CREATE_TS BETWEEN 1619193102 and 1624603487 + 24*60*60 and reason_code = 'DECLINED_INSTRUMENT' and sender_country = 'US' and prod_type = 'EXPRESS_CHECKOUT'  group by OPERATION;</t>
  </si>
  <si>
    <t>email delivery status check</t>
  </si>
  <si>
    <t>Take corr id from log</t>
  </si>
  <si>
    <t>https://engineering.paypalcorp.com/cal/idsearchui/</t>
  </si>
  <si>
    <t>http://unp.paypalcorp.com/</t>
  </si>
  <si>
    <t>Alternate</t>
  </si>
  <si>
    <t>for email delivery</t>
  </si>
  <si>
    <t># help-unp - in slack</t>
  </si>
  <si>
    <t>for more info on email delivered</t>
  </si>
  <si>
    <t>https://paypal.service-now.com/prod?id=tpx_form2&amp;table=sc_req_item&amp;sys_id=084f1814db8db4d40ba22a9b8a9619ee</t>
  </si>
  <si>
    <t>For ref</t>
  </si>
  <si>
    <t>go/cal</t>
  </si>
  <si>
    <t>for cal-logs seeing</t>
  </si>
  <si>
    <t>Splunk KT by Hari</t>
  </si>
  <si>
    <t>Sparkle</t>
  </si>
  <si>
    <t>https://paypal-my.sharepoint.com/:v:/p/vagoud/EaOASBUT-q1Ns1p5m2lJ5R8B_hzS06XBBp4k-Kbe-nwe4A</t>
  </si>
  <si>
    <t>if terminal returns -&gt; command not found: mvn -&gt; download maven from selfservice
Alternate FT: Sts -&gt; inside FT -&gt; resource -&gt; MakoTest.prp
Give the env name, lable, app name, owner, version. Then click the package -&gt; Run -&gt; maven install
Static analysis Failed -&gt; Give I UNDERSTAMD and proceed
If Build success and failed in altus -&gt; click on FT click here and go to FTP and select record with 100%
Create New Environment:
a. Give name
b. expiry - 1 month
c. backing - msmaster.qa.paypal.com
d. appln - batch-cs-monitoring
e. Manifest - select the exact manifest id from the github
Approval of manifest needs RSA token which will be available able thick twice training
Venky - 7377811262</t>
  </si>
  <si>
    <t>JUNO</t>
  </si>
  <si>
    <t>Existing</t>
  </si>
  <si>
    <t>ProcessContactQuery</t>
  </si>
  <si>
    <t>SELECT FLOOR((pt.EXCEPTION_REPORTING_EPOCH_TIME) / (15 * 60)) * (15 * 60) as 'startEpoch', EXCEPTION_DESCRIPTION , count(distinct(case when ( page_name in ('pda:voice','pda:email')) then pcd.tid end)) + count(distinct(case when ( page_name in ('pda:livechat')) then CONCAT(interaction_id,',',internal_user) end)) 'TOT_CNTS_CNCT' FROM dq_pending_transactions pt JOIN PRCT_CNTCT_DTLS PCD ON pt.ACCOUNT_NUMBER = PCD.ACCOUNT_NUMBER WHERE PCD.CREATE_TS BETWEEN pt.EXCEPTION_REPORTING_EPOCH_TIME and pt.EXCEPTION_REPORTING_EPOCH_TIME + 24*60*60 AND pt.EXCEPTION_REPORTING_EPOCH_TIME BETWEEN 1624863600 and 1624947193 AND PCD.CREATE_TS BETWEEN 1624863600 and 1624947193 + 24*60*60  group by 1,2</t>
  </si>
  <si>
    <t>SELECT FLOOR((pt.ACTIVITY_EPOCH_DATETIME) / (15 * 60)) * (15 * 60) as 'startEpoch', SYSTEM_NAME , count(distinct(case when ( page_name in ('pda:voice','pda:email')) then pcd.tid end)) + count(distinct(case when ( page_name in ('pda:livechat')) then CONCAT(interaction_id,',',internal_user) end)) 'TOT_CNTS_CNCT' FROM PAYMENT_EXCEPTIONS_VIEW pt JOIN PRCT_CNTCT_DTLS PCD ON pt.ACCOUNT_NUMBER = PCD.ACCOUNT_NUMBER WHERE PCD.CREATE_TS BETWEEN pt.ACTIVITY_EPOCH_DATETIME and pt.ACTIVITY_EPOCH_DATETIME + 24*60*60 AND pt.ACTIVITY_EPOCH_DATETIME BETWEEN 1624863600 and 1624947193 AND PCD.CREATE_TS BETWEEN 1624863600 and 1624947193 + 24*60*60  group by 1,2</t>
  </si>
  <si>
    <t>Old scanner</t>
  </si>
  <si>
    <t>SELECT OPERATION ,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pt.TXN_TS_EPOCH_DATETIME_PST and pt.TXN_TS_EPOCH_DATETIME_PST + 24*60*60 AND pt.TXN_TS_EPOCH_DATETIME_PST BETWEEN #start_time and #end_time AND PCD.CREATE_TS BETWEEN #start_time and #end_time + 24*60*60 and OPERATION = ''</t>
  </si>
  <si>
    <t>New Scanner</t>
  </si>
  <si>
    <t xml:space="preserve">SELECT OPERATION ,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pt.TXN_TS_EPOCH_DATETIME_PST and pt.TXN_TS_EPOCH_DATETIME_PST + 24*60*60 AND pt.TXN_TS_EPOCH_DATETIME_PST BETWEEN #start_time and #end_time AND PCD.CREATE_TS BETWEEN #start_time and #end_time + 24*60*60 and reason_code = 'DECLINED_INSTRUMENT' and sender_country = 'US' and prod_type = 'EXPRESS_CHECKOUT' </t>
  </si>
  <si>
    <t>JUNO QUERIES</t>
  </si>
  <si>
    <t>SELECT FLOOR((TXN_TS_EPOCH_DATETIME_PST) / (30 * 60)) * (30 * 60) as 'startEpoch',  OPERATION , count(1) from payment_decline_stats where TXN_TS_EPOCH_DATETIME_PST between 1625036400 and 1625055262 group by 1,2</t>
  </si>
  <si>
    <t>New</t>
  </si>
  <si>
    <t>not any</t>
  </si>
  <si>
    <t>Impacts(any)</t>
  </si>
  <si>
    <t xml:space="preserve"> JUNO VALUE :200</t>
  </si>
  <si>
    <t>Overall FE and BE explained</t>
  </si>
  <si>
    <t>Sree + Kziar to many</t>
  </si>
  <si>
    <t>https://paypal.sharepoint.com/sites/whiteRabbit/Shared%20Documents/KT%20Sessions/Recordings/Meeting%20in%20_KT%20Sessions_-20210701_090243-Meeting%20Recording.mp4?web=1</t>
  </si>
  <si>
    <t>Second half fully Back-end</t>
  </si>
  <si>
    <t xml:space="preserve">Table1 </t>
  </si>
  <si>
    <t>col</t>
  </si>
  <si>
    <t>a</t>
  </si>
  <si>
    <t>b</t>
  </si>
  <si>
    <t>c</t>
  </si>
  <si>
    <t>d</t>
  </si>
  <si>
    <t>w</t>
  </si>
  <si>
    <t>SELECT FLOOR((pt.TXN_TS_EPOCH_DATETIME_PST) / (30 * 60)) * (30 * 60) as 'startEpoch', OPERATION ,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pt.TXN_TS_EPOCH_DATETIME_PST and pt.TXN_TS_EPOCH_DATETIME_PST + 24*60*60 AND pt.TXN_TS_EPOCH_DATETIME_PST BETWEEN 1625036400 and 1625122800 AND PCD.CREATE_TS BETWEEN 1625036400 and 1625122800 + 24*60*60  group by 1,2</t>
  </si>
  <si>
    <t>alertParent.getAppId() + "|" + child.getDimension() + "|"+ countMappedKey + "|" + child.getTriggerAt().split("-")[0].toLowerCase() + "|" + startTimeStep + "|" + endTimeStep;</t>
  </si>
  <si>
    <t>scanner - getting</t>
  </si>
  <si>
    <t>new scanner - getting</t>
  </si>
  <si>
    <t>Store into juno</t>
  </si>
  <si>
    <t>Store into juno new</t>
  </si>
  <si>
    <t>a.getAppId() + "|" + a.getDimensionName() + "|" + metricName + "|" + a.getMetricsType() + "|" + a.getStartEpoch() + "|" + a.getEndEpoch();</t>
  </si>
  <si>
    <t>Juno key's</t>
  </si>
  <si>
    <t>NEW JUNO KEY :impacts |1|2|1619191800|1619193600</t>
  </si>
  <si>
    <t>Contacts(any)</t>
  </si>
  <si>
    <t>impacts|1|2|operation = 'SALE'|1624330800|1624332600</t>
  </si>
  <si>
    <t>impacts|1|2|operation = 'AUTH'|1619106702|1625383800</t>
  </si>
  <si>
    <t>SELECT FLOOR((TXN_TS_EPOCH_DATETIME_PST) / (30 * 60)) * (30 * 60) as 'startEpoch', OPERATION ,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1624983200 and 1624993200 AND pt.TXN_TS_EPOCH_DATETIME_PST BETWEEN 1624983200 and 1624993200 AND PCD.CREATE_TS BETWEEN 1624983200 and 1624993200 + 24*60*60 and reason_code = 'DECLINED_INSTRUMENT' and sender_country = 'US' and prod_type = 'EXPRESS_CHECKOUT'  group by 1,2;</t>
  </si>
  <si>
    <t>SELECT FLOOR((TXN_TS_EPOCH_DATETIME_PST) / (30 * 60)) * (30 * 60) as 'startEpoch', OPERATION , count(1) from payment_decline_stats where reason_code = 'DECLINED_INSTRUMENT' and sender_country = 'US' and prod_type = 'EXPRESS_CHECKOUT'  and TXN_TS_EPOCH_DATETIME_PST between 1625372000 and 1625382000 group by 1,2</t>
  </si>
  <si>
    <t>SELECT FLOOR((TXN_TS_EPOCH_DATETIME_PST) / (30 * 60)) * (30 * 60) as 'startEpoch', OPERATION ,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pt.TXN_TS_EPOCH_DATETIME_PST and pt.TXN_TS_EPOCH_DATETIME_PST + 24*60*60 AND pt.TXN_TS_EPOCH_DATETIME_PST BETWEEN 1625160000 and 1625166000 AND PCD.CREATE_TS BETWEEN 1625160000 and 1625166000 + 24*60*60 and operation = 'AUTH' and reason_code = 'DECLINED_INSTRUMENT' and sender_country = 'US' and prod_type = 'EXPRESS_CHECKOUT'  group by 1,2</t>
  </si>
  <si>
    <t>Dimension</t>
  </si>
  <si>
    <t>NA</t>
  </si>
  <si>
    <t>https://internal.paypalinc.com/contacts/tools/juno</t>
  </si>
  <si>
    <t>JUNO key value prod access</t>
  </si>
  <si>
    <t>Chrome</t>
  </si>
  <si>
    <t>Finding performance of a query in browser itself</t>
  </si>
  <si>
    <t>SQL performance check - simple method</t>
  </si>
  <si>
    <t>1. Open bench mark tool -&gt; Insert the query you need to test
2. Right click -&gt; inspect -&gt; go to network tab
3. click the run button -&gt; below time will be shown</t>
  </si>
  <si>
    <t>https://go/console</t>
  </si>
  <si>
    <t>Altus alternative</t>
  </si>
  <si>
    <t>For merge conflict also make the change in STS and then unstage the file using git reset</t>
  </si>
  <si>
    <t>ds-import file</t>
  </si>
  <si>
    <t>why ?rewriteBatchedStatements=true" /&gt; for .196</t>
  </si>
  <si>
    <t>1. When there is add.batch method inside code and if the batch has more than 10k records without this statement the batch update takes more than 2hrs with this it takes less than 2 sec</t>
  </si>
  <si>
    <t>sugnanasekaran@paypal.com
vagoud@paypal.com
srduvvuru@paypal.com
vkhanna@paypal.com
test-csts@paypal.com
hrayapaneni@paypal.com</t>
  </si>
  <si>
    <t>https://paypal-my.sharepoint.com/:v:/p/vagoud/ESdsGXVt5lhEuJ1K9QNBgl4B3Vs05hz8HJ0RhQKlmbCVGA</t>
  </si>
  <si>
    <t>Alex heat map summary handover</t>
  </si>
  <si>
    <t>Sree, vamsi, hari</t>
  </si>
  <si>
    <t>SELECT FLOOR((TXN_TS_EPOCH_DATETIME_PST) / (15 * 60)) * (15 * 60) as 'startEpoch', OPERATION , count(1) from payment_decline_stats where operation = 'AUTH' and reason_code = 'DECLINED_INSTRUMENT' and sender_country = 'US' and TXN_TS_EPOCH_DATETIME_PST between 1624983200 and 1624993200 group by 1,2</t>
  </si>
  <si>
    <t>Alex KT</t>
  </si>
  <si>
    <t>Vamsi gave to team</t>
  </si>
  <si>
    <t>https://paypal-my.sharepoint.com/:v:/p/sugnanasekaran/EVJ8fKTTEqFDq_7byxben2EBrOnKTS9Ii6AGeBApCzns-g</t>
  </si>
  <si>
    <t>Overall KT continuation</t>
  </si>
  <si>
    <t>Sree to many</t>
  </si>
  <si>
    <t>https://paypal-my.sharepoint.com/:v:/p/vkhanna/EQMordbm0cpMqCjv15LHK00BvxFy64FppVMebpf3CgAaMQ</t>
  </si>
  <si>
    <t>Altus + other deployment related</t>
  </si>
  <si>
    <t xml:space="preserve">Remote config </t>
  </si>
  <si>
    <t>Adding new key to remote config</t>
  </si>
  <si>
    <t>1. go/remoteconfig
2. Click Edit on top right side
3. search whether key is available -&gt; true click edit button
4. Else click add key button 
5. Add the key all the existing values one by one
click plus and add one by one
6. Next click tick mark
7. Verify changes and publish it
8. Go to ccg13 tab -&gt; select one host and rollout
9. After success complation or in in-active or dormant status also
10. select show all in top left corner -&gt; From drop down select all
11. Then click check one box validation check bax in below and click roll out
12 click ccg01 tab and click select all -&gt; select all -&gt; rollout</t>
  </si>
  <si>
    <t xml:space="preserve">Deploy in all instance </t>
  </si>
  <si>
    <t>https://paypal-my.sharepoint.com/:v:/p/vkhanna/EZBIyYwDK0NEocuwdCH-Dm4B3J4WEFG3VgOLs2KYOs95_g</t>
  </si>
  <si>
    <t>Griffin + other app requirements</t>
  </si>
  <si>
    <t>Mapple to BE team</t>
  </si>
  <si>
    <t>Mapple requirements</t>
  </si>
  <si>
    <t>1. Add date for manual ticket</t>
  </si>
  <si>
    <t>2. Close/invalid ticket</t>
  </si>
  <si>
    <t>3. Compare manual ticket metric name with automated ticket</t>
  </si>
  <si>
    <t>4. Hyperlink in email</t>
  </si>
  <si>
    <t>5. Remove payment exception and other from Alex(2 to 3 weeks ETA)</t>
  </si>
  <si>
    <t>6. Testla -&gt; </t>
  </si>
  <si>
    <t>a. status to be as filter instead of asc/dec, </t>
  </si>
  <si>
    <t>b. add reason code if possible add error code(will try to fix in spunk)</t>
  </si>
  <si>
    <t>7. For create alert % and with average we need to have a additional optional field called minimum error</t>
  </si>
  <si>
    <t>Currently working alerting</t>
  </si>
  <si>
    <t>Metrics</t>
  </si>
  <si>
    <t>With threshold and trigger at</t>
  </si>
  <si>
    <t>Payment Declines</t>
  </si>
  <si>
    <t>1 or 2</t>
  </si>
  <si>
    <t>Auth + 1 more</t>
  </si>
  <si>
    <t>Currently ready from back-end</t>
  </si>
  <si>
    <t>No dimension</t>
  </si>
  <si>
    <t>As only single dimension as payment declines</t>
  </si>
  <si>
    <t>Operation</t>
  </si>
  <si>
    <t>&amp;</t>
  </si>
  <si>
    <t>Reason code</t>
  </si>
  <si>
    <t>Country</t>
  </si>
  <si>
    <t>Product type</t>
  </si>
  <si>
    <t>1 in each</t>
  </si>
  <si>
    <t>1 only</t>
  </si>
  <si>
    <t>DECLINED_INSTRUMENT</t>
  </si>
  <si>
    <t>US</t>
  </si>
  <si>
    <t>Express-checkout</t>
  </si>
  <si>
    <t>All</t>
  </si>
  <si>
    <t xml:space="preserve">Proposed solution </t>
  </si>
  <si>
    <t>View</t>
  </si>
  <si>
    <t>Global view/Business view/System view</t>
  </si>
  <si>
    <t>only one is allowed to select</t>
  </si>
  <si>
    <r>
      <t xml:space="preserve">Auth </t>
    </r>
    <r>
      <rPr>
        <b/>
        <sz val="12"/>
        <color theme="1"/>
        <rFont val="Calibri"/>
        <family val="2"/>
        <scheme val="minor"/>
      </rPr>
      <t>or</t>
    </r>
    <r>
      <rPr>
        <sz val="12"/>
        <color theme="1"/>
        <rFont val="Calibri"/>
        <family val="2"/>
        <scheme val="minor"/>
      </rPr>
      <t xml:space="preserve"> sale </t>
    </r>
    <r>
      <rPr>
        <b/>
        <sz val="12"/>
        <color theme="1"/>
        <rFont val="Calibri"/>
        <family val="2"/>
        <scheme val="minor"/>
      </rPr>
      <t>or</t>
    </r>
    <r>
      <rPr>
        <sz val="12"/>
        <color theme="1"/>
        <rFont val="Calibri"/>
        <family val="2"/>
        <scheme val="minor"/>
      </rPr>
      <t xml:space="preserve"> capture</t>
    </r>
  </si>
  <si>
    <t xml:space="preserve">with multiple values with Or condition or ALL reason code </t>
  </si>
  <si>
    <t>DECLINED_INSTRUMENT or BAD STATUS or BAD REQUEST</t>
  </si>
  <si>
    <t>for now only one country</t>
  </si>
  <si>
    <t>US or GB or RU</t>
  </si>
  <si>
    <t>Express-checkout or withdrawl or</t>
  </si>
  <si>
    <t>Default</t>
  </si>
  <si>
    <t>Custom</t>
  </si>
  <si>
    <t xml:space="preserve">Sum of all </t>
  </si>
  <si>
    <t>individual value</t>
  </si>
  <si>
    <t>Risk decline</t>
  </si>
  <si>
    <t>no condition</t>
  </si>
  <si>
    <t>group by</t>
  </si>
  <si>
    <t>Process decline</t>
  </si>
  <si>
    <t>Planning decline</t>
  </si>
  <si>
    <t>Constraints</t>
  </si>
  <si>
    <t>Restricting the Metric names</t>
  </si>
  <si>
    <t>Dynamically increasing will be not possible</t>
  </si>
  <si>
    <t>Storing</t>
  </si>
  <si>
    <t>Juno group by all combinationations of all metrics and storing in JUNO</t>
  </si>
  <si>
    <t>Retrival from service class</t>
  </si>
  <si>
    <t>Picking only the necessary combination of data from JUNO</t>
  </si>
  <si>
    <t>SELECT OPERATION, sender_country, prod_type, reason_code, count(1) from payment_decline_stats where TXN_TS_EPOCH_DATETIME_PST between 1624503102 and 1624603487 group by OPERATION, sender_country, prod_type, reason_code;</t>
  </si>
  <si>
    <t>Alert design modification as discussed with Manu</t>
  </si>
  <si>
    <t>Me to BE offshore</t>
  </si>
  <si>
    <t>https://paypal-my.sharepoint.com/:v:/p/vagoud/EYQrNqXJiMNOmwggH0-TCKABoWjBfaKF1Fj6dvfy1ffwOQ</t>
  </si>
  <si>
    <t>Proactive + Griffin</t>
  </si>
  <si>
    <t xml:space="preserve">Manu to sparkle </t>
  </si>
  <si>
    <t>Alex design changes</t>
  </si>
  <si>
    <t>In-progress</t>
  </si>
  <si>
    <t>Alex design changes clarifications</t>
  </si>
  <si>
    <t>Me to Sparkle</t>
  </si>
  <si>
    <t>https://paypal-my.sharepoint.com/:v:/p/hrayapaneni/EVFpn3fqRCVPrshS7FX1xi4BMoGPyWc0UzNis7UYyFeRDg</t>
  </si>
  <si>
    <t>https://paypal-my.sharepoint.com/:v:/p/vkhanna/EVQfGFSKLo1NiLWldlaSeCkBjZ1mF9ciqI-_C2wA43Hdvg</t>
  </si>
  <si>
    <t>SHOW TABLES</t>
  </si>
  <si>
    <t>list all tables in DB</t>
  </si>
  <si>
    <t>https://paypal-my.sharepoint.com/:v:/p/sugnanasekaran/EQ_JyhyRyZhGg-TUcb2TbykBXZyHF3ZLzuvMRU0ti1lMUA</t>
  </si>
  <si>
    <t>Checking logs for pig failures</t>
  </si>
  <si>
    <t>Vamsi to me</t>
  </si>
  <si>
    <t>fatal</t>
  </si>
  <si>
    <t>warning</t>
  </si>
  <si>
    <t>critical</t>
  </si>
  <si>
    <t>Solution high level Sree design</t>
  </si>
  <si>
    <t xml:space="preserve">Sree to me </t>
  </si>
  <si>
    <t>https://paypal-my.sharepoint.com/:v:/p/sugnanasekaran/ER8iPyq4l5hOjzlO6_eK_T4Belee7RUOKrZ6FitpnUdv2w</t>
  </si>
  <si>
    <t>Alex</t>
  </si>
  <si>
    <t>Regular_Back_Fil</t>
  </si>
  <si>
    <t>Monitoring Regular Back Fil</t>
  </si>
  <si>
    <t>1. Go to Altus -&gt; BatchSchedules tab -&gt;
2. Click on PIGADHOCJOBS
3. Click Run History tab
4. See the last item in the list -&gt; whether executing or ok or not ok</t>
  </si>
  <si>
    <t>SELECT operation , reason_code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pt.TXN_TS_EPOCH_DATETIME_PST and pt.TXN_TS_EPOCH_DATETIME_PST + 24*60*60 AND pt.TXN_TS_EPOCH_DATETIME_PST BETWEEN 1619193102 and 1624603487 AND PCD.CREATE_TS BETWEEN 1619193102 and 1624603487 + 24*60*60 and  operation IN ('AUTH','AUTH_ADJUST','ORDER') and reason_code IN ('DECLINED_BY_RISK','DECLINED_INSUFFICIENT_FUNDS') and SENDER_COUNTRY = 'US'  group by operation , reason_code;</t>
  </si>
  <si>
    <t>not any ( not all as well)</t>
  </si>
  <si>
    <t>SELECT operation , reason_code , count(1) from payment_decline_stats where  operation IN ('AUTH','AUTH_ADJUST','ORDER') and reason_code IN ('DECLINED_BY_RISK','DECLINED_INSUFFICIENT_FUNDS') and SENDER_COUNTRY = 'US'  and TXN_TS_EPOCH_DATETIME_PST between 1619193102 and 1624603487 group by operation , reason_code;</t>
  </si>
  <si>
    <t>SELECT operation , reason_code , count(1) from payment_decline_stats where  operation IN ('AUTH','AUTH_ADJUST','ORDER') and SENDER_COUNTRY = 'US'  and TXN_TS_EPOCH_DATETIME_PST between 1619193102 and 1624603487 group by operation , reason_code;</t>
  </si>
  <si>
    <t>SELECT operation , reason_code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pt.TXN_TS_EPOCH_DATETIME_PST and pt.TXN_TS_EPOCH_DATETIME_PST + 24*60*60 AND pt.TXN_TS_EPOCH_DATETIME_PST BETWEEN 1619193102 and 1624603487 AND PCD.CREATE_TS BETWEEN 1619193102 and 1624603487 + 24*60*60 and  operation IN ('AUTH','AUTH_ADJUST','ORDER') and SENDER_COUNTRY = 'US'  group by operation , reason_code;</t>
  </si>
  <si>
    <t>any or all</t>
  </si>
  <si>
    <r>
      <t xml:space="preserve">conflit and issue use - </t>
    </r>
    <r>
      <rPr>
        <sz val="12"/>
        <color rgb="FF00B050"/>
        <rFont val="Calibri (Body)"/>
      </rPr>
      <t>git merge --abort</t>
    </r>
  </si>
  <si>
    <t>Column1</t>
  </si>
  <si>
    <t>1. Go to slack -&gt; SRE BOT -&gt; check "sb tbstop"
2. Merge the code with Sree / Vamsi
3.  Go to altus -&gt; CI tab -&gt; Sparkle batch CI's -&gt; Click top 1st one
      a. select the #2XX in the left panel and take revision
4. Go to github - Customer suppport/batch monitoring -&gt; In right side click the #2## commits -&gt; Click the latest commit -&gt;
      a. cmd+f -&gt; paste commit id and search
      b. copy the manifest id  from Altus
5. Go to altus -&gt; Go to test environment -&gt; Click QA envi -&gt; Go to deployed version -&gt; paste in the search option
    a. copy the environment url
    b. go to terminal -&gt; go inside batch-cs-monitoring -&gt; Functional tests -&gt; and paste the following
     mvn clean test -Dhostname=http://te-alm-37140172104321791050750.qa.paypal.com   -Dstage=http://te-alm-37140172104321791050750.qa.paypal.com (paste the envi url in both the places)
6. It will run to deploy in test env, let it keep running,
7. once the functional test cases are over -&gt; Go to altus -&gt; rightside last tab -&gt; manifest approval -&gt; select your manifest for approval
8. Ask someone to verify and raise ticket -&gt; Give Venky number -&gt; it takes 15 mins to complete the ticket</t>
  </si>
  <si>
    <t>Alex - backfill + sys to biz mapping</t>
  </si>
  <si>
    <t>https://paypal-my.sharepoint.com/:v:/p/sugnanasekaran/EefjQo9sBedCl3QByZQBSgkBIr0arLgQmKeRzJr8JTOTYQ</t>
  </si>
  <si>
    <t>working ok</t>
  </si>
  <si>
    <t>checking</t>
  </si>
  <si>
    <t>single</t>
  </si>
  <si>
    <t>yet to do</t>
  </si>
  <si>
    <t>SELECT FLOOR((TXN_TS_EPOCH_DATETIME_PST) / (30 * 60)) * (30 * 60) as 'startEpoch', operation , reason_code , count(1) from payment_decline_stats where  operation IN ('AUTH','AUTH_ADJUST','ORDER') and reason_code IN ('DECLINED_ANNUAL_AMOUNT_LIMIT_EXCEEDED','FAILED_INTERNAL','DECLINED_SENDING_LIMIT_EXCEEDED','ERROR_ADD_INSTRUMENT_REQUIRED','ERROR_EXTERNAL_PROCESSOR' ) and SENDER_COUNTRY = 'US'  and TXN_TS_EPOCH_DATETIME_PST between 1614983200 and 1624993200 group by 1,2,3;</t>
  </si>
  <si>
    <t>Impacts(custom)</t>
  </si>
  <si>
    <t>SELECT FLOOR((TXN_TS_EPOCH_DATETIME_PST) / (30 * 60)) * (30 * 60) as 'startEpoch', operation , reason_code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pt.TXN_TS_EPOCH_DATETIME_PST and pt.TXN_TS_EPOCH_DATETIME_PST + 24*60*60 AND pt.TXN_TS_EPOCH_DATETIME_PST BETWEEN 1614983200 and 1624993200 AND PCD.CREATE_TS BETWEEN 1614983200 and 1624993200 + 24*60*60 and  operation IN ('AUTH','AUTH_ADJUST','ORDER') and reason_code IN ('DECLINED_ANNUAL_AMOUNT_LIMIT_EXCEEDED','FAILED_INTERNAL','DECLINED_SENDING_LIMIT_EXCEEDED','ERROR_ADD_INSTRUMENT_REQUIRED','ERROR_EXTERNAL_PROCESSOR' ) and SENDER_COUNTRY = 'US'  group by 1,2,3;</t>
  </si>
  <si>
    <t>NEW JUNO KEY :impacts|7|5|auth|DECLINED_SENDING_LIMIT_EXCEEDED|1617028200|1617030000
 JUNO VALUE :20</t>
  </si>
  <si>
    <t>JUNO KEY impacts|7|5|auth|DECLINED_SENDING_LIMIT_EXCEEDED|1616768502|1625884200</t>
  </si>
  <si>
    <t>select * from prct_alex_rsn_code_mapping where rsn_desc in (select reason_code from prct_alex_rsn_code_dcln_ctgry_mapping where DECLINE_CATEGORY='Risk decline') limit 1000;</t>
  </si>
  <si>
    <t>Selectiing risk decline</t>
  </si>
  <si>
    <t>select * from prct_alex_rsn_code_mapping where rsn_desc in (select reason_code from prct_alex_rsn_code_dcln_ctgry_mapping where DECLINE_CATEGORY='PLANNING_ERROR') limit 1000;</t>
  </si>
  <si>
    <t>planning error</t>
  </si>
  <si>
    <t>ALL BUSINESS ONE TECHNICAL</t>
  </si>
  <si>
    <t>ALL BUSINESS</t>
  </si>
  <si>
    <t>select * from prct_alex_rsn_code_mapping where rsn_desc in (select reason_code from prct_alex_rsn_code_dcln_ctgry_mapping where DECLINE_CATEGORY='PROCESSING_ERROR') limit 1000;</t>
  </si>
  <si>
    <t>PROCESSING ERROR</t>
  </si>
  <si>
    <t>Global</t>
  </si>
  <si>
    <t>System</t>
  </si>
  <si>
    <t>Business</t>
  </si>
  <si>
    <t>Custom package</t>
  </si>
  <si>
    <t>processing error</t>
  </si>
  <si>
    <t>empty and technical treated as technical</t>
  </si>
  <si>
    <t>3 filter</t>
  </si>
  <si>
    <t xml:space="preserve">Planning </t>
  </si>
  <si>
    <t>threshold</t>
  </si>
  <si>
    <t>alert</t>
  </si>
  <si>
    <t>validation error</t>
  </si>
  <si>
    <t>SELECT count(1) from payment_decline_stats where  operation IN ('AUTH','AUTH_ADJUST','ORDER') and reason_code IN ('DECLINED_BY_RISK', 'DECLINED_GAMER_FI_INELIGIBLE', 'DECLINED_GAMING_INTERNAL_ERROR', 'DECLINED_INVALID_GAMING_PAYMENT_FLOW', 'RISK_DENIED', 'RISK_ADD_FUNDS_DECLINE', 'RISK_ADD_FUNDS_REQUEST_AUTH') and SENDER_COUNTRY = 'US'  and TXN_TS_EPOCH_DATETIME_PST between 1619187702 and 1628512199;</t>
  </si>
  <si>
    <t>count query impacts</t>
  </si>
  <si>
    <t>1. Email with Venki</t>
  </si>
  <si>
    <t xml:space="preserve">2. Risk decline  - whether we need to go with operation as well, </t>
  </si>
  <si>
    <t>3. for reason code directly use - technical not by null</t>
  </si>
  <si>
    <t>SQL performace</t>
  </si>
  <si>
    <t>without any riskdecline</t>
  </si>
  <si>
    <t>SELECT operation , reason_code , count(1) from payment_decline_stats where  operation IN ('AUTH','AUTH_ADJUST','ORDER') and reason_code IN ('DECLINED_BY_RISK', 'DECLINED_GAMER_FI_INELIGIBLE', 'DECLINED_GAMING_INTERNAL_ERROR', 'DECLINED_INVALID_GAMING_PAYMENT_FLOW', 'RISK_DENIED', 'RISK_ADD_FUNDS_DECLINE', 'RISK_ADD_FUNDS_REQUEST_AUTH') and SENDER_COUNTRY = 'US'  and TXN_TS_EPOCH_DATETIME_PST between 1628233200 and 1628235000 group by operation , reason_code (30 mins) in 1 second</t>
  </si>
  <si>
    <t>30 min</t>
  </si>
  <si>
    <t>1 sec</t>
  </si>
  <si>
    <t>SELECT operation , reason_code , count(1) from payment_decline_stats where  operation IN ('AUTH','AUTH_ADJUST','ORDER') and SENDER_COUNTRY = 'US'  and TXN_TS_EPOCH_DATETIME_PST between 1628233200 and 1628235000 group by operation , reason_code</t>
  </si>
  <si>
    <t>30 mins</t>
  </si>
  <si>
    <t>Planning</t>
  </si>
  <si>
    <t xml:space="preserve">Risk decline </t>
  </si>
  <si>
    <t>Count</t>
  </si>
  <si>
    <t>a,b, c</t>
  </si>
  <si>
    <t xml:space="preserve">auth </t>
  </si>
  <si>
    <t>sale</t>
  </si>
  <si>
    <t>Flows</t>
  </si>
  <si>
    <t xml:space="preserve">Reason code </t>
  </si>
  <si>
    <t>no filter</t>
  </si>
  <si>
    <t>[a, b, c, d..]</t>
  </si>
  <si>
    <t>system/business</t>
  </si>
  <si>
    <t>Type</t>
  </si>
  <si>
    <t>Operation group</t>
  </si>
  <si>
    <t>Auth[auth, auth-adjust, order]</t>
  </si>
  <si>
    <t>All/single</t>
  </si>
  <si>
    <t>Instrument type</t>
  </si>
  <si>
    <t>Flow</t>
  </si>
  <si>
    <t>Individual child are taken</t>
  </si>
  <si>
    <t>Sum of all the children</t>
  </si>
  <si>
    <t>Children</t>
  </si>
  <si>
    <t>Sum of all</t>
  </si>
  <si>
    <t>Threshold &amp; condition</t>
  </si>
  <si>
    <t>&gt;=10</t>
  </si>
  <si>
    <t>yes</t>
  </si>
  <si>
    <t>10&gt;=10</t>
  </si>
  <si>
    <t>5!&gt;=10</t>
  </si>
  <si>
    <t>15&gt;=10</t>
  </si>
  <si>
    <t>Today's count</t>
  </si>
  <si>
    <t>comparision</t>
  </si>
  <si>
    <t>Integration testing</t>
  </si>
  <si>
    <t>Total records</t>
  </si>
  <si>
    <t>Start time</t>
  </si>
  <si>
    <t>End time</t>
  </si>
  <si>
    <t>07/29/2021 11:29 AM</t>
  </si>
  <si>
    <t>5 weeks</t>
  </si>
  <si>
    <t>09/07/2021, 12:00 AM</t>
  </si>
  <si>
    <t>ACCOUNT_CLOSED</t>
  </si>
  <si>
    <t>ADDRESS_INVALID</t>
  </si>
  <si>
    <t>AI_OPERATION_DUPLICATE_REQ</t>
  </si>
  <si>
    <t>CVVSERV_FAILURE</t>
  </si>
  <si>
    <t>DECLINED</t>
  </si>
  <si>
    <t>DECLINED_AMOUNT_LESS_THAN_MINIMUM_LIMIT</t>
  </si>
  <si>
    <t>DECLINED_BILLING_AGREEMENT_MONTHLY_LIMIT_EXCEEDED</t>
  </si>
  <si>
    <t>DECLINED_BY_RISK</t>
  </si>
  <si>
    <t>DECLINED_CANNOT_PAY_SELF</t>
  </si>
  <si>
    <t>DECLINED_COMPLIANCE_VIOLATION</t>
  </si>
  <si>
    <t>DECLINED_CVV</t>
  </si>
  <si>
    <t>DECLINED_DUE_TO_RELATED_TXN</t>
  </si>
  <si>
    <t>DECLINED_DUPLICATE_INVOICE_PAYMENT</t>
  </si>
  <si>
    <t>DECLINED_EXPIRED</t>
  </si>
  <si>
    <t>DECLINED_EXTERNAL_ISSUER</t>
  </si>
  <si>
    <t>DECLINED_GAMER_FI_INELIGIBLE</t>
  </si>
  <si>
    <t>DECLINED_GAMING_INTERNAL_ERROR</t>
  </si>
  <si>
    <t>DECLINED_INSTRUMENT_LOCKED</t>
  </si>
  <si>
    <t>DECLINED_INSUFFICIENT_FUNDS</t>
  </si>
  <si>
    <t>DECLINED_INVALID_EXPIRY</t>
  </si>
  <si>
    <t>DECLINED_IN_FLIGHT_TRANSACTION</t>
  </si>
  <si>
    <t>DECLINED_MCC_BLACKLISTED</t>
  </si>
  <si>
    <t>DECLINED_MCC_BLACKLISTED_DUE_TO_CARD_NOT_PRESENT</t>
  </si>
  <si>
    <t>DECLINED_PAYER_CANNOT_PAY</t>
  </si>
  <si>
    <t>DECLINED_PAYMENT_DENIED</t>
  </si>
  <si>
    <t>DECLINED_PAYMENT_REFUSED</t>
  </si>
  <si>
    <t>DECLINED_PIN</t>
  </si>
  <si>
    <t>DECLINED_RECEIVER_LOCKED_OR_INACTIVE</t>
  </si>
  <si>
    <t>DECLINED_RECEIVER_RECEIVE_MONEY_DISALLOWED</t>
  </si>
  <si>
    <t>DECLINED_RECEIVER_RESTRICTED</t>
  </si>
  <si>
    <t>DECLINED_RECEIVING_LIMIT_EXCEEDED</t>
  </si>
  <si>
    <t>DECLINED_REDIRECT_PAYER_FOR_ALTERNATE_FUNDING</t>
  </si>
  <si>
    <t>DECLINED_SENDER_LOCKED_OR_INACTIVE</t>
  </si>
  <si>
    <t>DECLINED_SENDER_RESTRICTED</t>
  </si>
  <si>
    <t>DECLINED_SENDING_LIMIT_EXCEEDED</t>
  </si>
  <si>
    <t>DECLINED_TRANSACTION_CURRENCY_UNSUPPORTED</t>
  </si>
  <si>
    <t>DECLINED_TRANSFER_CANNOT_BE_INITIATED</t>
  </si>
  <si>
    <t>DECLINED_UNSUPPORTED_RECEIVER_CURRENCY</t>
  </si>
  <si>
    <t>DO_NOT_HONOR</t>
  </si>
  <si>
    <t>DUPLICATE_TRANSACTION</t>
  </si>
  <si>
    <t>Error calling switch gw v2 client. Reason: Call fa</t>
  </si>
  <si>
    <t>ERROR_ADD_INSTRUMENT_REQUIRED</t>
  </si>
  <si>
    <t>ERROR_CARD_COMPLIANCE_CVV_REQUIRED</t>
  </si>
  <si>
    <t>ERROR_EXTERNAL_PROCESSOR</t>
  </si>
  <si>
    <t>ERROR_SEPA_MANDATE_ACCEPTANCE_REQUIRED</t>
  </si>
  <si>
    <t>ERROR_THIRD_PARTY_INSTRUMENT_CONFIRMATION_REQUIRED</t>
  </si>
  <si>
    <t>ERROR_THREE_DS_AUTHENTICATION_REQUIRED</t>
  </si>
  <si>
    <t>Failed to insert a property of the AccessInstrumen</t>
  </si>
  <si>
    <t>FAILED_INTERNAL</t>
  </si>
  <si>
    <t xml:space="preserve">Found duplicate Vendor Provisioning Id. </t>
  </si>
  <si>
    <t>FULFILLMENT_FAILURE</t>
  </si>
  <si>
    <t>INELIGIBLE_ASSOCIATED_INSTRUMENT</t>
  </si>
  <si>
    <t>INTERNAL_SERVER_ERROR</t>
  </si>
  <si>
    <t>INTERNAL_SERVICE_ERROR</t>
  </si>
  <si>
    <t>INVALID_EXPIRY_DATE</t>
  </si>
  <si>
    <t>INVALID_FIELD</t>
  </si>
  <si>
    <t>INVALID_FIELD_VALUE</t>
  </si>
  <si>
    <t>INVALID_REQUEST</t>
  </si>
  <si>
    <t>INVALID_STATE</t>
  </si>
  <si>
    <t>INVALID_STATE_RESTRICTED</t>
  </si>
  <si>
    <t>INVALID_TOKEN</t>
  </si>
  <si>
    <t>INVALID_VENDOR_RESPONSE</t>
  </si>
  <si>
    <t>LOST_CARD</t>
  </si>
  <si>
    <t>MISSING_PIN</t>
  </si>
  <si>
    <t>NETWORK_DECLINED</t>
  </si>
  <si>
    <t>NETWORK_ERROR</t>
  </si>
  <si>
    <t>NETWORK_INVALID_CARD</t>
  </si>
  <si>
    <t>NETWORK_PAN_NOT_ALLOWED_FOR_TOKENIZATION</t>
  </si>
  <si>
    <t>NETWORK_PAN_NOT_ENABLED_FOR_TOKENIZATION</t>
  </si>
  <si>
    <t>NETWORK_VALIDATION_ERROR</t>
  </si>
  <si>
    <t>previous operation: 2fd1-851b9e7d-30cb-41ee-9a8f-f</t>
  </si>
  <si>
    <t>RATE_LIMIT_REACHED</t>
  </si>
  <si>
    <t>RECORD_NOT_FOUND</t>
  </si>
  <si>
    <t>REFUSED_INVALID_FUNDING_ID</t>
  </si>
  <si>
    <t>REFUSED_USER_LOCKED_OR_INACTIVE</t>
  </si>
  <si>
    <t>REFUSED_USER_RESTRICTED</t>
  </si>
  <si>
    <t>TOKEN_NOT_FOUND</t>
  </si>
  <si>
    <t>UNPROCESSABLE_ENTITY</t>
  </si>
  <si>
    <t>VALIDATION_ERROR</t>
  </si>
  <si>
    <t>Altus</t>
  </si>
  <si>
    <t>SIT testing in stage</t>
  </si>
  <si>
    <t>1. go to altus -&gt; CI's -&gt; create your own CI -&gt; No need to give git url
2. Give git id some where after comleting
3. download testenv from self service
4. commit you code from local and check whether that CI job is building
5. Check the revision id and deply in test env
6. Go to terminal
7. a. testenv login
b. testenv  app list te-alm-37140172104321791050750
c. testenv app run te-alm-37140172104321791050750 batch-cs-monitoring:0.0.1_SNAPSHOT_20210812000605002 --command "prct-alert-scanner alert_group_time=30"
d. testenv job desc 3c3ac0ae-ed16-4b10-ac2e-b52036d7ec74</t>
  </si>
  <si>
    <t>11.50AM</t>
  </si>
  <si>
    <t>11.20AM</t>
  </si>
  <si>
    <t>2:55AM</t>
  </si>
  <si>
    <t>6.55PM</t>
  </si>
  <si>
    <t>6.25PM</t>
  </si>
  <si>
    <t>1. right click on application log -&gt; open url
2. click log
3. Container log open</t>
  </si>
  <si>
    <t>Current time</t>
  </si>
  <si>
    <t>IST</t>
  </si>
  <si>
    <t>Running time</t>
  </si>
  <si>
    <t> 08/11/2021 12:00 AM</t>
  </si>
  <si>
    <t>time now</t>
  </si>
  <si>
    <t>17th july</t>
  </si>
  <si>
    <t>BILLING_ADDRESS_PARTIAL_OR_EMPTY</t>
  </si>
  <si>
    <t>activate_card</t>
  </si>
  <si>
    <t>activate_reissued</t>
  </si>
  <si>
    <t>check_eligibility</t>
  </si>
  <si>
    <t>close_card</t>
  </si>
  <si>
    <t>close_token</t>
  </si>
  <si>
    <t>create_card</t>
  </si>
  <si>
    <t>deactivate_card</t>
  </si>
  <si>
    <t>deactivate_token</t>
  </si>
  <si>
    <t>get_transaction</t>
  </si>
  <si>
    <t>provision_get_payment_bundle</t>
  </si>
  <si>
    <t>provision_tokenize_card</t>
  </si>
  <si>
    <t>reactivate_card</t>
  </si>
  <si>
    <t>reactivate_token</t>
  </si>
  <si>
    <t>report_lost_card</t>
  </si>
  <si>
    <t>verification_list_idv</t>
  </si>
  <si>
    <t>count(1}</t>
  </si>
  <si>
    <t xml:space="preserve">Mapping code </t>
  </si>
  <si>
    <t>create_card,activate_card,reactivate_card,deactivate_card,close_card,activate_reissued,report_lost_card,create_token,get_token,close_token,access_instrument_get_by_id,deactivate_token,reactivate_token,query_token,create_pin,modify_pin,create_bank,access_instrument_search</t>
  </si>
  <si>
    <t>GS</t>
  </si>
  <si>
    <t>taxable</t>
  </si>
  <si>
    <t>tax paid</t>
  </si>
  <si>
    <t>Reno</t>
  </si>
  <si>
    <t>IOB</t>
  </si>
  <si>
    <t>IDFC</t>
  </si>
  <si>
    <t>SBI</t>
  </si>
  <si>
    <t>total</t>
  </si>
  <si>
    <t>new regime</t>
  </si>
  <si>
    <t>2.5 to 5  L</t>
  </si>
  <si>
    <t>0 - 2.50L</t>
  </si>
  <si>
    <t>5 to 7.5L</t>
  </si>
  <si>
    <t>7.5L to 10L</t>
  </si>
  <si>
    <t>10 to 12.5L</t>
  </si>
  <si>
    <t>12.50L to 15L</t>
  </si>
  <si>
    <t>15L &gt;</t>
  </si>
  <si>
    <t>Total</t>
  </si>
  <si>
    <t>Tax paid</t>
  </si>
  <si>
    <t>Adv</t>
  </si>
  <si>
    <t>Due</t>
  </si>
  <si>
    <t>Old regime</t>
  </si>
  <si>
    <t>5 to 10L</t>
  </si>
  <si>
    <t>&gt;10L</t>
  </si>
  <si>
    <t>GK</t>
  </si>
  <si>
    <t>ITC</t>
  </si>
  <si>
    <t>CG</t>
  </si>
  <si>
    <t>&gt;100</t>
  </si>
  <si>
    <t>&gt;500</t>
  </si>
  <si>
    <t>&gt;30</t>
  </si>
  <si>
    <t>&gt;10000</t>
  </si>
  <si>
    <t>&gt;300</t>
  </si>
  <si>
    <t>&gt;1500</t>
  </si>
  <si>
    <t>&gt;5000</t>
  </si>
  <si>
    <t>&gt;0</t>
  </si>
  <si>
    <t>Warning</t>
  </si>
  <si>
    <t>custom category</t>
  </si>
  <si>
    <t>'DECLINED','DECLINED_INSTRUMENT'</t>
  </si>
  <si>
    <t>&gt;1000</t>
  </si>
  <si>
    <t>Fatal</t>
  </si>
  <si>
    <t>Critical</t>
  </si>
  <si>
    <t>&gt;50</t>
  </si>
  <si>
    <t>extra</t>
  </si>
  <si>
    <t>3 alerts</t>
  </si>
  <si>
    <t>all, any, custom - almost all severity ok</t>
  </si>
  <si>
    <t>30&gt;=10</t>
  </si>
  <si>
    <t>Alex new alert Demo</t>
  </si>
  <si>
    <t>Me to Manu + 30 members</t>
  </si>
  <si>
    <t>https://paypal-my.sharepoint.com/:v:/p/nipandey/EbbX2sNfVZJOlgHouxHHXm0BQaSo9AVaf665QFLS6dS26w</t>
  </si>
  <si>
    <t>Juno service now</t>
  </si>
  <si>
    <t>Raisng ticket</t>
  </si>
  <si>
    <t>Go to go/servicenow -&gt; site batch in search bar -&gt; request site batch
Hi Team, 
Can you kindly kill the jobs running for this batch – PPJP_MON_BATCH_CS_MONITORING_BACK_FILLING_METRIC_VALUES for all running dates.
Please find the ticket for the same RITM1311362.
Also, in # t-batch paste the ticket and write as:
Hi Team, kindly look into this ticket - RITM1311362, for the batch - PPJP_MON_BATCH_CS_MONITORING_BACK_FILLING_METRIC_VALUES..</t>
  </si>
  <si>
    <t>Any juno batch issues -&gt; procedure</t>
  </si>
  <si>
    <t>Error in Juno: ask help from #help-juno</t>
  </si>
  <si>
    <t>Forming url</t>
  </si>
  <si>
    <t>https://internal.paypalinc.com/contacts/alex/decline/operation/reasonCode?date=2021-08-18&amp;countryView=all&amp;view=business&amp;filter=impacts&amp;samples=DECLINED_INSTRUMENT</t>
  </si>
  <si>
    <t xml:space="preserve">operation group = auth(AUTH) &amp; categories = custom_categories(DECLINED_INSTRUMENT) &amp; sender_country = ALL &amp; instrument_type = ALL </t>
  </si>
  <si>
    <t xml:space="preserve">categories = DECLINED_BY_RISK &amp; operation group = auth(AUTH) &amp; sender_country = ALL &amp; instrument_type = ALL </t>
  </si>
  <si>
    <t>Alex Tracker</t>
  </si>
  <si>
    <t>Subject</t>
  </si>
  <si>
    <t>Not started</t>
  </si>
  <si>
    <t>stage url</t>
  </si>
  <si>
    <t>Kumaran - to pull the script and deploy in live</t>
  </si>
  <si>
    <t>In-Progress</t>
  </si>
  <si>
    <t>Script</t>
  </si>
  <si>
    <t>Incharge</t>
  </si>
  <si>
    <t>auth_capture_decline_stats</t>
  </si>
  <si>
    <t>In Progress</t>
  </si>
  <si>
    <t>capture_legacy_pig_script</t>
  </si>
  <si>
    <t>Kumaran</t>
  </si>
  <si>
    <t>completion_decline_stats</t>
  </si>
  <si>
    <t>crypto_decline_stats</t>
  </si>
  <si>
    <t>deposit_decline_stats</t>
  </si>
  <si>
    <t>disbursement_decline_stats</t>
  </si>
  <si>
    <t>filifecycle_decline_stats</t>
  </si>
  <si>
    <t>Migrated</t>
  </si>
  <si>
    <t>funding_selection_decline_stats</t>
  </si>
  <si>
    <t>holds_reserves_decline_stats</t>
  </si>
  <si>
    <t>issuance_decline_stats</t>
  </si>
  <si>
    <t>multi_tenant_decline_stats</t>
  </si>
  <si>
    <t>payment_token_decline_stats</t>
  </si>
  <si>
    <t>reverse_money_movement_decline_stats</t>
  </si>
  <si>
    <t>sale_decline_stats</t>
  </si>
  <si>
    <t>tokenization_decline</t>
  </si>
  <si>
    <t>withdrawal_pig_script</t>
  </si>
  <si>
    <t>Data Metrics</t>
  </si>
  <si>
    <t>Records</t>
  </si>
  <si>
    <t>Duration(sec)</t>
  </si>
  <si>
    <t>Frequency</t>
  </si>
  <si>
    <t>No dashboard for all 4 filters(Operation, reason_code, cou and ins type)</t>
  </si>
  <si>
    <t>https://paypal-my.sharepoint.com/:v:/p/sugnanasekaran/ERrQAp76r4BDi_kBCE4irPcBgJaPmBUbvz5ktonU-krc2g</t>
  </si>
  <si>
    <t>Backfill KT</t>
  </si>
  <si>
    <t>Vamsi to offshore</t>
  </si>
  <si>
    <t>Backfill Planning</t>
  </si>
  <si>
    <t>Dates</t>
  </si>
  <si>
    <t>PIGADHOCJOBS</t>
  </si>
  <si>
    <t>ALEX_DATA_SYNC_TIME_SLICES</t>
  </si>
  <si>
    <t>Full day</t>
  </si>
  <si>
    <t>Dispute/ Reversal / Disbursement/ capture</t>
  </si>
  <si>
    <t>yet to start</t>
  </si>
  <si>
    <t>Token provision/Multi tenant / disbursement</t>
  </si>
  <si>
    <t>Completion decline stats</t>
  </si>
  <si>
    <t>11-Aug till 23-Aug</t>
  </si>
  <si>
    <t>Version</t>
  </si>
  <si>
    <t>a1</t>
  </si>
  <si>
    <t>a2</t>
  </si>
  <si>
    <t>existing child 1</t>
  </si>
  <si>
    <t>existing child 2</t>
  </si>
  <si>
    <t>new child 1</t>
  </si>
  <si>
    <t>new child 2</t>
  </si>
  <si>
    <t>Alert</t>
  </si>
  <si>
    <t>Alex Overall PR review comments</t>
  </si>
  <si>
    <t>Me, sree and Hari</t>
  </si>
  <si>
    <t>https://paypal-my.sharepoint.com/:v:/p/sugnanasekaran/ETipz1axJV1FiJwN6ew7IwwBKac0FoPrdvoHTa6loCP1pQ</t>
  </si>
  <si>
    <t>Mute alerts not working in alex</t>
  </si>
  <si>
    <t>12th Aug</t>
  </si>
  <si>
    <t>11th Aug</t>
  </si>
  <si>
    <t>13th Aug</t>
  </si>
  <si>
    <t>14th Aug</t>
  </si>
  <si>
    <t>15th Aug</t>
  </si>
  <si>
    <t>16th Aug</t>
  </si>
  <si>
    <t>17th Aug</t>
  </si>
  <si>
    <t>18th Aug</t>
  </si>
  <si>
    <t>19th Aug</t>
  </si>
  <si>
    <t>20th Aug</t>
  </si>
  <si>
    <t>21st Aug</t>
  </si>
  <si>
    <t>22nd Aug</t>
  </si>
  <si>
    <t>23rd Aug</t>
  </si>
  <si>
    <t>Testing</t>
  </si>
  <si>
    <t>Single alert</t>
  </si>
  <si>
    <t>Two alert</t>
  </si>
  <si>
    <t>one existing and one new</t>
  </si>
  <si>
    <t>multi alerts</t>
  </si>
  <si>
    <t>tenant</t>
  </si>
  <si>
    <t>reversal</t>
  </si>
  <si>
    <t>refund</t>
  </si>
  <si>
    <t>disbursement</t>
  </si>
  <si>
    <t>transfer</t>
  </si>
  <si>
    <t>add_fi</t>
  </si>
  <si>
    <t>dispute</t>
  </si>
  <si>
    <t>holds_reverse</t>
  </si>
  <si>
    <t>completion</t>
  </si>
  <si>
    <t>tokenprovision</t>
  </si>
  <si>
    <t>issuance</t>
  </si>
  <si>
    <t>Category</t>
  </si>
  <si>
    <t>Instrument Type</t>
  </si>
  <si>
    <t>Duplicate</t>
  </si>
  <si>
    <t>Mute</t>
  </si>
  <si>
    <t>Features</t>
  </si>
  <si>
    <t>Juno service</t>
  </si>
  <si>
    <t>existing and new alert</t>
  </si>
  <si>
    <t>Multi alert</t>
  </si>
  <si>
    <t>Need to be removed</t>
  </si>
  <si>
    <t>Specific</t>
  </si>
  <si>
    <t>Assumption</t>
  </si>
  <si>
    <t>Link will not show proper data when instrument type is chosen apart from ALL</t>
  </si>
  <si>
    <t>Decline category</t>
  </si>
  <si>
    <t>https://www.te-alm-24703172012055892722478.qa.paypal.com/contacts/alerts/new/alex</t>
  </si>
  <si>
    <t>https://internal.paypalinc.com/contacts/alex/decline/issuance/reasonCode?date=2021-08-26&amp;countryView=ALL&amp;view=global&amp;filter=impacts&amp;samples=NETWORK_INVALID_CARD</t>
  </si>
  <si>
    <t>https://internal.paypalinc.com/contacts/alex/decline/issuance/reasoncode?countryview=ALL&amp;view=global&amp;filter=impacts&amp;samples=NETWORK_INVALID_CARD&amp;date=2021-08-26</t>
  </si>
  <si>
    <t>Auth_planning_system_15</t>
  </si>
  <si>
    <t>Sale_Any_Business_30_US</t>
  </si>
  <si>
    <t>Instrument type drop down values</t>
  </si>
  <si>
    <t>Tenant_Risk_Decline_60</t>
  </si>
  <si>
    <t>Reversal_system_any_30</t>
  </si>
  <si>
    <t>Refund_global_all_60</t>
  </si>
  <si>
    <t>Disbursement_risk_deline_15_contacts</t>
  </si>
  <si>
    <t>Transfer_any_contacts_30_Biz</t>
  </si>
  <si>
    <t>Addfi_riskdecline_contacts_60_Biz</t>
  </si>
  <si>
    <t>Issuance_custom_30_global_contact</t>
  </si>
  <si>
    <t>Auth_custom_60_System</t>
  </si>
  <si>
    <t>Dispute_Any_Busines_Contacts_15</t>
  </si>
  <si>
    <t>hold_reserve_System_planning_any_impacts_30</t>
  </si>
  <si>
    <t>Completion_Sytem_riskdecline_impacts_15</t>
  </si>
  <si>
    <t>Tokenprovision_All_contacts_60</t>
  </si>
  <si>
    <t>No separate dashboard link for contacts only for impacts its there</t>
  </si>
  <si>
    <t>Mapping is not correct so link are mismatched</t>
  </si>
  <si>
    <t>1:30 hrs</t>
  </si>
  <si>
    <t>1.10 hrs</t>
  </si>
  <si>
    <t>Juno time</t>
  </si>
  <si>
    <t>Batch</t>
  </si>
  <si>
    <t>1.10min</t>
  </si>
  <si>
    <t>1min</t>
  </si>
  <si>
    <t>Completion count any 115</t>
  </si>
  <si>
    <t>Tokenprovision_count_any_contacts_30</t>
  </si>
  <si>
    <t>lte check</t>
  </si>
  <si>
    <t>C</t>
  </si>
  <si>
    <t>Disable</t>
  </si>
  <si>
    <t>No data</t>
  </si>
  <si>
    <t>less data</t>
  </si>
  <si>
    <t>no data</t>
  </si>
  <si>
    <t>Removing existing alerts for front-end</t>
  </si>
  <si>
    <t>Custom category drop down based on operation</t>
  </si>
  <si>
    <t>https://internal.paypalinc.com/contacts/alex/decline/sale/reasonCode?date=2021-08-27&amp;countryView=US&amp;view=business&amp;filter=impacts&amp;samples=ERROR_EXTERNAL_PROCESSOR</t>
  </si>
  <si>
    <t>https://internal.paypalinc.com/contacts/alex/decline/sale/reasonCode?countryView=us&amp;view=business&amp;filter=impacts&amp;samples=ERROR_EXTERNAL_PROCESSOR&amp;date=2021-08-27</t>
  </si>
  <si>
    <t>Link is not working</t>
  </si>
  <si>
    <t>Matched</t>
  </si>
  <si>
    <t>Reason_code</t>
  </si>
  <si>
    <t>release_funds|VALIDATION_ERROR=3,</t>
  </si>
  <si>
    <t>release_funds|DECLINED=7</t>
  </si>
  <si>
    <t>complete_transfer|ALREADY_PROCESSED=14,</t>
  </si>
  <si>
    <t>reverse_transfer|ALREADY_PROCESSED=8</t>
  </si>
  <si>
    <t>funding_update|INTERNAL_ERROR=1</t>
  </si>
  <si>
    <t>complete_transfer_review|INTERNAL_ERROR=1</t>
  </si>
  <si>
    <t>release_funds|SYSTEM_ERROR=1</t>
  </si>
  <si>
    <t>funding_update|VALIDATION_ERROR=1740</t>
  </si>
  <si>
    <t>reverse_transfer|REFUSED_BAD_USER=5</t>
  </si>
  <si>
    <t>funding_update|SYSTEM_ERROR=4</t>
  </si>
  <si>
    <t>release_funds|VALIDATION_ERROR=13</t>
  </si>
  <si>
    <t>release_funds|DECLINED=27</t>
  </si>
  <si>
    <t>reverse_transfer|INTERNAL_ERROR=2</t>
  </si>
  <si>
    <t>complete_transfer|ALREADY_PROCESSED=135</t>
  </si>
  <si>
    <t>reverse_transfer|ALREADY_PROCESSED</t>
  </si>
  <si>
    <t>funding_update|VALIDATION_ERROR=4380</t>
  </si>
  <si>
    <t>release_funds|PPFE_OPERATION_REQUEST_IN_FLIGHT=1</t>
  </si>
  <si>
    <t>reverse_transfer|REFUSED_BAD_USER=3</t>
  </si>
  <si>
    <t>funding_update|DECLINED=2</t>
  </si>
  <si>
    <t>Alert_parent</t>
  </si>
  <si>
    <t>Alert_children_new</t>
  </si>
  <si>
    <t>select * from prct_alerts where alert_parent_id = 152 and alert_scan_start_time=1630329300;</t>
  </si>
  <si>
    <t>select * from prct_alerts_snpsht_data where alert_child_id=13 order by id desc;</t>
  </si>
  <si>
    <t>Jesintha</t>
  </si>
  <si>
    <t>Gokul</t>
  </si>
  <si>
    <t>8-8.30PM</t>
  </si>
  <si>
    <t>Holds &amp; Reserves Decline dashboard is empty</t>
  </si>
  <si>
    <t>Business and technical mapping to single table</t>
  </si>
  <si>
    <t>Need to modify logic of SQL - "select reason_code from prct_alex_rsn_code_dcln_ctgry_mapping where  decline_type IS NULL or decline_type ='Technical'" - Fix from our end</t>
  </si>
  <si>
    <t>Sorting</t>
  </si>
  <si>
    <t>object1 - time-123 severity-warning</t>
  </si>
  <si>
    <t>Unsorted</t>
  </si>
  <si>
    <t>Sorted based on time</t>
  </si>
  <si>
    <t>object2 - time-456 severity-critical</t>
  </si>
  <si>
    <t>object3 - time-456 severity-fatal</t>
  </si>
  <si>
    <t>object4 - time-123 severity-critical</t>
  </si>
  <si>
    <t>object5 - time-456 severity-warning</t>
  </si>
  <si>
    <t>object6 - time-123 severity-fatal</t>
  </si>
  <si>
    <t>object1</t>
  </si>
  <si>
    <t>object4</t>
  </si>
  <si>
    <t>object6</t>
  </si>
  <si>
    <t>object2</t>
  </si>
  <si>
    <t>object3</t>
  </si>
  <si>
    <t>object5</t>
  </si>
  <si>
    <t>sorted based on severity</t>
  </si>
  <si>
    <t>Based on PQ</t>
  </si>
  <si>
    <t>456 first</t>
  </si>
  <si>
    <t>123 second</t>
  </si>
  <si>
    <t>7.15 to 7.30</t>
  </si>
  <si>
    <t>6.15 - 6.30</t>
  </si>
  <si>
    <t xml:space="preserve">starttime </t>
  </si>
  <si>
    <t>MetricName</t>
  </si>
  <si>
    <t>My demo on alex alerts to payments team</t>
  </si>
  <si>
    <t>Me to Jacintha team</t>
  </si>
  <si>
    <t>https://paypal-my.sharepoint.com/:v:/p/nipandey/EZQRkvGOCrVPg2lEhMY8p5ABAzwQ7M27cY-t1OZhOR0K4w</t>
  </si>
  <si>
    <t>Alert exist logic</t>
  </si>
  <si>
    <t>sec</t>
  </si>
  <si>
    <t>Reverting a code</t>
  </si>
  <si>
    <t>Reverting a particular file</t>
  </si>
  <si>
    <t>1. Go to Git -&gt; click t and give file name
2. Go to history -&gt; select the commit that you think is stable
3. Select RAW
4. Copy paste that window to the STS
5. commit code and merge it</t>
  </si>
  <si>
    <t>Alternate we can use git revert commitid</t>
  </si>
  <si>
    <t>Alex version 2.0 changes</t>
  </si>
  <si>
    <t>SELECT operation , reason_code , count(1) from payment_decline_stats where  operation IN ('AUTH','AUTH_ADJUST','ORDER') and reason_code IN ('DECLINED_BY_RISK','DECLINED_INSUFFICIENT_FUNDS') and SENDER_COUNTRY IN ('US') and INSTRUMENT_TYPE IN ('Bank','CARD')  and TXN_TS_EPOCH_DATETIME_PST between 1619193102 and 1624603487 group by operation , reason_code;</t>
  </si>
  <si>
    <t>SELECT operation , reason_code ,count(distinct(case when ( page_name in ('pda:voice','pda:email')) then pcd.tid end)) + count(distinct(case when ( page_name in ('pda:livechat')) then CONCAT(interaction_id,',',internal_user) end)) 'TOT_CNTS_CNCT' FROM payment_decline_stats pt JOIN PRCT_CNTCT_DTLS PCD ON pt.SENDER = PCD.ACCOUNT_NUMBER WHERE PCD.CREATE_TS BETWEEN pt.TXN_TS_EPOCH_DATETIME_PST and pt.TXN_TS_EPOCH_DATETIME_PST + 24*60*60 AND pt.TXN_TS_EPOCH_DATETIME_PST BETWEEN 1619193102 and 1624603487 AND PCD.CREATE_TS BETWEEN 1619193102 and 1624603487 + 24*60*60 and  operation IN ('AUTH','AUTH_ADJUST','ORDER') and reason_code IN ('DECLINED_BY_RISK','DECLINED_INSUFFICIENT_FUNDS') and SENDER_COUNTRY = 'US' and SENDER_COUNTRY IN ('US') and INSTRUMENT_TYPE IN ('Bank','CARD')  group by operation , reason_code;</t>
  </si>
  <si>
    <t>Frone-end changes</t>
  </si>
  <si>
    <t>Input format</t>
  </si>
  <si>
    <t>US'</t>
  </si>
  <si>
    <t>Bank','CARD'</t>
  </si>
  <si>
    <t>Additional account number</t>
  </si>
  <si>
    <t>Filter for acc num</t>
  </si>
  <si>
    <t>adding column and metrics in alert_children_new</t>
  </si>
  <si>
    <t>Multiselect option on Instrument type dropdown - All aggregate sum</t>
  </si>
  <si>
    <t>Account based searching - any condition not aggregate sum</t>
  </si>
  <si>
    <t>Custom category based on operation</t>
  </si>
  <si>
    <t>Governance for alert creation - to immediate managers of them</t>
  </si>
  <si>
    <t>Have a drop down on front end to choose IRIS/email</t>
  </si>
  <si>
    <t>Enabling processor for all types</t>
  </si>
  <si>
    <t>Alert already exist logic</t>
  </si>
  <si>
    <t>Sample correlation id in email body</t>
  </si>
  <si>
    <t>BE - Completed</t>
  </si>
  <si>
    <t>Ask Ramesh to modify input format as required</t>
  </si>
  <si>
    <t>Ask Ramesh to add 2 new columns and input format</t>
  </si>
  <si>
    <t>https://dlmanager/</t>
  </si>
  <si>
    <t>To create DL</t>
  </si>
  <si>
    <t>Running jobs from track_details table</t>
  </si>
  <si>
    <t>JobName</t>
  </si>
  <si>
    <t>startEpoche</t>
  </si>
  <si>
    <t>EndEpoche</t>
  </si>
  <si>
    <t>20</t>
  </si>
  <si>
    <t>12</t>
  </si>
  <si>
    <t>23</t>
  </si>
  <si>
    <t>2</t>
  </si>
  <si>
    <t>8</t>
  </si>
  <si>
    <t>19</t>
  </si>
  <si>
    <t>22</t>
  </si>
  <si>
    <t>0</t>
  </si>
  <si>
    <t>3</t>
  </si>
  <si>
    <t>10</t>
  </si>
  <si>
    <t>13</t>
  </si>
  <si>
    <t>14</t>
  </si>
  <si>
    <t>15</t>
  </si>
  <si>
    <t>16</t>
  </si>
  <si>
    <t>17</t>
  </si>
  <si>
    <t>18</t>
  </si>
  <si>
    <t>1</t>
  </si>
  <si>
    <t>4</t>
  </si>
  <si>
    <t>5</t>
  </si>
  <si>
    <t>6</t>
  </si>
  <si>
    <t>7</t>
  </si>
  <si>
    <t>11</t>
  </si>
  <si>
    <t>21</t>
  </si>
  <si>
    <t>9</t>
  </si>
  <si>
    <t>holds_reserves_decline_stats;</t>
  </si>
  <si>
    <t>auth_capture_decline_stats;</t>
  </si>
  <si>
    <t>funding_selection_decline_stats;</t>
  </si>
  <si>
    <t>disbursement_decline_stats;</t>
  </si>
  <si>
    <t>multi_tenant_decline_stats;</t>
  </si>
  <si>
    <t>issuance_decline_stats;</t>
  </si>
  <si>
    <t>crypto_decline_stats;</t>
  </si>
  <si>
    <t>sale_decline_stats;</t>
  </si>
  <si>
    <t>payment_token_decline_stats;</t>
  </si>
  <si>
    <t>deposit_decline_stats;</t>
  </si>
  <si>
    <t>completion_decline_stats;</t>
  </si>
  <si>
    <t>filifecycle_decline_stats;</t>
  </si>
  <si>
    <t>reverse_money_movement_decline_stats;</t>
  </si>
  <si>
    <t>tokenization_decline;</t>
  </si>
  <si>
    <t>1629698400;</t>
  </si>
  <si>
    <t>1629709200;</t>
  </si>
  <si>
    <t>1629730800;</t>
  </si>
  <si>
    <t>1629770400;</t>
  </si>
  <si>
    <t>1629781200;</t>
  </si>
  <si>
    <t>1629788400;</t>
  </si>
  <si>
    <t>1629799200;</t>
  </si>
  <si>
    <t>1629824400;</t>
  </si>
  <si>
    <t>1629835200;</t>
  </si>
  <si>
    <t>1629838800;</t>
  </si>
  <si>
    <t>1629842400;</t>
  </si>
  <si>
    <t>1629846000;</t>
  </si>
  <si>
    <t>1629849600;</t>
  </si>
  <si>
    <t>1629853200;</t>
  </si>
  <si>
    <t>1629860400;</t>
  </si>
  <si>
    <t>1629867600;</t>
  </si>
  <si>
    <t>1629874800;</t>
  </si>
  <si>
    <t>1629878400;</t>
  </si>
  <si>
    <t>1629885600;</t>
  </si>
  <si>
    <t>1629889200;</t>
  </si>
  <si>
    <t>1629892800;</t>
  </si>
  <si>
    <t>1629896400;</t>
  </si>
  <si>
    <t>1629900000;</t>
  </si>
  <si>
    <t>1629914400;</t>
  </si>
  <si>
    <t>1629928800;</t>
  </si>
  <si>
    <t>1629932400;</t>
  </si>
  <si>
    <t>1629936000;</t>
  </si>
  <si>
    <t>1629939600;</t>
  </si>
  <si>
    <t>1629943200;</t>
  </si>
  <si>
    <t>1629946800;</t>
  </si>
  <si>
    <t>1629950400;</t>
  </si>
  <si>
    <t>1629964800;</t>
  </si>
  <si>
    <t>1629972000;</t>
  </si>
  <si>
    <t>1629979200;</t>
  </si>
  <si>
    <t>1629986400;</t>
  </si>
  <si>
    <t>1629990000;</t>
  </si>
  <si>
    <t>1629997200;</t>
  </si>
  <si>
    <t>1630015200;</t>
  </si>
  <si>
    <t>1630033200;</t>
  </si>
  <si>
    <t>1630040400;</t>
  </si>
  <si>
    <t>1630044000;</t>
  </si>
  <si>
    <t>1630051200;</t>
  </si>
  <si>
    <t>1630058400;</t>
  </si>
  <si>
    <t>1630083600;</t>
  </si>
  <si>
    <t>1630090800;</t>
  </si>
  <si>
    <t>1630101600;</t>
  </si>
  <si>
    <t>1630105200;</t>
  </si>
  <si>
    <t>1630116000;</t>
  </si>
  <si>
    <t>1630134000;</t>
  </si>
  <si>
    <t>1630137600;</t>
  </si>
  <si>
    <t>1630141200;</t>
  </si>
  <si>
    <t>1630144800;</t>
  </si>
  <si>
    <t>1630148400;</t>
  </si>
  <si>
    <t>1630152000;</t>
  </si>
  <si>
    <t>1630162800;</t>
  </si>
  <si>
    <t>1630166400;</t>
  </si>
  <si>
    <t>1630170000;</t>
  </si>
  <si>
    <t>1630184400;</t>
  </si>
  <si>
    <t>1630213200;</t>
  </si>
  <si>
    <t>1630220400;</t>
  </si>
  <si>
    <t>1630224000;</t>
  </si>
  <si>
    <t>1630238400;</t>
  </si>
  <si>
    <t>1630245600;</t>
  </si>
  <si>
    <t>1630252800;</t>
  </si>
  <si>
    <t>1630260000;</t>
  </si>
  <si>
    <t>1630263600;</t>
  </si>
  <si>
    <t>1630267200;</t>
  </si>
  <si>
    <t>1630270800;</t>
  </si>
  <si>
    <t>1630274400;</t>
  </si>
  <si>
    <t>1630278000;</t>
  </si>
  <si>
    <t>1630292400;</t>
  </si>
  <si>
    <t>1630299600;</t>
  </si>
  <si>
    <t>1630306800;</t>
  </si>
  <si>
    <t>1630310400;</t>
  </si>
  <si>
    <t>1630314000;</t>
  </si>
  <si>
    <t>1630317600;</t>
  </si>
  <si>
    <t>1630321200;</t>
  </si>
  <si>
    <t>1630332000;</t>
  </si>
  <si>
    <t>1630339200;</t>
  </si>
  <si>
    <t>1630350000;</t>
  </si>
  <si>
    <t>1630364400;</t>
  </si>
  <si>
    <t>1630371600;</t>
  </si>
  <si>
    <t>1630378800;</t>
  </si>
  <si>
    <t>1630382400;</t>
  </si>
  <si>
    <t>1630386000;</t>
  </si>
  <si>
    <t>1629903600;</t>
  </si>
  <si>
    <t>holds_reserves_decline_stats;1629698400;1629701999
capture_legacy_pig_script1629709200;1629712799
tokenization_decline;1629730800;1629734399
capture_legacy_pig_script1629770400;1629773999
auth_capture_decline_stats;1629781200;1629784799
holds_reserves_decline_stats;1629788400;1629791999
auth_capture_decline_stats;1629799200;1629802799
funding_selection_decline_stats;1629799200;1629802799
capture_legacy_pig_script1629824400;1629827999
disbursement_decline_stats;1629835200;1629838799
multi_tenant_decline_stats;1629838800;1629842399
issuance_decline_stats;1629842400;1629845999
crypto_decline_stats;1629846000;1629849599
sale_decline_stats;1629846000;1629849599
payment_token_decline_stats;1629849600;1629853199
holds_reserves_decline_stats;1629849600;1629853199
issuance_decline_stats;1629853200;1629856799
crypto_decline_stats;1629860400;1629863999
auth_capture_decline_stats;1629867600;1629871199
tokenization_decline;1629874800;1629878399
holds_reserves_decline_stats;1629878400;1629881999
crypto_decline_stats;1629878400;1629881999
auth_capture_decline_stats;1629885600;1629889199
payment_token_decline_stats;1629885600;1629889199
holds_reserves_decline_stats;1629889200;1629892799
holds_reserves_decline_stats;1629892800;1629896399
multi_tenant_decline_stats;1629892800;1629896399
disbursement_decline_stats;1629892800;1629896399
funding_selection_decline_stats;1629892800;1629896399
sale_decline_stats;1629892800;1629896399
tokenization_decline;1629892800;1629896399
withdrawal_pig_script1629892800;1629896399
deposit_decline_stats;1629892800;1629896399
completion_decline_stats;1629892800;1629896399
crypto_decline_stats;1629892800;1629896399
issuance_decline_stats;1629892800;1629896399
payment_token_decline_stats;1629892800;1629896399
filifecycle_decline_stats;1629892800;1629896399
auth_capture_decline_stats;1629892800;1629896399
reverse_money_movement_decline_stats;1629892800;1629896399
capture_legacy_pig_script1629892800;1629896399
completion_decline_stats;1629896400;1629899999
issuance_decline_stats;1629896400;1629899999
crypto_decline_stats;1629896400;1629899999
payment_token_decline_stats;1629896400;1629899999
sale_decline_stats;1629896400;1629899999
multi_tenant_decline_stats;1629896400;1629899999
holds_reserves_decline_stats;1629896400;1629899999
disbursement_decline_stats;1629896400;1629899999
funding_selection_decline_stats;1629896400;1629899999
capture_legacy_pig_script1629896400;1629899999
reverse_money_movement_decline_stats;1629896400;1629899999
tokenization_decline;1629896400;1629899999
withdrawal_pig_script1629896400;1629899999
deposit_decline_stats;1629896400;1629899999
auth_capture_decline_stats;1629896400;1629899999
filifecycle_decline_stats;1629896400;1629899999
filifecycle_decline_stats;1629900000;1629903599
issuance_decline_stats;1629900000;1629903599
holds_reserves_decline_stats;1629900000;1629903599
reverse_money_movement_decline_stats;1629900000;1629903599
multi_tenant_decline_stats;1629900000;1629903599
auth_capture_decline_stats;1629900000;1629903599
completion_decline_stats;1629900000;1629903599
funding_selection_decline_stats;1629903600;1629907199
capture_legacy_pig_script1629914400;1629917999
disbursement_decline_stats;1629928800;1629932399
filifecycle_decline_stats;1629928800;1629932399
completion_decline_stats;1629932400;1629935999
issuance_decline_stats;1629932400;1629935999
crypto_decline_stats;1629932400;1629935999
payment_token_decline_stats;1629932400;1629935999
sale_decline_stats;1629932400;1629935999
multi_tenant_decline_stats;1629932400;1629935999
holds_reserves_decline_stats;1629932400;1629935999
disbursement_decline_stats;1629932400;1629935999
funding_selection_decline_stats;1629932400;1629935999
capture_legacy_pig_script1629932400;1629935999
reverse_money_movement_decline_stats;1629932400;1629935999
tokenization_decline;1629932400;1629935999
withdrawal_pig_script1629932400;1629935999
deposit_decline_stats;1629932400;1629935999
auth_capture_decline_stats;1629932400;1629935999
filifecycle_decline_stats;1629932400;1629935999
completion_decline_stats;1629936000;1629939599
issuance_decline_stats;1629936000;1629939599
crypto_decline_stats;1629936000;1629939599
payment_token_decline_stats;1629936000;1629939599
sale_decline_stats;1629936000;1629939599
multi_tenant_decline_stats;1629936000;1629939599
holds_reserves_decline_stats;1629936000;1629939599
disbursement_decline_stats;1629936000;1629939599
funding_selection_decline_stats;1629936000;1629939599
capture_legacy_pig_script1629936000;1629939599
reverse_money_movement_decline_stats;1629936000;1629939599
tokenization_decline;1629936000;1629939599
withdrawal_pig_script1629936000;1629939599
deposit_decline_stats;1629936000;1629939599
auth_capture_decline_stats;1629936000;1629939599
filifecycle_decline_stats;1629936000;1629939599
completion_decline_stats;1629939600;1629943199
issuance_decline_stats;1629939600;1629943199
crypto_decline_stats;1629939600;1629943199
payment_token_decline_stats;1629939600;1629943199
sale_decline_stats;1629939600;1629943199
multi_tenant_decline_stats;1629939600;1629943199
holds_reserves_decline_stats;1629939600;1629943199
disbursement_decline_stats;1629939600;1629943199
funding_selection_decline_stats;1629939600;1629943199
capture_legacy_pig_script1629939600;1629943199
reverse_money_movement_decline_stats;1629939600;1629943199
tokenization_decline;1629939600;1629943199
withdrawal_pig_script1629939600;1629943199
deposit_decline_stats;1629939600;1629943199
auth_capture_decline_stats;1629939600;1629943199
filifecycle_decline_stats;1629939600;1629943199
completion_decline_stats;1629943200;1629946799
issuance_decline_stats;1629943200;1629946799
crypto_decline_stats;1629943200;1629946799
payment_token_decline_stats;1629943200;1629946799
sale_decline_stats;1629943200;1629946799
multi_tenant_decline_stats;1629943200;1629946799
holds_reserves_decline_stats;1629943200;1629946799
disbursement_decline_stats;1629943200;1629946799
funding_selection_decline_stats;1629943200;1629946799
capture_legacy_pig_script1629943200;1629946799
reverse_money_movement_decline_stats;1629943200;1629946799
tokenization_decline;1629943200;1629946799
withdrawal_pig_script1629943200;1629946799
deposit_decline_stats;1629943200;1629946799
auth_capture_decline_stats;1629943200;1629946799
filifecycle_decline_stats;1629943200;1629946799
auth_capture_decline_stats;1629946800;1629950399
deposit_decline_stats;1629946800;1629950399
completion_decline_stats;1629946800;1629950399
crypto_decline_stats;1629946800;1629950399
payment_token_decline_stats;1629946800;1629950399
issuance_decline_stats;1629946800;1629950399
filifecycle_decline_stats;1629950400;1629953999
issuance_decline_stats;1629964800;1629968399
auth_capture_decline_stats;1629972000;1629975599
capture_legacy_pig_script1629979200;1629982799
capture_legacy_pig_script1629986400;1629989999
capture_legacy_pig_script1629990000;1629993599
holds_reserves_decline_stats;1629997200;1630000799
capture_legacy_pig_script1630015200;1630018799
multi_tenant_decline_stats;1630033200;1630036799
completion_decline_stats;1630033200;1630036799
sale_decline_stats;1630040400;1630043999
holds_reserves_decline_stats;1630044000;1630047599
capture_legacy_pig_script1630051200;1630054799
capture_legacy_pig_script1630051200;1630054799
completion_decline_stats;1630051200;1630054799
auth_capture_decline_stats;1630058400;1630061999
multi_tenant_decline_stats;1630083600;1630087199
capture_legacy_pig_script1630083600;1630087199
completion_decline_stats;1630090800;1630094399
completion_decline_stats;1630101600;1630105199
holds_reserves_decline_stats;1630105200;1630108799
capture_legacy_pig_script1630105200;1630108799
multi_tenant_decline_stats;1630116000;1630119599
payment_token_decline_stats;1630116000;1630119599
completion_decline_stats;1630134000;1630137599
completion_decline_stats;1630137600;1630141199
deposit_decline_stats;1630137600;1630141199
capture_legacy_pig_script1630141200;1630144799
disbursement_decline_stats;1630141200;1630144799
disbursement_decline_stats;1630144800;1630148399
payment_token_decline_stats;1630148400;1630151999
deposit_decline_stats;1630152000;1630155599
tokenization_decline;1630162800;1630166399
payment_token_decline_stats;1630166400;1630169999
funding_selection_decline_stats;1630170000;1630173599
withdrawal_pig_script1630184400;1630187999
auth_capture_decline_stats;1630213200;1630216799
sale_decline_stats;1630220400;1630223999
crypto_decline_stats;1630224000;1630227599
filifecycle_decline_stats;1630238400;1630241999
withdrawal_pig_script1630238400;1630241999
completion_decline_stats;1630238400;1630241999
withdrawal_pig_script1630245600;1630249199
funding_selection_decline_stats;1630252800;1630256399
sale_decline_stats;1630260000;1630263599
holds_reserves_decline_stats;1630263600;1630267199
holds_reserves_decline_stats;1630267200;1630270799
holds_reserves_decline_stats;1630267200;1630270799
completion_decline_stats;1630267200;1630270799
crypto_decline_stats;1630267200;1630270799
reverse_money_movement_decline_stats;1630267200;1630270799
crypto_decline_stats;1630270800;1630274399
capture_legacy_pig_script1630274400;1630277999
crypto_decline_stats;1630278000;1630281599
completion_decline_stats;1630292400;1630295999
sale_decline_stats;1630299600;1630303199
filifecycle_decline_stats;1630299600;1630303199
crypto_decline_stats;1630306800;1630310399
completion_decline_stats;1630306800;1630310399
payment_token_decline_stats;1630310400;1630313999
payment_token_decline_stats;1630314000;1630317599
tokenization_decline;1630317600;1630321199
capture_legacy_pig_script1630317600;1630321199
capture_legacy_pig_script1630321200;1630324799
reverse_money_movement_decline_stats;1630332000;1630335599
completion_decline_stats;1630339200;1630342799
payment_token_decline_stats;1630350000;1630353599
withdrawal_pig_script1630364400;1630367999
tokenization_decline;1630371600;1630375199
tokenization_decline;1630371600;1630375199
crypto_decline_stats;1630378800;1630382399
auth_capture_decline_stats;1630382400;1630385999
tokenization_decline;1630382400;1630385999
withdrawal_pig_script1630386000;1630389599</t>
  </si>
  <si>
    <t>Use online tools to remove tabspace</t>
  </si>
  <si>
    <t>https://onlinetexttools.com/remove-all-whitespace-from-text</t>
  </si>
  <si>
    <t>Vamsi on citrix and cal timeout</t>
  </si>
  <si>
    <t>https://paypal-my.sharepoint.com/:v:/p/sugnanasekaran/EYfaqM0_BRhHhTmxKdP3js0BEobJQcZjrkwH_wsRd8Ninw</t>
  </si>
  <si>
    <t xml:space="preserve">10 mins </t>
  </si>
  <si>
    <t>Prod_type as new drop down</t>
  </si>
  <si>
    <t>https://paypal-my.sharepoint.com/:v:/p/vagoud/EeA6Oqw4KJhMn9gLaVQcPp4BWq_eUhgInQM8pBPtjqGI_Q</t>
  </si>
  <si>
    <t>BQ table creation and partisioning</t>
  </si>
  <si>
    <t>Ravi to entire team</t>
  </si>
  <si>
    <t>Auth__any_30_SystemAlert</t>
  </si>
  <si>
    <t>FATAL</t>
  </si>
  <si>
    <t>CRITICAL</t>
  </si>
  <si>
    <t>WARNING</t>
  </si>
  <si>
    <t>Sale_any_30_SystemAlert</t>
  </si>
  <si>
    <t>FI_any_30_SystemAlert</t>
  </si>
  <si>
    <t>Disbursement_any_30_SystemAlert</t>
  </si>
  <si>
    <t>08-Sep (from 1AM)</t>
  </si>
  <si>
    <t>08-Sep (from 11PM)</t>
  </si>
  <si>
    <t>https://paypal-my.sharepoint.com/:v:/p/nipandey/Ec_O8eAiAVhEtQkHxFr91PUBSFIAcFfkleN0qW9nzIc5rQ</t>
  </si>
  <si>
    <t>IRIS discussion with Nisanth and team</t>
  </si>
  <si>
    <t>BE + Payments team</t>
  </si>
  <si>
    <r>
      <t>t-batch team will run the block and provide us the logs for the same, we can check the logs and the DB tables
dl-pp-csi-sparkle@paypal.com
For all instance -&gt; Go to pool -&gt; select the envi -&gt; Then go to manifest tab
If failed -&gt; Try with one more strategy -&gt; If again failed Raise frontline ticket and post in the frontline channel
ctrl + F manifest id and select deploy for that manifest
Give email for dl as well and select those and confirm deploy -</t>
    </r>
    <r>
      <rPr>
        <sz val="12"/>
        <color rgb="FFC00000"/>
        <rFont val="Calibri"/>
        <family val="2"/>
        <scheme val="minor"/>
      </rPr>
      <t xml:space="preserve"> </t>
    </r>
    <r>
      <rPr>
        <b/>
        <sz val="12"/>
        <color rgb="FFC00000"/>
        <rFont val="Calibri (Body)"/>
      </rPr>
      <t>Takes around 50mins to complete</t>
    </r>
    <r>
      <rPr>
        <sz val="12"/>
        <color theme="1"/>
        <rFont val="Calibri"/>
        <family val="2"/>
        <scheme val="minor"/>
      </rPr>
      <t xml:space="preserve">
If not started for a while 
1.click Job tab and check other's are completed
2.go to go/frontline -&gt; take screenshot and url and create ticket - with scenario as - need help in prod deploy</t>
    </r>
  </si>
  <si>
    <t xml:space="preserve">Remove in FE - &gt; Global showing 2 all, risk_decline from system </t>
  </si>
  <si>
    <t>Pending</t>
  </si>
  <si>
    <t>FE</t>
  </si>
  <si>
    <t>https://internal.paypalinc.com/contacts/alex/decline/sale/reasonCode?countryView=us&amp;view=business&amp;filter=impacts&amp;samples=INTERNAL_ERROR&amp;date=2021-09-14</t>
  </si>
  <si>
    <t>PingId - changing mobile</t>
  </si>
  <si>
    <t xml:space="preserve">Need to change phone </t>
  </si>
  <si>
    <t>Hi - I would like to change mobile .. please help me with the unpair of the old mobile and pairing with new mobile for pingid. My id- sugnanasekaran, M- 7667547305</t>
  </si>
  <si>
    <t>Hi - I would like to change my mobile .. please help me with the unpair of the old mobile and pairing with new mobile Altus, Genesis, HRZ, Altus, SiteAD. My id- sugnanasekaran, M- 7667547305
Give - Venkatesh Khanna &lt;vkhanna@paypal.com&gt;, Chennai - India</t>
  </si>
  <si>
    <t>By changing the minimal Value</t>
  </si>
  <si>
    <t>New Min</t>
  </si>
  <si>
    <t>Value</t>
  </si>
  <si>
    <t>New threshold</t>
  </si>
  <si>
    <t>old</t>
  </si>
  <si>
    <t>SELECT count(1), severity, ALERT_THRESHOLD_DATA, ALERT_ACTUAL_VALUE FROM prct_alerts_snpsht_data where alert_child_id=25 and create_ts&gt; 1631257200 and create_ts&lt; 1631343599 group by severity, ALERT_THRESHOLD_DATA, ALERT_ACTUAL_VALUE;</t>
  </si>
  <si>
    <t>Difference in (%) when compared to current</t>
  </si>
  <si>
    <t>Metric B</t>
  </si>
  <si>
    <t>Metric A</t>
  </si>
  <si>
    <t>count(1)</t>
  </si>
  <si>
    <t>severity</t>
  </si>
  <si>
    <t>ALERT_THRESHOLD_DATA</t>
  </si>
  <si>
    <t>ALERT_ACTUAL_VALUE</t>
  </si>
  <si>
    <t>***************{</t>
  </si>
  <si>
    <t>origin:"ALEX",</t>
  </si>
  <si>
    <t>hostname:"new_alex_alerts",</t>
  </si>
  <si>
    <t>agent:"Proactive-Alerts 1.0",</t>
  </si>
  <si>
    <t>kblink:"https://engineering.paypalcorp.com/confluence/pages/viewpage.action?spaceKey=QC&amp;title=Reason+Codes+-+Business+vs+Technical+Errors",</t>
  </si>
  <si>
    <t>sendername:"[Ljava.lang.String;@5134de51",</t>
  </si>
  <si>
    <t>suborigin:"auth",</t>
  </si>
  <si>
    <t>component:"categories = DECLINED &amp; operation = AUTH &amp; sender_country IN ('ALL') &amp; instrument_type IN ('ALL') ",</t>
  </si>
  <si>
    <t>severity:"fatal",</t>
  </si>
  <si>
    <t>message:"Created_By:sugnanasekaran,</t>
  </si>
  <si>
    <t>Frequency(mins):15,</t>
  </si>
  <si>
    <t>start_time:Sep-17 04:00 AM,</t>
  </si>
  <si>
    <t>end_time:Sep-17 04:15 AM,</t>
  </si>
  <si>
    <t>SampleCorrId's:[],</t>
  </si>
  <si>
    <t>Triggered At:impacts-1-day,</t>
  </si>
  <si>
    <t>Condition:&gt;=,</t>
  </si>
  <si>
    <t>Threshold:300,</t>
  </si>
  <si>
    <t>WeeksAvg:NA,</t>
  </si>
  <si>
    <t>ActualValue:324,</t>
  </si>
  <si>
    <t>Deviation:324.00",</t>
  </si>
  <si>
    <t>url:"https://internal.paypalinc.com/contacts/alex/decline/auth/reasonCode?countryView=LINED&amp;view=business&amp;filter=impacts&amp;samples=DECLINED&amp;date=2021-09-17"}</t>
  </si>
  <si>
    <t>17:47:17.268 [prctAlertAsyncTaskExecutor-1] INFO com.paypal.cs.monitoring.proactive.ProactiveAlertsDbReader Url:https://internal.paypalinc.com/contacts/alex/decline/operation/reasonCode?countryView=abc&amp;view=business&amp;filter=impacts&amp;samples=category&amp;date=</t>
  </si>
  <si>
    <t>sendername:"[Ljava.lang.String;@7eabd23a",</t>
  </si>
  <si>
    <t>component:"operation = AUTH &amp; categories = DECLINED_INSUFFICIENT_FUNDS &amp; sender_country IN ('ALL') &amp; instrument_type IN ('ALL') ",</t>
  </si>
  <si>
    <t>SampleCorrId's:[55c879f6b0fd6, 4fba1a231319, 2cf1d27489b8a],</t>
  </si>
  <si>
    <t>IndividualValue:1551,</t>
  </si>
  <si>
    <t>TotalCount:6359.0,</t>
  </si>
  <si>
    <t>Deviation:1551.00",</t>
  </si>
  <si>
    <t>url:"https://internal.paypalinc.com/contacts/alex/decline/auth/reasonCode?countryView=&amp;view=business&amp;filter=impacts&amp;samples=DECLINED_INSUFFICIENT_FUNDS&amp;date=2021-09-17"</t>
  </si>
  <si>
    <t>Just want to re-iterate - once we have Iris - on de-duplication logic - we need to have updation of last_time. + TLY count should increase + one more thing - if at time t1 we got internal_error with severity as Critical but at time t2 if same internal error comes with severity as fatal then it should be considered as 2 different alerts</t>
  </si>
  <si>
    <t>{</t>
  </si>
  <si>
    <t>Model</t>
  </si>
  <si>
    <t>Prize</t>
  </si>
  <si>
    <t>Site</t>
  </si>
  <si>
    <t>Color</t>
  </si>
  <si>
    <t>Flipkart</t>
  </si>
  <si>
    <t>Discount</t>
  </si>
  <si>
    <t>Final</t>
  </si>
  <si>
    <t>12-128GB</t>
  </si>
  <si>
    <t>12-64GB</t>
  </si>
  <si>
    <t>11-64GB</t>
  </si>
  <si>
    <t>11-128GB</t>
  </si>
  <si>
    <t>Amazon</t>
  </si>
  <si>
    <t>AstroMatch</t>
  </si>
  <si>
    <t>Vaisali</t>
  </si>
  <si>
    <t>16.5/36</t>
  </si>
  <si>
    <t>JK</t>
  </si>
  <si>
    <t>Sumitha</t>
  </si>
  <si>
    <t>Age high</t>
  </si>
  <si>
    <t>Kiruthika</t>
  </si>
  <si>
    <t>No father</t>
  </si>
  <si>
    <t>Sree nithi</t>
  </si>
  <si>
    <t>Has Raghu</t>
  </si>
  <si>
    <t>Saranya</t>
  </si>
  <si>
    <t>20/36</t>
  </si>
  <si>
    <t>Backfill</t>
  </si>
  <si>
    <t>start</t>
  </si>
  <si>
    <t>end</t>
  </si>
  <si>
    <t>status</t>
  </si>
  <si>
    <t>Working message:</t>
  </si>
  <si>
    <r>
      <t>"origin"</t>
    </r>
    <r>
      <rPr>
        <sz val="12"/>
        <color rgb="FF000000"/>
        <rFont val="Menlo"/>
        <family val="2"/>
      </rPr>
      <t xml:space="preserve">: </t>
    </r>
    <r>
      <rPr>
        <sz val="12"/>
        <color rgb="FF0451A5"/>
        <rFont val="Menlo"/>
        <family val="2"/>
      </rPr>
      <t>"ALEX"</t>
    </r>
    <r>
      <rPr>
        <sz val="12"/>
        <color rgb="FF000000"/>
        <rFont val="Menlo"/>
        <family val="2"/>
      </rPr>
      <t>,</t>
    </r>
  </si>
  <si>
    <r>
      <t>"suborigin"</t>
    </r>
    <r>
      <rPr>
        <sz val="12"/>
        <color rgb="FF000000"/>
        <rFont val="Menlo"/>
        <family val="2"/>
      </rPr>
      <t xml:space="preserve">: </t>
    </r>
    <r>
      <rPr>
        <sz val="12"/>
        <color rgb="FF0451A5"/>
        <rFont val="Menlo"/>
        <family val="2"/>
      </rPr>
      <t>" ALEX - Alerts Demo"</t>
    </r>
    <r>
      <rPr>
        <sz val="12"/>
        <color rgb="FF000000"/>
        <rFont val="Menlo"/>
        <family val="2"/>
      </rPr>
      <t>,</t>
    </r>
  </si>
  <si>
    <r>
      <t>"hostname"</t>
    </r>
    <r>
      <rPr>
        <sz val="12"/>
        <color rgb="FF000000"/>
        <rFont val="Menlo"/>
        <family val="2"/>
      </rPr>
      <t xml:space="preserve">: </t>
    </r>
    <r>
      <rPr>
        <sz val="12"/>
        <color rgb="FF0451A5"/>
        <rFont val="Menlo"/>
        <family val="2"/>
      </rPr>
      <t>"PaymentDeclines"</t>
    </r>
    <r>
      <rPr>
        <sz val="12"/>
        <color rgb="FF000000"/>
        <rFont val="Menlo"/>
        <family val="2"/>
      </rPr>
      <t xml:space="preserve">, </t>
    </r>
  </si>
  <si>
    <r>
      <t>"component"</t>
    </r>
    <r>
      <rPr>
        <sz val="12"/>
        <color rgb="FF000000"/>
        <rFont val="Menlo"/>
        <family val="2"/>
      </rPr>
      <t xml:space="preserve">: </t>
    </r>
    <r>
      <rPr>
        <sz val="12"/>
        <color rgb="FF0451A5"/>
        <rFont val="Menlo"/>
        <family val="2"/>
      </rPr>
      <t>"auth"</t>
    </r>
    <r>
      <rPr>
        <sz val="12"/>
        <color rgb="FF000000"/>
        <rFont val="Menlo"/>
        <family val="2"/>
      </rPr>
      <t xml:space="preserve">, </t>
    </r>
  </si>
  <si>
    <r>
      <t>"message"</t>
    </r>
    <r>
      <rPr>
        <sz val="12"/>
        <color rgb="FF000000"/>
        <rFont val="Menlo"/>
        <family val="2"/>
      </rPr>
      <t xml:space="preserve">: </t>
    </r>
    <r>
      <rPr>
        <sz val="12"/>
        <color rgb="FF0451A5"/>
        <rFont val="Menlo"/>
        <family val="2"/>
      </rPr>
      <t>"start_time:05-26 09:15 AMend_time:05-26 09:30 AM Triggered At:impacts-5-weeks&gt;=1% weekavg:16172 Actual:17826 Deviation:10"</t>
    </r>
    <r>
      <rPr>
        <sz val="12"/>
        <color rgb="FF000000"/>
        <rFont val="Menlo"/>
        <family val="2"/>
      </rPr>
      <t>,</t>
    </r>
  </si>
  <si>
    <r>
      <t>"sendername"</t>
    </r>
    <r>
      <rPr>
        <sz val="12"/>
        <color rgb="FF000000"/>
        <rFont val="Menlo"/>
        <family val="2"/>
      </rPr>
      <t xml:space="preserve">: </t>
    </r>
    <r>
      <rPr>
        <sz val="12"/>
        <color rgb="FF0451A5"/>
        <rFont val="Menlo"/>
        <family val="2"/>
      </rPr>
      <t>"sparkle-alert-notification@paypal.com"</t>
    </r>
    <r>
      <rPr>
        <sz val="12"/>
        <color rgb="FF000000"/>
        <rFont val="Menlo"/>
        <family val="2"/>
      </rPr>
      <t>,</t>
    </r>
  </si>
  <si>
    <r>
      <t>"agent"</t>
    </r>
    <r>
      <rPr>
        <sz val="12"/>
        <color rgb="FF000000"/>
        <rFont val="Menlo"/>
        <family val="2"/>
      </rPr>
      <t xml:space="preserve">: </t>
    </r>
    <r>
      <rPr>
        <sz val="12"/>
        <color rgb="FF0451A5"/>
        <rFont val="Menlo"/>
        <family val="2"/>
      </rPr>
      <t>"sherlock-alert-script"</t>
    </r>
    <r>
      <rPr>
        <sz val="12"/>
        <color rgb="FF000000"/>
        <rFont val="Menlo"/>
        <family val="2"/>
      </rPr>
      <t>,</t>
    </r>
  </si>
  <si>
    <r>
      <t>"severity"</t>
    </r>
    <r>
      <rPr>
        <sz val="12"/>
        <color rgb="FF000000"/>
        <rFont val="Menlo"/>
        <family val="2"/>
      </rPr>
      <t xml:space="preserve">: </t>
    </r>
    <r>
      <rPr>
        <sz val="12"/>
        <color rgb="FF0451A5"/>
        <rFont val="Menlo"/>
        <family val="2"/>
      </rPr>
      <t>"Fatal"</t>
    </r>
    <r>
      <rPr>
        <sz val="12"/>
        <color rgb="FF000000"/>
        <rFont val="Menlo"/>
        <family val="2"/>
      </rPr>
      <t>,</t>
    </r>
  </si>
  <si>
    <r>
      <t>"kblink"</t>
    </r>
    <r>
      <rPr>
        <sz val="12"/>
        <color rgb="FF000000"/>
        <rFont val="Menlo"/>
        <family val="2"/>
      </rPr>
      <t xml:space="preserve">: </t>
    </r>
    <r>
      <rPr>
        <sz val="12"/>
        <color rgb="FF0451A5"/>
        <rFont val="Menlo"/>
        <family val="2"/>
      </rPr>
      <t>"https://engineering.paypalcorp.com/confluence/pages/viewpage.action?spaceKey=QC&amp;title=Reason+Codes+-+Business+vs+Technical+Errors"</t>
    </r>
    <r>
      <rPr>
        <sz val="12"/>
        <color rgb="FF000000"/>
        <rFont val="Menlo"/>
        <family val="2"/>
      </rPr>
      <t>,</t>
    </r>
  </si>
  <si>
    <r>
      <t>"url"</t>
    </r>
    <r>
      <rPr>
        <sz val="12"/>
        <color rgb="FF000000"/>
        <rFont val="Menlo"/>
        <family val="2"/>
      </rPr>
      <t xml:space="preserve">: </t>
    </r>
    <r>
      <rPr>
        <sz val="12"/>
        <color rgb="FF0451A5"/>
        <rFont val="Menlo"/>
        <family val="2"/>
      </rPr>
      <t>"&lt;Link which is part of the email&gt; or &lt;Slex Home&gt;"</t>
    </r>
    <r>
      <rPr>
        <sz val="12"/>
        <color rgb="FF000000"/>
        <rFont val="Menlo"/>
        <family val="2"/>
      </rPr>
      <t>,</t>
    </r>
  </si>
  <si>
    <r>
      <t>"senderip"</t>
    </r>
    <r>
      <rPr>
        <sz val="12"/>
        <color rgb="FF000000"/>
        <rFont val="Menlo"/>
        <family val="2"/>
      </rPr>
      <t xml:space="preserve">: </t>
    </r>
    <r>
      <rPr>
        <sz val="12"/>
        <color rgb="FF0451A5"/>
        <rFont val="Menlo"/>
        <family val="2"/>
      </rPr>
      <t>"0.0.0.8"</t>
    </r>
  </si>
  <si>
    <r>
      <t>"hostname"</t>
    </r>
    <r>
      <rPr>
        <sz val="12"/>
        <color rgb="FF000000"/>
        <rFont val="Menlo"/>
        <family val="2"/>
      </rPr>
      <t xml:space="preserve">: </t>
    </r>
    <r>
      <rPr>
        <sz val="12"/>
        <color rgb="FF0451A5"/>
        <rFont val="Menlo"/>
        <family val="2"/>
      </rPr>
      <t>"new_alex_alerts"</t>
    </r>
    <r>
      <rPr>
        <sz val="12"/>
        <color rgb="FF000000"/>
        <rFont val="Menlo"/>
        <family val="2"/>
      </rPr>
      <t xml:space="preserve">, </t>
    </r>
  </si>
  <si>
    <r>
      <t>"sendername"</t>
    </r>
    <r>
      <rPr>
        <sz val="12"/>
        <color rgb="FF000000"/>
        <rFont val="Menlo"/>
        <family val="2"/>
      </rPr>
      <t xml:space="preserve">: </t>
    </r>
    <r>
      <rPr>
        <sz val="12"/>
        <color rgb="FF0451A5"/>
        <rFont val="Menlo"/>
        <family val="2"/>
      </rPr>
      <t>"surendaarg@paypal.com"</t>
    </r>
    <r>
      <rPr>
        <sz val="12"/>
        <color rgb="FF000000"/>
        <rFont val="Menlo"/>
        <family val="2"/>
      </rPr>
      <t>,</t>
    </r>
  </si>
  <si>
    <r>
      <t>"suborigin"</t>
    </r>
    <r>
      <rPr>
        <sz val="12"/>
        <color rgb="FF000000"/>
        <rFont val="Menlo"/>
        <family val="2"/>
      </rPr>
      <t xml:space="preserve">: </t>
    </r>
    <r>
      <rPr>
        <sz val="12"/>
        <color rgb="FF0451A5"/>
        <rFont val="Menlo"/>
        <family val="2"/>
      </rPr>
      <t>"Auth | Fatal"</t>
    </r>
    <r>
      <rPr>
        <sz val="12"/>
        <color rgb="FF000000"/>
        <rFont val="Menlo"/>
        <family val="2"/>
      </rPr>
      <t>,</t>
    </r>
  </si>
  <si>
    <r>
      <t>"agent"</t>
    </r>
    <r>
      <rPr>
        <sz val="12"/>
        <color rgb="FF000000"/>
        <rFont val="Menlo"/>
        <family val="2"/>
      </rPr>
      <t xml:space="preserve">: </t>
    </r>
    <r>
      <rPr>
        <sz val="12"/>
        <color rgb="FF0451A5"/>
        <rFont val="Menlo"/>
        <family val="2"/>
      </rPr>
      <t>"Proactive-Alerts 1.0"</t>
    </r>
    <r>
      <rPr>
        <sz val="12"/>
        <color rgb="FF000000"/>
        <rFont val="Menlo"/>
        <family val="2"/>
      </rPr>
      <t>,</t>
    </r>
  </si>
  <si>
    <r>
      <t>"component"</t>
    </r>
    <r>
      <rPr>
        <sz val="12"/>
        <color rgb="FF000000"/>
        <rFont val="Menlo"/>
        <family val="2"/>
      </rPr>
      <t xml:space="preserve">: </t>
    </r>
    <r>
      <rPr>
        <sz val="12"/>
        <color rgb="FF0451A5"/>
        <rFont val="Menlo"/>
        <family val="2"/>
      </rPr>
      <t>"operation = AUTH &amp; categories = DECLINED_INSUFFICIENT_FUNDS &amp; sender_country IN ('ALL') &amp; instrument_type IN ('ALL') "</t>
    </r>
    <r>
      <rPr>
        <sz val="12"/>
        <color rgb="FF000000"/>
        <rFont val="Menlo"/>
        <family val="2"/>
      </rPr>
      <t>,</t>
    </r>
  </si>
  <si>
    <r>
      <t>"severity"</t>
    </r>
    <r>
      <rPr>
        <sz val="12"/>
        <color rgb="FF000000"/>
        <rFont val="Menlo"/>
        <family val="2"/>
      </rPr>
      <t xml:space="preserve">: </t>
    </r>
    <r>
      <rPr>
        <sz val="12"/>
        <color rgb="FF0451A5"/>
        <rFont val="Menlo"/>
        <family val="2"/>
      </rPr>
      <t>"fatal"</t>
    </r>
    <r>
      <rPr>
        <sz val="12"/>
        <color rgb="FF000000"/>
        <rFont val="Menlo"/>
        <family val="2"/>
      </rPr>
      <t>,</t>
    </r>
  </si>
  <si>
    <r>
      <t>"message"</t>
    </r>
    <r>
      <rPr>
        <sz val="12"/>
        <color rgb="FF000000"/>
        <rFont val="Menlo"/>
        <family val="2"/>
      </rPr>
      <t xml:space="preserve">: </t>
    </r>
    <r>
      <rPr>
        <sz val="12"/>
        <color rgb="FF0451A5"/>
        <rFont val="Menlo"/>
        <family val="2"/>
      </rPr>
      <t>"Created_By:sugnanasekaran Frequency(mins):15 start_time:Sep-17 04:00 AM end_time:Sep-17 04:15 AM SampleCorrId's:[55c879f6b0fd6, 4fba1a231319, 2cf1d27489b8a] Triggered At:impacts-1-day Condition:&gt;= Threshold:300 WeeksAvg:NA IndividualValue:1551 TotalCount:6359.0 Deviation:1551.00"</t>
    </r>
    <r>
      <rPr>
        <sz val="12"/>
        <color rgb="FF000000"/>
        <rFont val="Menlo"/>
        <family val="2"/>
      </rPr>
      <t>,</t>
    </r>
  </si>
  <si>
    <r>
      <t>"url"</t>
    </r>
    <r>
      <rPr>
        <sz val="12"/>
        <color rgb="FF000000"/>
        <rFont val="Menlo"/>
        <family val="2"/>
      </rPr>
      <t xml:space="preserve">: </t>
    </r>
    <r>
      <rPr>
        <sz val="12"/>
        <color rgb="FF0451A5"/>
        <rFont val="Menlo"/>
        <family val="2"/>
      </rPr>
      <t>"https://internal.paypalinc.com/contacts/alex/decline/auth/reasonCode?countryView=&amp;view=business&amp;filter=impacts&amp;samples=DECLINED_INSUFFICIENT_FUNDS&amp;date=2021-09-17"</t>
    </r>
    <r>
      <rPr>
        <sz val="12"/>
        <color rgb="FF000000"/>
        <rFont val="Menlo"/>
        <family val="2"/>
      </rPr>
      <t>,</t>
    </r>
  </si>
  <si>
    <t>"agent":"Proactive-Alerts 1.0",</t>
  </si>
  <si>
    <t>"kblink":"https://engineering.paypalcorp.com/confluence/pages/viewpage.action?spaceKey=QC&amp;title=Reason+Codes+-+Business+vs+Technical+Errors",</t>
  </si>
  <si>
    <t>"suborigin":"auth",</t>
  </si>
  <si>
    <t>"component":"operation = AUTH &amp; categories = DECLINED_INSUFFICIENT_FUNDS &amp; sender_country IN ('ALL') &amp; instrument_type IN ('ALL') ",</t>
  </si>
  <si>
    <t>"origin":"ALEX",</t>
  </si>
  <si>
    <t>"message":"Created_By:sugnanasekaran Frequency(mins):15 start_time:Sep-20 05:00 AM end_time:Sep-20 05:15 AM SampleCorrId's:[55c879f6b0fd6, 4fba1a231319, 2cf1d27489b8a] Triggered At:impacts-1-day Condition:&gt;= Threshold:300 WeeksAvg:NA IndividualValue:1551 TotalCount:6359.0 Deviation:1551.00",</t>
  </si>
  <si>
    <t>"url":"https://internal.paypalinc.com/contacts/alex/decline/auth/reasonCode?countryView=&amp;view=business&amp;filter=impacts&amp;samples=DECLINED_INSUFFICIENT_FUNDS&amp;date=2021-09-20"</t>
  </si>
  <si>
    <t>Weekly report manual entry</t>
  </si>
  <si>
    <t>3 times</t>
  </si>
  <si>
    <t>2 times</t>
  </si>
  <si>
    <t>Gokul - Dynamic table / Cache</t>
  </si>
  <si>
    <t>Gokul - Need to take offline</t>
  </si>
  <si>
    <t>Corr-Id and IRIS going first</t>
  </si>
  <si>
    <t>push</t>
  </si>
  <si>
    <t>PrctAlertWriter.java</t>
  </si>
  <si>
    <t>ProactiveAlertChildNew.java</t>
  </si>
  <si>
    <t>2 lines need to be changed multi select - 316, 360</t>
  </si>
  <si>
    <t>ProactiveAlertIRISIntegration</t>
  </si>
  <si>
    <t>ProactiveAlertEmail</t>
  </si>
  <si>
    <t>ProactiveAlertIRISService</t>
  </si>
  <si>
    <t>application_overrride</t>
  </si>
  <si>
    <t>alter table prct_alerts add uuid varchar(100) default null;</t>
  </si>
  <si>
    <t>dev</t>
  </si>
  <si>
    <t>QA</t>
  </si>
  <si>
    <t>Prod</t>
  </si>
  <si>
    <t>{"success":true,"code":200,"count":1,"uuid":"fa752303864d0879e0f04a534184f440","server":"irisdev-9987","remoteip":"10.229.211.254","message":"Updated successfully.","server_json":{"server_event_data":{"alertid":"76d582f34d4ec8f61f2a88351bb6a60e","identifier":"alex_auth_new_alex_alertsfatal_operationauthcategoriesdeclinedsender_countryinallinstrument_typeinall","first_ts":1632286108,"last_ts":1632301053,"clear_ts":null,"origin":"ALEX","suborigin":"auth","hostname":"new_alex_alerts|Fatal","originalhostname":null,"component":"operation = AUTH &amp; categories = DECLINED &amp; sender_country IN ('ALL') &amp; instrument_type IN ('ALL') ","podname":null,"tags":null,"colo":"","message":"Created_By:sugnanasekaran Frequency(mins):15 start_time:Sep-22 12:00 AM end_time:Sep-22 12:15 AM SampleCorrId's:[87e7377d953fc, 3817af64f3577, a6ac2621212e7] Triggered At:impacts-1-day Condition:&gt;= Threshold:300 WeeksAvg:NA IndividualValue:324 TotalCount:6359.0 Deviation:324.00","message_md5":"1df06596d388b94ca8c1b5b59bdcc1d1","originalmessage":"Created_By:sugnanasekaran Frequency(mins):15 start_time:Sep-21 08:15 PM end_time:Sep-21 08:30 PM SampleCorrId's:[967e50cf93a5b, 6ae99be1e1b9a, b081786383f13] Triggered At:impacts-1-day Condition:&gt;= Threshold:300 WeeksAvg:NA IndividualValue:310 TotalCount:6637.0 Deviation:310.00","originalmessage_md5":"bd83ee258e43c1ba22fecb69dcd9e688","agent":"Proactive-Alerts 1.0","groupid":"UnCategorized","lastgroupid":"UnCategorized","originalgroupid":"UnCategorized","tally":12,"cleartally":0,"ack_ts":null,"ackuid":null,"display_ts":null,"displayuid":null,"closecode":null,"close_ts":null,"closeuid":null,"close_message":null,"sendername":null,"senderip":null,"proxyname":null,"proxyip":null,"proxy_ts":null,"servername":null,"serverip":null,"server_ts":null,"kblink":"https:\/\/engineering.paypalcorp.com\/confluence\/pages\/viewpage.action?spaceKey=QC&amp;title=Reason+Codes+-+Business+vs+Technical+Errors","url":"https:\/\/internal.paypalinc.com\/contacts\/alex\/decline\/auth\/reasonCode?countryView=&amp;view=business&amp;filter=impacts&amp;samples=DECLINED&amp;date=2021-09-22","originalurl":"https:\/\/internal.paypalinc.com\/contacts\/alex\/decline\/auth\/reasonCode?countryView=&amp;view=business&amp;filter=impacts&amp;samples=DECLINED&amp;date=2021-09-22","severity":0,"lastseverity":0,"originalseverity":0,"ticketsystem":null,"ticketid":null,"ticket_ts":null,"ticketuid":null,"ruleid":0,"pagerdutyids":null,"update_by":null,"update_ts":null,"viewtags":"32c565c82cab4c63473dc0ad064dff31,a69155f6beb421943ea858c69e31742a","integrationtags":null,"containername":null,"metadata_md5":null,"environment":"Production","msg_message":"Created_By:sugnanasekaran Frequency(mins):15 start_time:Sep-22 12:00 AM end_time:Sep-22 12:15 AM SampleCorrId's:[87e7377d953fc, 3817af64f3577, a6ac2621212e7] Triggered At:impacts-1-day Condition:&gt;= Threshold:300 WeeksAvg:NA IndividualValue:324 TotalCount:6359.0 Deviation:324.00","origmsg_message":"Created_By:sugnanasekaran Frequency(mins):15 start_time:Sep-21 08:15 PM end_time:Sep-21 08:30 PM SampleCorrId's:[967e50cf93a5b, 6ae99be1e1b9a, b081786383f13] Triggered At:impacts-1-day Condition:&gt;= Threshold:300 WeeksAvg:NA IndividualValue:310 TotalCount:6637.0 Deviation:310.00","has_automation_row":0,"automation_in_progress":0,"ecvstatus":null,"metadata":null,"adminstatus":null}},"tags":null,"views":null,"servicenow":null,"servicenow_details":null,"pagerduty":null,"pagerduty_details":null,"data":1}</t>
  </si>
  <si>
    <t>{success:true,code:200,count:1,uuid:b9c1ced8a5ce90d924a2f386c615782e,server:irisdev-9987,remoteip:10.229.211.254,message:Updated successfully.,server_json:{server_event_data:{alertid:76d582f34d4ec8f61f2a88351bb6a60e,identifier:alex_auth_new_alex_alertsfatal_operationauthcategoriesdeclinedsender_countryinallinstrument_typeinall,first_ts:1632286108,last_ts:1632302469,clear_ts:null,origin:ALEX,suborigin:auth,hostname:new_alex_alerts|Fatal,originalhostname:null,component:operation = AUTH &amp; categories = DECLINED &amp; sender_country IN ('ALL') &amp; instrument_type IN ('ALL') ,podname:null,tags:null,colo:,message:Created_By:sugnanasekaran Frequency(mins):15 start_time:Sep-22 02:15 AM end_time:Sep-22 02:30 AM SampleCorrId's:[967e50cf93a5b, 6ae99be1e1b9a, b081786383f13] Triggered At:impacts-1-day Condition:&gt;= Threshold:300 WeeksAvg:NA IndividualValue:310 TotalCount:6637.0 Deviation:310.00,message_md5:14419a7f216f47318797e01022a81a58,originalmessage:Created_By:sugnanasekaran Frequency(mins):15 start_time:Sep-21 08:15 PM end_time:Sep-21 08:30 PM SampleCorrId's:[967e50cf93a5b, 6ae99be1e1b9a, b081786383f13] Triggered At:impacts-1-day Condition:&gt;= Threshold:300 WeeksAvg:NA IndividualValue:310 TotalCount:6637.0 Deviation:310.00,originalmessage_md5:bd83ee258e43c1ba22fecb69dcd9e688,agent:Proactive-Alerts 1.0,groupid:UnCategorized,lastgroupid:UnCategorized,originalgroupid:UnCategorized,tally:15,cleartally:0,ack_ts:null,ackuid:null,display_ts:null,displayuid:null,closecode:null,close_ts:null,closeuid:null,close_message:null,sendername:null,senderip:null,proxyname:null,proxyip:null,proxy_ts:null,servername:null,serverip:null,server_ts:null,kblink:https:\/\/engineering.paypalcorp.com\/confluence\/pages\/viewpage.action?spaceKey=QC&amp;title=Reason+Codes+-+Business+vs+Technical+Errors,url:https:\/\/internal.paypalinc.com\/contacts\/alex\/decline\/auth\/reasonCode?countryView=&amp;view=business&amp;filter=impacts&amp;samples=DECLINED&amp;date=2021-09-22,originalurl:https:\/\/internal.paypalinc.com\/contacts\/alex\/decline\/auth\/reasonCode?countryView=&amp;view=business&amp;filter=impacts&amp;samples=DECLINED&amp;date=2021-09-22,severity:0,lastseverity:0,originalseverity:0,ticketsystem:null,ticketid:null,ticket_ts:null,ticketuid:null,ruleid:0,pagerdutyids:null,update_by:null,update_ts:null,viewtags:32c565c82cab4c63473dc0ad064dff31,a69155f6beb421943ea858c69e31742a,integrationtags:null,containername:null,metadata_md5:null,environment:Production,msg_message:Created_By:sugnanasekaran Frequency(mins):15 start_time:Sep-22 02:15 AM end_time:Sep-22 02:30 AM SampleCorrId's:[967e50cf93a5b, 6ae99be1e1b9a, b081786383f13] Triggered At:impacts-1-day Condition:&gt;= Threshold:300 WeeksAvg:NA IndividualValue:310 TotalCount:6637.0 Deviation:310.00,origmsg_message:Created_By:sugnanasekaran Frequency(mins):15 start_time:Sep-21 08:15 PM end_time:Sep-21 08:30 PM SampleCorrId's:[967e50cf93a5b, 6ae99be1e1b9a, b081786383f13] Triggered At:impacts-1-day Condition:&gt;= Threshold:300 WeeksAvg:NA IndividualValue:310 TotalCount:6637.0 Deviation:310.00,has_automation_row:0,automation_in_progress:0,ecvstatus:null,metadata:null,adminstatus:null}},tags:null,views:null,servicenow:null,servicenow_details:null,pagerduty:null,pagerduty_details:null,data:1}</t>
  </si>
  <si>
    <t>Stage testing</t>
  </si>
  <si>
    <t>Any abnormal behavior in stage log and long running</t>
  </si>
  <si>
    <t xml:space="preserve">
 "task_id": {
  "value": "testenv-te-alm-37140172104321791050750-batch-cs-monitoring-437a5b00-1bb0-11ec-a296-42010ab41386-0-4e963228-c752-4b65-8cc4-2311f5d6ed8f"
 },
 "slave_id": {
  "value": "bd3da701-4b13-49c7-b4c8-54bb6b5d0d9f-S859"
 },
 "resources": [
  {
   "name": "cpus",
   "type": 0,
   "scalar": {
    "value": 0.9
   }
  },</t>
  </si>
  <si>
    <t>1. Create the new environment
2. deploy and try again</t>
  </si>
  <si>
    <t>sts</t>
  </si>
  <si>
    <t>Bean is not available</t>
  </si>
  <si>
    <t>1. Add @Component in those class</t>
  </si>
  <si>
    <t>prct_alex_rsn_code_dcln_ctgry_mapping</t>
  </si>
  <si>
    <t>select * from prct_alex_rsn_code_mapping;</t>
  </si>
  <si>
    <t>unable to find valid certification path to requested target</t>
  </si>
  <si>
    <t>IRISservice.POST timed-out and no fallback available</t>
  </si>
  <si>
    <t>10.29.223.238:ccg01batch-cs-monitoring4493.ccg01.phx.paypalinc.com</t>
  </si>
  <si>
    <t>10.58.49.225:ccg01batch-cs-monitoring7466.ccg01.phx.paypalinc.com</t>
  </si>
  <si>
    <t>10.126.139.98:ccg13batch-cs-monitoring1650.ccg13.slc.paypalinc.com</t>
  </si>
  <si>
    <t>10.126.139.0:ccg13batch-cs-monitoring2713.ccg13.slc.paypalinc.com</t>
  </si>
  <si>
    <t>10.126.139.96:ccg13batch-cs-monitoring3861.ccg13.slc.paypalinc.com</t>
  </si>
  <si>
    <t>10.126.139.94:ccg13batch-cs-monitoring3955.ccg13.slc.paypalinc.com</t>
  </si>
  <si>
    <t>10.126.139.97:ccg13batch-cs-monitoring4003.ccg13.slc.paypalinc.com</t>
  </si>
  <si>
    <t>10.126.139.89:ccg13batch-cs-monitoring4950.ccg13.slc.paypalinc.com</t>
  </si>
  <si>
    <t>10.126.139.86:ccg13batch-cs-monitoring6442.ccg13.slc.paypalinc.com</t>
  </si>
  <si>
    <t>10.126.139.92:ccg13batch-cs-monitoring6670.ccg13.slc.paypalinc.com</t>
  </si>
  <si>
    <t>10.126.139.95:ccg13batch-cs-monitoring7807.ccg13.slc.paypalinc.com</t>
  </si>
  <si>
    <t>10.126.139.91:ccg13batch-cs-monitoring8381.ccg13.slc.paypalinc.com</t>
  </si>
  <si>
    <t>10.126.139.102:ccg13batch-cs-monitoring8443.ccg13.slc.paypalinc.com</t>
  </si>
  <si>
    <t>10.28.106.193:ccg01batch-cs-monitoring4352.ccg01.phx.paypalinc.com 10.45.157.125:ccg01batch-cs-monitoring8884.ccg01.phx.paypalinc.com 10.29.252.63:ccg01batch-cs-monitoring9311.ccg01.phx.paypalinc.com</t>
  </si>
  <si>
    <t>May be in alert parent</t>
  </si>
  <si>
    <t>Plan CBE</t>
  </si>
  <si>
    <t>Go -&gt; search 2 house -&gt;</t>
  </si>
  <si>
    <t>b.</t>
  </si>
  <si>
    <t>1 house -&gt; 1zolo</t>
  </si>
  <si>
    <t>c.</t>
  </si>
  <si>
    <t>1 zolo -&gt; Bachlor house</t>
  </si>
  <si>
    <t>1 house-&gt; Nivas brother</t>
  </si>
  <si>
    <t>5:categories = DECLINED_BY_RISK &amp; operation = AUTH &amp; sender_country IN (NA) &amp; instrument_type IN (ALL) :WARNING, 5:categories = DECLINED_INSTRUMENT &amp; operation = AUTH &amp; sender_country IN (NA) &amp; instrument_type IN (ALL) :WARNING, 5:categories = DECLINED_INSUFFICIENT_FUNDS &amp; operation = AUTH &amp; sender_country IN (NA) &amp; instrument_type IN (ALL) :WARNING]</t>
  </si>
  <si>
    <t>SELECT * FROM  prct_alerts_snpsht_data where alert_child_id=24 and create_ts&gt; 1632121200  and create_ts&lt; 1632553199</t>
  </si>
  <si>
    <t>SELECT * FROM  prct_alerts_snpsht_data c join prct_alerts on tid=alert_id where alert_parent_id=166 and c.create_ts&gt; 1632121200  and c.create_ts&lt; 1632553199</t>
  </si>
  <si>
    <t>Weekly consolidation report</t>
  </si>
  <si>
    <t>10.29.223.238:ccg01batch-cs-monitoring4493.ccg01.phx.paypalinc.com
10.58.49.225:ccg01batch-cs-monitoring7466.ccg01.phx.paypalinc.com
10.126.139.98:ccg13batch-cs-monitoring1650.ccg13.slc.paypalinc.com
10.126.139.0:ccg13batch-cs-monitoring2713.ccg13.slc.paypalinc.com
10.126.139.96:ccg13batch-cs-monitoring3861.ccg13.slc.paypalinc.com
10.126.139.94:ccg13batch-cs-monitoring3955.ccg13.slc.paypalinc.com
10.126.139.97:ccg13batch-cs-monitoring4003.ccg13.slc.paypalinc.com
10.126.139.89:ccg13batch-cs-monitoring4950.ccg13.slc.paypalinc.com
10.126.139.86:ccg13batch-cs-monitoring6442.ccg13.slc.paypalinc.com
10.126.139.92:ccg13batch-cs-monitoring6670.ccg13.slc.paypalinc.com
10.126.139.95:ccg13batch-cs-monitoring7807.ccg13.slc.paypalinc.com
10.126.139.91:ccg13batch-cs-monitoring8381.ccg13.slc.paypalinc.com
10.126.139.102:ccg13batch-cs-monitoring8443.ccg13.slc.paypalinc.com
10.28.106.193:ccg01batch-cs-monitoring4352.ccg01.phx.paypalinc.com 
10.45.157.125:ccg01batch-cs-monitoring8884.ccg01.phx.paypalinc.com
10.29.252.63:ccg01batch-cs-monitoring9311.ccg01.phx.paypalinc.com
10.125.5.167:ccg13batch-cs-monitoring4825.ccg13.slc.paypalinc.com
10.45.142.72:ccg01batch-cs-monitoring9020.ccg01.phx.paypalinc.com
10.126.8.35:ccg13batch-cs-monitoring0993.ccg13.slc.paypalinc.com
10.125.18.130:ccg13batch-cs-monitoring3568.ccg13.slc.paypalinc.com</t>
  </si>
  <si>
    <t>origin: "ALEX",</t>
  </si>
  <si>
    <t>agent: "Proactive-Alerts 1.0",</t>
  </si>
  <si>
    <t>kblink: "https://engineering.paypalcorp.com/confluence/pages/viewpage.action?spaceKey=QC&amp;title=Reason+Codes+-+Business+vs+Technical+Errors",</t>
  </si>
  <si>
    <t>sendername: "sugnanasekaran@paypalcsts.com",</t>
  </si>
  <si>
    <t>senderip: "0.0.0.0",</t>
  </si>
  <si>
    <t>suborigin: "auth",</t>
  </si>
  <si>
    <t>component: "categories = DECLINED &amp; operation = AUTH &amp; sender_country IN ('NA') &amp; instrument_type IN ('ALL') ",</t>
  </si>
  <si>
    <t>hostname: "new_alex_alerts|Fatal",</t>
  </si>
  <si>
    <t>severity: "Fatal",</t>
  </si>
  <si>
    <t>message: "Created_By:sugnanasekaran Frequency(mins):15 start_time:Sep-26 11:45 PM end_time:Sep-27 12:00 AM SampleCorrId's:[967e50cf93a5b, 6ae99be1e1b9a, b081786383f13] Triggered At:impacts-1-day Condition:&gt;= Threshold:300 WeeksAvg:NA ActualValue:305 Deviation:305.00",</t>
  </si>
  <si>
    <t>url: ""}</t>
  </si>
  <si>
    <t>"hostname":"new_alex_alerts|Fatal",</t>
  </si>
  <si>
    <t>"severity":"Fatal",</t>
  </si>
  <si>
    <t>"sendername":"sample@paypal.com",</t>
  </si>
  <si>
    <t>Category based on Operation</t>
  </si>
  <si>
    <t>select operation, reason_code from payment_decline_stats where txn_date between date_sub(now(),INTERVAL 3
                                                                                      DAY) and now() group by operation, reason_code limit 100; /* created at September 23, 2021 12:50 AM */</t>
  </si>
  <si>
    <t>select distinct count(1) from payment_decline_stats where txn_date between date_sub(now(),INTERVAL 3 DAY) and now() limit 100; /* created at September 23, 2021 12:50 AM */</t>
  </si>
  <si>
    <t>IRIS docs</t>
  </si>
  <si>
    <t>https://engineering.paypalcorp.com/iris/api/v1/swagger/#!/alerts/postTicketAlerts</t>
  </si>
  <si>
    <t>IRIS URL desc</t>
  </si>
  <si>
    <t>URL</t>
  </si>
  <si>
    <t>https://iris-vip-ccg13.slc.paypalinc.com/</t>
  </si>
  <si>
    <t>http://iris-proxy.g.paypalinc.com:80/ </t>
  </si>
  <si>
    <t>select count(1), operation, reason_code from payment_decline_stats where txn_date between date_sub(now(),INTERVAL 5</t>
  </si>
  <si>
    <t xml:space="preserve">                                                                                      DAY) and now() group by operation, reason_code limit 10000; /* created at September 23, 2021 12:50 AM */</t>
  </si>
  <si>
    <t>IRIS</t>
  </si>
  <si>
    <t>Creating IRIS view simple</t>
  </si>
  <si>
    <t>For seeing alerts in IRIS</t>
  </si>
  <si>
    <t>1. Go to IRIS :
https://engineering.paypalcorp.com/iris/views/
2. Select Admin -&gt; views -&gt; create
3. Give name as you wish
4. URI as neccesary param -&gt; status=any&amp;filter=(origin:eq:ALEX)</t>
  </si>
  <si>
    <t>http://iris-proxy-vip.ccg14.slc.paypalinc.com/api/v1/event/</t>
  </si>
  <si>
    <t>In prod</t>
  </si>
  <si>
    <t>https://github.paypal.com/Transaction-R/galileoschedulerserv/blob/release/galileoschedulerservService/src/main/resources/META-INF/configuration/Production/config/application-override.properties</t>
  </si>
  <si>
    <t>SELECT distinct PROD_TYPE FROM alex_decline_summary where PROD_TYPE IS NOT NULL  ORDER by PROD_TYPE DESC limit 100;</t>
  </si>
  <si>
    <t>Unique product type</t>
  </si>
  <si>
    <t>{"success":true,"code":200,"count":1,"uuid":"9f54a8220966e165d8001996c278d1d7","server":"ccg14irisproxy4905","remoteip":"10.210\
.240.29","message":"Updated successfully.","server_json":{"server_event_data":{"alertid":"07279657bed3b113d80f0b59fb4e6297","identi\
fier":"alex_auth_test_any_15_min_businesswarning_categoriesinvalid_tokenoperationauth_adjustsender_countryinallinstrument_typeinall\
","first_ts":1633001494,"last_ts":1633004182,"clear_ts":null,"origin":"ALEX","suborigin":"auth","hostname":"Test_Any_15_min_Busines\
s|Warning","originalhostname":null,"component":"categories = INVALID_TOKEN &amp; operation = AUTH_ADJUST &amp; sender_country IN ('ALL') &amp; \
instrument_type IN ('ALL') ","podname":null,"tags":null,"colo":"","message":"Created_By:sugnanasekaran Frequency(mins):15 start_tim\
e:Sep-30 04:15 AM end_time:Sep-30 04:30 AM SampleCorrId's:[0044434f20449, 02d033914756e, 03621fea3862d] Triggered At:impacts-1-day \
Condition:&gt;= Threshold:300 WeeksAvg:NA ActualValue:426 Deviation:426.00","message_md5":"d5011e2a14a0e13cb53243c8fca83eec","original\
message":"Created_By:sugnanasekaran Frequency(mins):15 start_time:Sep-30 03:30 AM end_time:Sep-30 03:45 AM SampleCorrId's:[07cea207\
bcdbe, 1b7c4a13a5bf8, 1c07da30a5db2] Triggered At:impacts-1-day Condition:&gt;= Threshold:300 WeeksAvg:NA ActualValue:481 Deviation:48\
1.00","originalmessage_md5":"a225e6db3e644a74d1d3a245245f60f2","agent":"Proactive-Alerts 1.0","groupid":"UnCategorized","lastgroupi\
d":"UnCategorized","originalgroupid":"UnCategorized","tally":3,"cleartally":0,"ack_ts":null,"ackuid":null,"display_ts":1633002433,"\
displayuid":"sugnanasekaran","closecode":null,"close_ts":null,"closeuid":null,"close_message":null,"sendername":null,"senderip":nul\
l,"proxyname":null,"proxyip":null,"proxy_ts":null,"servername":null,"serverip":null,"server_ts":null,"kblink":"https:\/\/engineerin\
g.paypalcorp.com\/confluence\/pages\/viewpage.action?spaceKey=QC&amp;title=Reason+Codes+-+Business+vs+Technical+Errors","url":"https:\/\
\/internal.paypalinc.com\/contacts\/alex\/decline\/auth\/reasonCode?countryView=ALID_TOKEN&amp;view=business&amp;filter=impacts&amp;samples=INV\
ALID_TOKEN&amp;date=2021-09-30","originalurl":"https:\/\/internal.paypalinc.com\/contacts\/alex\/decline\/auth\/reasonCode?countryView=\
ALID_TOKEN&amp;view=business&amp;filter=impacts&amp;samples=INVALID_TOKEN&amp;date=2021-09-30","severity":2,"lastseverity":2,"originalseverity":2,"\
ticketsystem":null,"ticketid":null,"ticket_ts":null,"ticketuid":null,"ruleid":0,"pagerdutyids":null,"update_by":null,"update_ts":nu\
ll,"viewtags":"d5b634eaf29c82bcd3e65c4eceea1f0e,1b19b5e78c1d997e0c509df0a7665cbd,f99eeffc9e2b135fe6a7cd85063cf84e,46835891c3bfdfba5\
adf324786a2d147,b28b3c9eaafe6c697225b4618df2ea34,936818537456a4b66b26b9b04dc12b99,48ae7e9c78920e46ca226fb346d2b7a6,d74cd0bbee35d4e9\
67b04244228eeee2,12fcee1ac255b3a768988350e8e10ae7,f91f79ce309718173fdf52919f3d9bad,fbfd92b0d5dfb9d3e21f08ccff8cb058,b77b078ac9573e4\
fdf35b1f117764c96,8ccb7000a3b55d40347ddc46e643d314,5218720fce824d416042b33312a3e753,090f499f408108633123ad471620947f,6fd1e08b5b903b\
3ca3734749c269d751,28c2c83d6e8b8000758564ed14745603,9f60219dfaab1ed300a6f642113d52a7,04f3fc88176b279e9d411a830bbd6d3d,16e28e33139f0\
5a5626ac00d00a0310c,c08727adb70bcc8f8186f3c137b91f07,dd9e3945dca8998ebb0a72d5a39a866e,bede6a4fd33040e5b8980c1a25873c2f,23639bc8f442\
e00b5a90884c97dc4637,526f6e1ba04c935300be01509c86ba94,3ff6732dda686e7a65e05e75c3e165d5,67222a22d998f6e62a71d1c3f885ef99,8e342e3a903\
d632b17d871f9d32b97d4,49323497f8a2a95b6da1afcd97288538,b6922a01fbb0942ca5d9abad0e60202f","integrationtags":null,"containername":nul\
l,"metadata_md5":null,"environment":null,"msg_message":"Created_By:sugnanasekaran Frequency(mins):15 start_time:Sep-30 04:15 AM end\
_time:Sep-30 04:30 AM SampleCorrId's:[0044434f20449, 02d033914756e, 03621fea3862d] Triggered At:impacts-1-day Condition:&gt;= Threshol\
d:300 WeeksAvg:NA ActualValue:426 Deviation:426.00","origmsg_message":"Created_By:sugnanasekaran Frequency(mins):15 start_time:Sep-\
30 03:30 AM end_time:Sep-30 03:45 AM SampleCorrId's:[07cea207bcdbe, 1b7c4a13a5bf8, 1c07da30a5db2] Triggered At:impacts-1-day Condit\
ion:&gt;= Threshold:300 WeeksAvg:NA ActualValue:481 Deviation:481.00","has_automation_row":0,"automation_in_progress":0,"ecvstatus":nu\
ll,"metadata":null,"adminstatus":null}},"tags":["SETTLEMENT","SETTLEMENTS","GENX","BATCH","OBSERVANT","ALERT"],"views":[58,638,692,\
739,1008,1048,1051,1094,1210,1235,1455,1466,1507,1566,1567,1568,1569,1570,1571,1572,1573,1574,1575,1576,1577,1578,1579,1580,1592,15\
93],"servicenow":0,"servicenow_details":[],"pagerduty":1,"pagerduty_details":[{"name":"Increased 500 errors while procuring gift ca\
rds (openwalletserv)","id":1566,"servicekey":"oac-service-openwalletserv","serviceid":"PE2SPVJ","severitylevel":0},{"name":"Insuffi\
cient Funds during Settlement","id":1567,"servicekey":"oac-service-gcsettlementserv","serviceid":"PNOJY47","severitylevel":2},{"nam\
e":"Increased errors for CASHIN GreenDotCashIn(openwalletclientserv)","id":1569,"servicekey":"oac-service-openwalletclientserV","se\
rviceid":"PQL7YGX","severitylevel":0},{"name":"Settlement errors has increased (Generic)","id":1570,"servicekey":"oac-service-gcset\
tlementserv","serviceid":"PNOJY47","severitylevel":2},{"name":"Settlement `retries` have increased due to underfunded account","id"\
:1571,"servicekey":"oac-service-gcsettlementserv","serviceid":"PNOJY47","severitylevel":0},{"name":"Dracula rised from the dead, in\
 CFBT11","id":1572,"servicekey":"oac-service-gcorderfulfilmentserv","serviceid":"PJ1DCPQ","severitylevel":0},{"name":"Increased err\
ors for GiftCards (openwalletclientserv)","id":1573,"servicekey":"oac-service-openwalletclientserv","serviceid":"PQL7YGX","severity\
level":0},{"name":"Procurement failures have increased","id":1574,"servicekey":"oac-service-gcorderfulfilmentserv","serviceid":"PJ1\
DCPQ","severitylevel":0},{"name":"Delivery failures have increased","id":1575,"servicekey":"oac-service-gcorderfulfilmentserv","ser\
viceid":"PJ1DCPQ","severitylevel":0},{"name":"Procurement errors count has started deviating from normal","id":1576,"
servicekey":"oac-service-gcorderfulfilmentserv","serviceid":"PJ1DCPQ","severitylevel":0},{"name":"Validation failures have increase\
d","id":1577,"servicekey":"oac-service-gcorderfulfilmentserv","serviceid":"PJ1DCPQ","severitylevel":0},{"name":"Number of orders ca\
ncelled in the past hour has deviated from","id":1578,"servicekey":"oac-service-gcorderfulfilmentserv","serviceid":"PJ1DCPQ","sever\
itylevel":0},{"name":"gcschedulerserv back from the dead","id":1579,"servicekey":"oac-service-gcorderlifecycleserv","serviceid":"PB\
G4AKA","severitylevel":0},{"name":"Low order fulfilment activity","id":1580,"servicekey":"oac-service-gcorderfulfilmentserv","servi\
ceid":"PJ1DCPQ","severitylevel":0}],"data":1}</t>
  </si>
  <si>
    <t>02:02:06.457 [prctAlertAsyncTaskExecutor-2] WARN com.paypal.cs.mon.util.CALUtil IRIS post for this message is unsuccessful: corr_id\</t>
  </si>
  <si>
    <t>=5f5a7340662c0 IRIS message :{"success":false,"code":400,"count":0,"uuid":"8b12d3c0e4f9abdbdaeda2174396ceb2","server":"ccg14irispro\</t>
  </si>
  <si>
    <t>xy8028","remoteip":"10.210.240.29","message":"Could not download iris cache.","data":0}</t>
  </si>
  <si>
    <t>kblink: "https://engineering.paypalcorp.com/confluence/pages/viewpage.action?spaceKey=QC&amp;title=Reason+Codes+-+Business+vs+Technic\</t>
  </si>
  <si>
    <t>al+Errors",</t>
  </si>
  <si>
    <t>sendername: "jnagiahsugiratha@paypal.com",</t>
  </si>
  <si>
    <t>suborigin: "completion",</t>
  </si>
  <si>
    <t>component: "categories = SYSTEM_ERROR &amp; operation = FUNDING_UPDATE &amp; sender_country IN ('ALL') &amp; instrument_type IN ('ALL') ",</t>
  </si>
  <si>
    <t>hostname: "Completion__any_30_SystemAlert|Critical",</t>
  </si>
  <si>
    <t>severity: "Critical",</t>
  </si>
  <si>
    <t>message: "Created_By:nipandey Frequency(mins):30 start_time:Oct-01 01:00 AM end_time:Oct-01 01:30 AM SampleCorrId's:[21c247282072\</t>
  </si>
  <si>
    <t>b, 95838722385c8, b2302291bb59f] Triggered At:impacts-5-weeks Condition:&gt;= Threshold:500 % WeeksAvg:1 ActualValue:146 Deviation:145\</t>
  </si>
  <si>
    <t>00.00 %",</t>
  </si>
  <si>
    <t>url: "https://internal.paypalinc.com/contacts/alex/decline/completion/reasonCode?countryView=TEM_ERROR&amp;view=technical&amp;filter=impa\</t>
  </si>
  <si>
    <t>cts&amp;samples=SYSTEM_ERROR&amp;date=2021-10-01"}</t>
  </si>
  <si>
    <t>06:31:34.387 [prctAlertAsyncTaskExecutor-4] INFO com.paypal.cs.monitoring.proactive.ProactiveAlertIRISService IRIS post unsuccessfu\
l:{"success":false,"code":400,"count":0,"uuid":"a8926a3b0af6d8dcbd770a8cb3b3a928","server":"ccg14irisproxy8028","remoteip":"10.210.\
240.101","message":"Could not download iris cache.","data":0}</t>
  </si>
  <si>
    <t>07:01:48.605 [prctAlertAsyncTaskExecutor-1] WARN com.paypal.cs.mon.util.CALUtil IRIS post for this message is unsuccessful: corr_id\
=b3f6a3698f583 IRIS message :{"success":false,"code":400,"count":0,"uuid":"71e9c7dd9982112d9c35c0d888f9fd1d","server":"ccg14irispro\
xy8028","remoteip":"10.210.240.102","message":"Could not download iris cache.","data":0}
07:01:48.605 [prctAlertAsyncTaskExecutor-1] INFO com.paypal.cs.monitoring.proactive.ProactiveAlertIRISService IRIS post unsuccessfu\
l:{"success":false,"code":400,"count":0,"uuid":"71e9c7dd9982112d9c35c0d888f9fd1d","server":"ccg14irisproxy8028","remoteip":"10.210.\
240.102","message":"Could not download iris cache.","data":0}</t>
  </si>
  <si>
    <t>Timings</t>
  </si>
  <si>
    <t xml:space="preserve">17.30 to </t>
  </si>
  <si>
    <t>one box testing</t>
  </si>
  <si>
    <t>go to altus -&gt; instance -&gt; select a instance -&gt; one box testing
Raise t-batch ticket to run batch in that instance</t>
  </si>
  <si>
    <t>Running and checking batch in one instance</t>
  </si>
  <si>
    <t>Update in FE all critical as Major and Fatal as critical</t>
  </si>
  <si>
    <t>citrix login</t>
  </si>
  <si>
    <t>citrix login. - VPN</t>
  </si>
  <si>
    <t>https://lvscitrix-hrz.paypalcorp.com/vpn/index.html</t>
  </si>
  <si>
    <t>https://lvscitrix-hrz.paypalcorp.com/Citrix/lvshrzstoreWeb/</t>
  </si>
  <si>
    <t>PIG downloading the file</t>
  </si>
  <si>
    <t>Analyzing PIG issues by downloading the file in local</t>
  </si>
  <si>
    <t>1. PIG writter -&gt; 120 line
2. return result as true -&gt; so file wont be deleted</t>
  </si>
  <si>
    <t>http://blfhdc20en0002.slc.paypalinc.com:8088</t>
  </si>
  <si>
    <t>Citrix hadoop</t>
  </si>
  <si>
    <t>Smart triage by Manu</t>
  </si>
  <si>
    <t>Manu, venky, kizar</t>
  </si>
  <si>
    <t>https://paypal-my.sharepoint.com/:v:/p/khizahmed/EXl9dFW9Ld9OhXJdh3365EQBMgSYfYJv6BgqKUJS0YJs2g</t>
  </si>
  <si>
    <t>7 mins</t>
  </si>
  <si>
    <t>Apt</t>
  </si>
  <si>
    <t>type</t>
  </si>
  <si>
    <t>price</t>
  </si>
  <si>
    <t>Bluestone service apt</t>
  </si>
  <si>
    <t>1 BHK</t>
  </si>
  <si>
    <t>zolo Icon</t>
  </si>
  <si>
    <t>2 sharing hotel</t>
  </si>
  <si>
    <t>2 sharing room</t>
  </si>
  <si>
    <t>zolo dharshan</t>
  </si>
  <si>
    <t>3 sharing</t>
  </si>
  <si>
    <t>{"success":false,"code":400,"count":1, etc.,}</t>
  </si>
  <si>
    <t>1. Raise ticket in help-it-chennai channel
2. Follow the instructions
3. go to https://gsdchat.paypalcorp.com/CreateChat.aspx
4. If facing any issues like -&gt; -&gt; "Access denied, please enroll your device inAirWatch/WorkSpace one UEM to gain access" please help
5. Raise ticket in : https://paypal.service-now.com/myit/?id=sc_cat_item&amp;sys_id=a97cedbc1b48509473e3fe261a4bcb0a</t>
  </si>
  <si>
    <t>https://slcctrlmem02a.slc.paypal.com:18080/ControlM/</t>
  </si>
  <si>
    <t>select c.parent_ref_id, name, userid from alert_parent p join alert_children_new c on p.tid=c.parent_ref_id  where userid = 'nipandey';</t>
  </si>
  <si>
    <t>SELECT * FROM  prct_alerts_snpsht_data c join prct_alerts on tid=alert_id where (alert_parent_id=166 or alert_parent_id= 168 or alert_parent_id=169 or alert_parent_id=170 or alert_parent_id=181 or alert_parent_id=182 or alert_parent_id=183 or alert_parent_id=184 or alert_parent_id=185 or alert_parent_id=186 or alert_parent_id=187 or alert_parent_id=188 or alert_parent_id=189) and c.create_ts&gt; 1633330800  and c.create_ts&lt; 1633762799</t>
  </si>
  <si>
    <t>https://paypal-my.sharepoint.com/:v:/p/vkhanna/EV-Q6UoTBfpPsTlVSwXUXOEBrRtzl33LFgEWWhZYJdFeKg</t>
  </si>
  <si>
    <t>Smart triage by Gokul</t>
  </si>
  <si>
    <t>Gokul, Sree, Kizar</t>
  </si>
  <si>
    <t>Smart triage pending</t>
  </si>
  <si>
    <t>Manu req</t>
  </si>
  <si>
    <t>Gokul req</t>
  </si>
  <si>
    <t>Sender country</t>
  </si>
  <si>
    <t>product sub type</t>
  </si>
  <si>
    <t>Time</t>
  </si>
  <si>
    <t>11.30 till 14:00</t>
  </si>
  <si>
    <t>alex_heap_map_summary, prct_batch_run_dtls, payment_decline_stats</t>
  </si>
  <si>
    <t>24/11/2021</t>
  </si>
  <si>
    <t>23/11/2021</t>
  </si>
  <si>
    <t>alex_heap_map_summary, prct_batch_run_dtls</t>
  </si>
  <si>
    <t>22/11/2021</t>
  </si>
  <si>
    <t>21/11/2021</t>
  </si>
  <si>
    <t>20/11/2021</t>
  </si>
  <si>
    <t>19/11/2021</t>
  </si>
  <si>
    <t>18/11/2021</t>
  </si>
  <si>
    <t>17/11/2021</t>
  </si>
  <si>
    <t>10/11/2021</t>
  </si>
  <si>
    <t>3/11/2021</t>
  </si>
  <si>
    <t>--spring.batch.job.names=smarttriage startTime=1637222400 endTime=1637226900</t>
  </si>
  <si>
    <t>27/10/2021</t>
  </si>
  <si>
    <t>20/10/2021</t>
  </si>
  <si>
    <t>--spring.batch.job.names=smarttriage startTime=1637782200 endTime=1637791200</t>
  </si>
  <si>
    <t>Workbanch</t>
  </si>
  <si>
    <t>Reading json data in benchmark</t>
  </si>
  <si>
    <t>JSON data not shown in benchmark</t>
  </si>
  <si>
    <t>1. Form query to execute
2. ctrl+F12 -&gt; inspect element
3. Execute and check whether inside network -&gt; ExecuteQuery -&gt; show valid result</t>
  </si>
  <si>
    <t>Passing Map as Json object</t>
  </si>
  <si>
    <t>2 ways</t>
  </si>
  <si>
    <t>1. in writer use ps.setString(21, new JSONObject(one.getMachineColo()).toString());
2. Gson gson = new Gson(); -&gt; ps.setString(21, gson.toJson(one.getMachineColo()));</t>
  </si>
  <si>
    <t xml:space="preserve">Flight </t>
  </si>
  <si>
    <t>Bike</t>
  </si>
  <si>
    <t>Petrol</t>
  </si>
  <si>
    <t>Food</t>
  </si>
  <si>
    <t>ticket</t>
  </si>
  <si>
    <t>Hotel</t>
  </si>
  <si>
    <t>Casino</t>
  </si>
  <si>
    <t>a. ignore 1 time spike as noise unless the deviation is 500% </t>
  </si>
  <si>
    <t>b. Refresh time stamp is not shown</t>
  </si>
  <si>
    <t>c. Search field doesnt take country code</t>
  </si>
  <si>
    <t>d. show the impact list in collapsed manner so that we get to the pie chart under each alert without lot of scrolling</t>
  </si>
  <si>
    <r>
      <t>e. Critical alert section, at the end we see "</t>
    </r>
    <r>
      <rPr>
        <sz val="13.5"/>
        <color rgb="FF2564A9"/>
        <rFont val="Segoe UI"/>
      </rPr>
      <t>Low Priority Alerts" label unnecessarily</t>
    </r>
  </si>
  <si>
    <t>f. show the component where the error is originating </t>
  </si>
  <si>
    <t>g.  current happening alert can be shown in the alert box on the header to catch live ops attention</t>
  </si>
  <si>
    <t>h. validate ST for the P0/P1 dates that Gokul shared and see if ST is showing up these anomalies</t>
  </si>
  <si>
    <t>i. discuss with Gokul on minor alerts too. </t>
  </si>
  <si>
    <t>j. pick those P0/P1 dates that i shared or discuss with Gokul and backfill them?</t>
  </si>
  <si>
    <t>New Requirements</t>
  </si>
  <si>
    <t>Mab be tweek the query</t>
  </si>
  <si>
    <t>select * from alex_smart_triage where epoch&gt;=1638777600 and tly=0 and deviation &gt;= 500 order by epoch desc limit 1000;</t>
  </si>
  <si>
    <t>Decline component is not available in summary table</t>
  </si>
  <si>
    <t>P0/P1 ops attention</t>
  </si>
  <si>
    <t>Sale_Decline | Declined</t>
  </si>
  <si>
    <t>select * from alex_smart_triage where epoch&gt;=1634886000 and epoch&lt;=1634972399 and reason_code = 'DECLINED' order by epoch desc limit 1000;</t>
  </si>
  <si>
    <t>1.a</t>
  </si>
  <si>
    <t>1.b</t>
  </si>
  <si>
    <t>for 22/10 need to what has to be seen in sale decline??</t>
  </si>
  <si>
    <t>select * from alex_smart_triage where epoch&gt;=1633039200 and epoch&lt;=1633050000 and operation='sale' and prod_type='Express_checkout' order by epoch desc limit 1000;</t>
  </si>
  <si>
    <t>Yes - 61 Alerts</t>
  </si>
  <si>
    <t xml:space="preserve">same at 30/09 from 3Pm till 6PM operation='sale' and prod_type='Express_checkout' </t>
  </si>
  <si>
    <t xml:space="preserve">23/09 - 4.30AM  till 4.30 PM for External decline </t>
  </si>
  <si>
    <t>select * from alex_smart_triage where epoch&gt;=1632396600 and epoch&lt;=1632439800 and reason_code='External_decline' order by epoch desc limit 1000;</t>
  </si>
  <si>
    <t>Auth|external_decline or sale|same</t>
  </si>
  <si>
    <t>2.a</t>
  </si>
  <si>
    <t>2.b</t>
  </si>
  <si>
    <t>24/09 - 00.00 till 9AM - processor - paypal_mt processor</t>
  </si>
  <si>
    <t>select * from alex_smart_triage where epoch&gt;=1632466800 and epoch&lt;=1632499200 order by epoch desc limit 1000;</t>
  </si>
  <si>
    <t>Yes - 172 Alerts</t>
  </si>
  <si>
    <t>11/10 - transaction failing when ACH was the funding</t>
  </si>
  <si>
    <t>May be data not available in Alex</t>
  </si>
  <si>
    <t>07/10 - OMNIPAY alert 4AM till 3PM</t>
  </si>
  <si>
    <t>Data not captured</t>
  </si>
  <si>
    <t>May be needed a combination as Processor|Country -&gt; Not specific to any operation/reason_code/prod_type</t>
  </si>
  <si>
    <t>Sale_Decline | Express checkout</t>
  </si>
  <si>
    <t>k. Colo,prod_subtype,paymentflow,delciningcomponent</t>
  </si>
  <si>
    <t>BE and FE</t>
  </si>
  <si>
    <t>Done yesterday</t>
  </si>
  <si>
    <t>3 AM PST 09/13/2021 - PayPal Crypto team</t>
  </si>
  <si>
    <t>September 17, 2021, we observed 2 network error spikes, the first one from 02:57am to 03:18am PST and the second one from 7:00 am to 8:20 am PST</t>
  </si>
  <si>
    <t>09/23/2021 06:00 PST - A compliance payments ramp started, the issue with the ramp was detected by CSOps</t>
  </si>
  <si>
    <t>10-01-2021 20:00:00 PST - BatchOps reached out to cost engine team mentioning delay in execution of the chain in CONTROL-M its failing.</t>
  </si>
  <si>
    <t>On 10/7/21 , customers in France reported they were unable to make Pin4 payments with Visa/Master Card for certain merchant account# ending  xxxx….8504</t>
  </si>
  <si>
    <t xml:space="preserve">On 10/6, a FReD batch component(batch-payments-fred-updater) was released to production which had the changes to create network level capability data needed to support pin-less debit transaction processing. -&gt; 2021-10-07 15:03:03 PDT
PPCC alarm </t>
  </si>
  <si>
    <t>select * from alex_smart_triage where epoch&gt;=1633503600 and epoch&lt;=1633503600+86400 order by epoch desc limit 10000;</t>
  </si>
  <si>
    <t>select * from alex_smart_triage where epoch&gt;=1633590000 and epoch&lt;=1633676399 order by epoch desc limit 10000;</t>
  </si>
  <si>
    <t>Yes - 35 alerts</t>
  </si>
  <si>
    <t>select * from alex_smart_triage where epoch&gt;=1631871900 and epoch&lt;=1631892600 and country='BR' order by epoch desc limit 100;</t>
  </si>
  <si>
    <t>SALE | NETGIRO | BR</t>
  </si>
  <si>
    <t>Yes - 5 alerts</t>
  </si>
  <si>
    <t>select * from alex_smart_triage where epoch&gt;=1632402000 and epoch&lt;=1632465900 and processor='VISADC' order by epoch desc limit 10000;</t>
  </si>
  <si>
    <t>select * from alex_smart_triage where epoch&gt;=1633590000 and epoch&lt;=1633676399 and (processor='MASTERDC' or processor='VISADC') order by epoch desc limit 10000;</t>
  </si>
  <si>
    <t>Processor = VISADC or MASTERDC in US and C2 not in FR or Funding update error in FR 1 Alert</t>
  </si>
  <si>
    <t>select * from alex_smart_triage where epoch&gt;=1633590000 and epoch&lt;=1633676399 and country='FR' order by epoch desc limit 10000;</t>
  </si>
  <si>
    <t>Yes - 30 | 1 alert</t>
  </si>
  <si>
    <t>Capture or sale or auth | 'DIRECT_CREDIT_CARD'</t>
  </si>
  <si>
    <t>Yes - 12 alerts</t>
  </si>
  <si>
    <t>Yes - 19 INTERNAL_SERVICE_ERROR and 17 ERROR_INTERNAL</t>
  </si>
  <si>
    <t>select operation, reason_code, count(1) from alex_smart_triage where epoch&gt;=1633071600 and epoch&lt;=1633157100 AND REASON_CODE like '%INTERNAL%' group by operation, reason_code ORDER BY COUNT(1) DESC limit 10000;</t>
  </si>
  <si>
    <t>sale | internal server error or release_reverse | error_internal</t>
  </si>
  <si>
    <t>SALE | VISADC</t>
  </si>
  <si>
    <t>Yes - 29 alerts</t>
  </si>
  <si>
    <t>select * from alex_smart_triage where epoch&gt;=1631516400 and epoch&lt;=1631602799 and reason_code='DECLINED_PAYMENT_CANNOT_BE_INITIATED' order by epoch desc limit 10000;</t>
  </si>
  <si>
    <t>Auth or Sale | DECLINED_PAYMENT_CANNOT_BE_INITIATED</t>
  </si>
  <si>
    <t>                 A fixed charge of Rs.200 will be levied if extending for more than 15 days</t>
  </si>
  <si>
    <t>                 A fine of Rs.500 will be levied if extending for less than 15 days</t>
  </si>
  <si>
    <t>Minor</t>
  </si>
  <si>
    <t>Picnic plaza by WB hotels Goa</t>
  </si>
  <si>
    <t>24 hrs</t>
  </si>
  <si>
    <t>24 - 26</t>
  </si>
  <si>
    <t>Booked</t>
  </si>
  <si>
    <t>26 - 27</t>
  </si>
  <si>
    <t>Free cancellation</t>
  </si>
  <si>
    <t>23rd december</t>
  </si>
  <si>
    <t>Dimar Beach Hotel</t>
  </si>
  <si>
    <t>The Mantry Goa</t>
  </si>
  <si>
    <t>Non refundable</t>
  </si>
  <si>
    <t>Spring de goa</t>
  </si>
  <si>
    <t>21st december</t>
  </si>
  <si>
    <t>Extra bed 500 / person /night</t>
  </si>
  <si>
    <t xml:space="preserve">check out </t>
  </si>
  <si>
    <t>11 - 11:30</t>
  </si>
  <si>
    <t>12PM</t>
  </si>
  <si>
    <t>Hotel Name</t>
  </si>
  <si>
    <t>Place</t>
  </si>
  <si>
    <t>Room type</t>
  </si>
  <si>
    <t>Number of rooms</t>
  </si>
  <si>
    <t>Extra bed cost</t>
  </si>
  <si>
    <t>check in</t>
  </si>
  <si>
    <t>check out</t>
  </si>
  <si>
    <t>E/5, 103A Umta Wado, Calangute - Baga Road Goa India 403526</t>
  </si>
  <si>
    <t>Chogham road, near amerakar temple, Sangolda, Porvorim -403521</t>
  </si>
  <si>
    <t>Quadruple Room</t>
  </si>
  <si>
    <t>Deluxe Room (2 Adults + 1 Child)</t>
  </si>
  <si>
    <t xml:space="preserve">	
until 21 December 2021 23:59</t>
  </si>
  <si>
    <t>Until 23 Dec 11:59 PM Goa time</t>
  </si>
  <si>
    <t>Number</t>
  </si>
  <si>
    <t>Need to ask</t>
  </si>
  <si>
    <t>11AM</t>
  </si>
  <si>
    <t>11.30 AM</t>
  </si>
  <si>
    <t>New requirement</t>
  </si>
  <si>
    <t>Major category</t>
  </si>
  <si>
    <t>FE and BE</t>
  </si>
  <si>
    <t>New requirement - smart triage</t>
  </si>
  <si>
    <t>All season guest house</t>
  </si>
  <si>
    <t>Krish Residency, Near Victor Hospital Malbhat, 403601 Madgaon, India</t>
  </si>
  <si>
    <t>Deluxe room + 2 doms</t>
  </si>
  <si>
    <t>27 - 28</t>
  </si>
  <si>
    <t>832 271 0061</t>
  </si>
  <si>
    <t>Marking “NEW” in the alert and alert 1st incident date inlast 7 days</t>
  </si>
  <si>
    <t xml:space="preserve">Alerting when 5W average or Std Deviation for last 1 week is not available </t>
  </si>
  <si>
    <t>BE completed</t>
  </si>
  <si>
    <r>
      <t>1</t>
    </r>
    <r>
      <rPr>
        <vertAlign val="superscript"/>
        <sz val="12"/>
        <color rgb="FF000000"/>
        <rFont val="Calibri"/>
        <family val="2"/>
        <scheme val="minor"/>
      </rPr>
      <t>st</t>
    </r>
    <r>
      <rPr>
        <sz val="15"/>
        <color rgb="FF000000"/>
        <rFont val="Calibri"/>
        <family val="2"/>
        <scheme val="minor"/>
      </rPr>
      <t> incident date</t>
    </r>
  </si>
  <si>
    <t>“NEW” in the alert.</t>
  </si>
  <si>
    <t>component in the alert</t>
  </si>
  <si>
    <t>Add Tenant in the alert</t>
  </si>
  <si>
    <t>refresh date /time in all pages and not just the ST page</t>
  </si>
  <si>
    <t>Rule</t>
  </si>
  <si>
    <t>Std dev</t>
  </si>
  <si>
    <t>diff &gt;= std dev</t>
  </si>
  <si>
    <t>Std dev &gt;= 10</t>
  </si>
  <si>
    <t>Treating it as noise</t>
  </si>
  <si>
    <t>Snoozing beyond the noise</t>
  </si>
  <si>
    <t>Rules defined to be incorporated</t>
  </si>
  <si>
    <t>Snooze it till a percentage till a day (7) or a max value</t>
  </si>
  <si>
    <t>show only if it reaches &gt; the number</t>
  </si>
  <si>
    <t>BE</t>
  </si>
  <si>
    <t>Convert to Date</t>
  </si>
  <si>
    <t>Consistancy - number - not needed need to check 1 day</t>
  </si>
  <si>
    <t>https://paypal-my.sharepoint.com/:v:/p/srduvvuru/EdxGpFmxnXtLvgMtTmRXAjoB0K-T_9a1FgWXhbHR6M8w-Q</t>
  </si>
  <si>
    <t>My SM Demo</t>
  </si>
  <si>
    <t>CSTS and PDR</t>
  </si>
  <si>
    <t>ALTER TABLE alex_smart_triage_test ADD tid bigint(20) PRIMARY KEY AUTO_INCREMENT;</t>
  </si>
  <si>
    <t>Adding primary key TID</t>
  </si>
  <si>
    <t>Need to che k with Sree</t>
  </si>
  <si>
    <t>18 - 23 Nov</t>
  </si>
  <si>
    <t>18 - 22 Sept</t>
  </si>
  <si>
    <t>02 - 05 Oct</t>
  </si>
  <si>
    <t>05 - 06 Sep</t>
  </si>
  <si>
    <t>07 - 08 Sep</t>
  </si>
  <si>
    <t>09 - 10 Sep</t>
  </si>
  <si>
    <t>11 - 12 Sep</t>
  </si>
  <si>
    <t>13 - 14 Sep</t>
  </si>
  <si>
    <t>15 - 16 Sep</t>
  </si>
  <si>
    <t>25 to 28 Sep</t>
  </si>
  <si>
    <t>18 to 23 Sep</t>
  </si>
  <si>
    <t>10 to 23 Nov</t>
  </si>
  <si>
    <t>18 &amp; 19 dec</t>
  </si>
  <si>
    <t>Matrimony</t>
  </si>
  <si>
    <t>Schemes</t>
  </si>
  <si>
    <t>kmmatrimony</t>
  </si>
  <si>
    <t>6 months</t>
  </si>
  <si>
    <t>9 months</t>
  </si>
  <si>
    <t>TamilShaadi</t>
  </si>
  <si>
    <t>3 months</t>
  </si>
  <si>
    <t>12 months</t>
  </si>
  <si>
    <t>In group pie chart, we should exclude UNKNOWN/ 0/ null values</t>
  </si>
  <si>
    <t>The next use case for ST is to see if you can distinguish the alerts between FCI vs non FCI.</t>
  </si>
  <si>
    <t xml:space="preserve">sts </t>
  </si>
  <si>
    <t>create a local repo</t>
  </si>
  <si>
    <t>1. create folder in local
2. go to git -ssh : copy url and go to the location in  terminal 
3. git clone -b release git@github.paypal.com:sugnanasekaran/batch-cs-monitoring.git
4. set the upstream 
git remote add upstream git@github.paypal.com:Customer-Support-R/batch-cs-monitoring.git	
5. git checkout -b smarttriage</t>
  </si>
  <si>
    <t>Manu</t>
  </si>
  <si>
    <t>Graph dip</t>
  </si>
  <si>
    <t>1st Incident date</t>
  </si>
  <si>
    <t>Add tenant, account numbers highlighted</t>
  </si>
  <si>
    <t>top 2 components in the alert label itself as text</t>
  </si>
  <si>
    <t>How to know if someone already started working on a specific alert like JIRA / Incident ticket mapping like Galilei.</t>
  </si>
  <si>
    <t>root cause analysis</t>
  </si>
  <si>
    <t>Mac</t>
  </si>
  <si>
    <t>How to access the hidden usr/local/bin folder on a Mac?</t>
  </si>
  <si>
    <t>Open Finder.
Press Command+Shift+G to open the dialogue box.
Input the following search: /usr/local/bin.
Now you should have temporary access, so you should be able to drag it into the Finder favorites if you want to access it again.</t>
  </si>
  <si>
    <t>How to add to favorite in finder</t>
  </si>
  <si>
    <t>Open finder
Enter the folder name
From the list of search option select the one
drag and drop in the favorite area</t>
  </si>
  <si>
    <t>Update Maven version</t>
  </si>
  <si>
    <t>project-&gt;run as-&gt;run configurations. Look for the m2 Maven Build section on the left. If there is one under your project's name, then edit it, otherwise, create one. On the bottom of the dialog there is a drop down that allows you to select which maven configuration you want to run:</t>
  </si>
  <si>
    <t>Window &gt; Preferences &gt; Maven &gt; Installations", you can click "Add..." and point to an external Maven installation.</t>
  </si>
  <si>
    <t>Adding run configurations:
Build - Base dir -  ${workspace_loc:/batch-cs-monitoringApp}
Goals - clean install
Run:
Name - Project - Mainclass - Args
1. smart_triage - batch-cs-monitoringApp - com.paypal.cs.monitoring.RaptorApplication - -Dspring.batch.job.names=smarttriage startTime= 1637223000 endTime=1637226900
2. proactive_alerts - - - -Dspring.batch.job.names=prct-alert-scanner alert_group_time=30
3. Pig_jobs_testing - - - -Dspring.batch.job.names=pig-scanner1 pig_scanner_time_range=15
4. JUNO_Backfill - - - -Dspring.batch.job.names=prct-alert-time-slices
5. HCD - - - --spring.batch.job.names=alert-scanner</t>
  </si>
  <si>
    <t>Continuous, one-time label</t>
  </si>
  <si>
    <t>Dropdown of bug and noise</t>
  </si>
  <si>
    <t>text field for JIRA ID</t>
  </si>
  <si>
    <t>IRIS alert assigned to has to be captured</t>
  </si>
  <si>
    <t>create view and show view</t>
  </si>
  <si>
    <t>SHOW FULL TABLES IN csdb WHERE TABLE_TYPE LIKE 'VIEW';</t>
  </si>
  <si>
    <t>select * from  payment_decline_stats_tech_view limit 10;</t>
  </si>
  <si>
    <t>CREATE ALGORITHM=UNDEFINED DEFINER=`csdbapp`@`%` SQL SECURITY DEFINER VIEW `payment_decline_stats_tech_view` AS select `payment_decline_stats`.`TID` AS `TID`,`payment_decline_stats`.`OPERATION` AS `OPERATION`,`payment_decline_stats`.`TXN_DATE` AS `TXN_DATE`,`payment_decline_stats`.`TXN_TS_EPOCH_DATETIME_PST` AS `TXN_TS_EPOCH_DATETIME_PST`,`payment_decline_stats`.`REASON_CODE` AS `REASON_CODE`,`payment_decline_stats`.`DECLINE_CATEGORY` AS `DECLINE_CATEGORY`,`payment_decline_stats`.`CORR_ID` AS `CORR_ID`,`payment_decline_stats`.`SENDER` AS `SENDER`,`payment_decline_stats`.`RECEIVER` AS `RECEIVER`,`payment_decline_stats`.`SENDER_COUNTRY` AS `SENDER_COUNTRY`,`payment_decline_stats`.`RECEIVER_COUNTRY` AS `RECEIVER_COUNTRY`,`payment_decline_stats`.`TXN_AMT` AS `TXN_AMT`,`payment_decline_stats`.`TXN_CURR` AS `TXN_CURR`,`payment_decline_stats`.`STACK` AS `STACK`,`payment_decline_stats`.`prod_type` AS `PROD_TYPE`,`payment_decline_stats`.`PRODUCT_SUBTYPE` AS `PRODUCT_SUBTYPE`,`payment_decline_stats`.`RISK_DECLINE_REASON` AS `RISK_DECLINE_REASON`,`payment_decline_stats`.`INSTRUMENT_DECLINE_REASON` AS `INSTRUMENT_DECLINE_REASON`,`payment_decline_stats`.`MACHINE_NAME` AS `MACHINE_NAME`,`payment_decline_stats`.`REASON_DESC` AS `REASON_DESC`,`payment_decline_stats`.`INSTRUMENT_TYPE` AS `INSTRUMENT_TYPE`,`payment_decline_stats`.`CLIENT` AS `CLIENT`,`payment_decline_stats`.`PAYMENT_FLOW` AS `PAYMENT_FLOW`,`payment_decline_stats`.`PAYMENT_FLOW_CHANNEL` AS `PAYMENT_FLOW_CHANNEL`,`payment_decline_stats`.`PROCESSOR` AS `PROCESSOR`,`payment_decline_stats`.`NETWORK` AS `NETWORK`,`payment_decline_stats`.`TENANT` AS `TENANT`,`payment_decline_stats`.`ref_txn_id` AS `ref_txn_id`,`payment_decline_stats`.`declined_component` AS `declined_component` from `payment_decline_stats` where (`payment_decline_stats`.`DECLINE_CATEGORY` in (select `decline_category_mapping`.`decline_category` from `decline_category_mapping` where (`decline_category_mapping`.`type` = 'Technical')) or ((not(`payment_decline_stats`.`DECLINE_CATEGORY` in (select `decline_category_mapping`.`decline_category` from `decline_category_mapping` where (`decline_category_mapping`.`type` = 'Business')))) and `payment_decline_stats`.`REASON_CODE` in (select `prct_alex_rsn_code_mapping`.`RSN_DESC` from `prct_alex_rsn_code_mapping` where (`prct_alex_rsn_code_mapping`.`reason_type` = 'Technical'))));</t>
  </si>
  <si>
    <t>10.176.24.245</t>
  </si>
  <si>
    <t>csdbapp$T8</t>
  </si>
  <si>
    <r>
      <t>All backtracking problems are composed by these three steps: </t>
    </r>
    <r>
      <rPr>
        <sz val="13"/>
        <color rgb="FF546E7A"/>
        <rFont val="Courier New"/>
        <family val="1"/>
      </rPr>
      <t>choose</t>
    </r>
    <r>
      <rPr>
        <sz val="14"/>
        <color rgb="FF424242"/>
        <rFont val="PingFang SC"/>
        <family val="2"/>
        <charset val="134"/>
      </rPr>
      <t>, </t>
    </r>
    <r>
      <rPr>
        <sz val="13"/>
        <color rgb="FF546E7A"/>
        <rFont val="Courier New"/>
        <family val="1"/>
      </rPr>
      <t>explore</t>
    </r>
    <r>
      <rPr>
        <sz val="14"/>
        <color rgb="FF424242"/>
        <rFont val="PingFang SC"/>
        <family val="2"/>
        <charset val="134"/>
      </rPr>
      <t>, </t>
    </r>
    <r>
      <rPr>
        <sz val="13"/>
        <color rgb="FF546E7A"/>
        <rFont val="Courier New"/>
        <family val="1"/>
      </rPr>
      <t>unchoose</t>
    </r>
    <r>
      <rPr>
        <sz val="14"/>
        <color rgb="FF424242"/>
        <rFont val="PingFang SC"/>
        <family val="2"/>
        <charset val="134"/>
      </rPr>
      <t>.</t>
    </r>
  </si>
  <si>
    <t>So for each problem, you need to know:</t>
  </si>
  <si>
    <r>
      <t>choose what?</t>
    </r>
    <r>
      <rPr>
        <sz val="14"/>
        <color rgb="FF424242"/>
        <rFont val="PingFang SC"/>
        <family val="2"/>
        <charset val="134"/>
      </rPr>
      <t> For this problem, we choose each substring.</t>
    </r>
  </si>
  <si>
    <r>
      <t>how to explore?</t>
    </r>
    <r>
      <rPr>
        <sz val="14"/>
        <color rgb="FF424242"/>
        <rFont val="PingFang SC"/>
        <family val="2"/>
        <charset val="134"/>
      </rPr>
      <t> For this problem, we do the same thing to the remained string.</t>
    </r>
  </si>
  <si>
    <r>
      <t>unchoose</t>
    </r>
    <r>
      <rPr>
        <sz val="14"/>
        <color rgb="FF424242"/>
        <rFont val="PingFang SC"/>
        <family val="2"/>
        <charset val="134"/>
      </rPr>
      <t> Do the opposite operation of choose.</t>
    </r>
  </si>
  <si>
    <t>Let's take this problem as an example:</t>
  </si>
  <si>
    <r>
      <t>1.Define helper()</t>
    </r>
    <r>
      <rPr>
        <sz val="14"/>
        <color rgb="FF424242"/>
        <rFont val="PingFang SC"/>
        <family val="2"/>
        <charset val="134"/>
      </rPr>
      <t>: Usually we need a helper funcition in backtracking problem, to accept more parameters.</t>
    </r>
  </si>
  <si>
    <r>
      <t>2.Parameters</t>
    </r>
    <r>
      <rPr>
        <sz val="14"/>
        <color rgb="FF424242"/>
        <rFont val="PingFang SC"/>
        <family val="2"/>
        <charset val="134"/>
      </rPr>
      <t>: Usually we need the following parameters</t>
    </r>
  </si>
  <si>
    <t xml:space="preserve">    1. The object you are working on:  For this problem is String s.</t>
  </si>
  <si>
    <r>
      <t xml:space="preserve">    2. A </t>
    </r>
    <r>
      <rPr>
        <sz val="13"/>
        <color rgb="FFAA0D91"/>
        <rFont val="Consolas"/>
        <family val="2"/>
      </rPr>
      <t>start</t>
    </r>
    <r>
      <rPr>
        <sz val="13"/>
        <color rgb="FF263238"/>
        <rFont val="Consolas"/>
        <family val="2"/>
      </rPr>
      <t xml:space="preserve"> </t>
    </r>
    <r>
      <rPr>
        <sz val="13"/>
        <color rgb="FFAA0D91"/>
        <rFont val="Consolas"/>
        <family val="2"/>
      </rPr>
      <t>index</t>
    </r>
    <r>
      <rPr>
        <sz val="13"/>
        <color rgb="FF263238"/>
        <rFont val="Consolas"/>
        <family val="2"/>
      </rPr>
      <t xml:space="preserve"> </t>
    </r>
    <r>
      <rPr>
        <sz val="13"/>
        <color rgb="FFAA0D91"/>
        <rFont val="Consolas"/>
        <family val="2"/>
      </rPr>
      <t>or</t>
    </r>
    <r>
      <rPr>
        <sz val="13"/>
        <color rgb="FF263238"/>
        <rFont val="Consolas"/>
        <family val="2"/>
      </rPr>
      <t xml:space="preserve"> an </t>
    </r>
    <r>
      <rPr>
        <sz val="13"/>
        <color rgb="FFAA0D91"/>
        <rFont val="Consolas"/>
        <family val="2"/>
      </rPr>
      <t>end</t>
    </r>
    <r>
      <rPr>
        <sz val="13"/>
        <color rgb="FF263238"/>
        <rFont val="Consolas"/>
        <family val="2"/>
      </rPr>
      <t xml:space="preserve"> </t>
    </r>
    <r>
      <rPr>
        <sz val="13"/>
        <color rgb="FFAA0D91"/>
        <rFont val="Consolas"/>
        <family val="2"/>
      </rPr>
      <t>index</t>
    </r>
    <r>
      <rPr>
        <sz val="13"/>
        <color rgb="FF263238"/>
        <rFont val="Consolas"/>
        <family val="2"/>
      </rPr>
      <t xml:space="preserve"> which indicate which part you </t>
    </r>
    <r>
      <rPr>
        <sz val="13"/>
        <color rgb="FFAA0D91"/>
        <rFont val="Consolas"/>
        <family val="2"/>
      </rPr>
      <t>are</t>
    </r>
    <r>
      <rPr>
        <sz val="13"/>
        <color rgb="FF263238"/>
        <rFont val="Consolas"/>
        <family val="2"/>
      </rPr>
      <t xml:space="preserve"> working </t>
    </r>
    <r>
      <rPr>
        <sz val="13"/>
        <color rgb="FFAA0D91"/>
        <rFont val="Consolas"/>
        <family val="2"/>
      </rPr>
      <t>on</t>
    </r>
    <r>
      <rPr>
        <sz val="13"/>
        <color rgb="FF263238"/>
        <rFont val="Consolas"/>
        <family val="2"/>
      </rPr>
      <t xml:space="preserve">: </t>
    </r>
    <r>
      <rPr>
        <sz val="13"/>
        <color rgb="FFAA0D91"/>
        <rFont val="Consolas"/>
        <family val="2"/>
      </rPr>
      <t>For</t>
    </r>
    <r>
      <rPr>
        <sz val="13"/>
        <color rgb="FF263238"/>
        <rFont val="Consolas"/>
        <family val="2"/>
      </rPr>
      <t xml:space="preserve"> this problem, we </t>
    </r>
    <r>
      <rPr>
        <sz val="13"/>
        <color rgb="FFAA0D91"/>
        <rFont val="Consolas"/>
        <family val="2"/>
      </rPr>
      <t>use</t>
    </r>
    <r>
      <rPr>
        <sz val="13"/>
        <color rgb="FF263238"/>
        <rFont val="Consolas"/>
        <family val="2"/>
      </rPr>
      <t xml:space="preserve"> </t>
    </r>
    <r>
      <rPr>
        <sz val="13"/>
        <color rgb="FFAA0D91"/>
        <rFont val="Consolas"/>
        <family val="2"/>
      </rPr>
      <t>substring</t>
    </r>
    <r>
      <rPr>
        <sz val="13"/>
        <color rgb="FF263238"/>
        <rFont val="Consolas"/>
        <family val="2"/>
      </rPr>
      <t xml:space="preserve"> </t>
    </r>
    <r>
      <rPr>
        <sz val="13"/>
        <color rgb="FFAA0D91"/>
        <rFont val="Consolas"/>
        <family val="2"/>
      </rPr>
      <t>to</t>
    </r>
    <r>
      <rPr>
        <sz val="13"/>
        <color rgb="FF263238"/>
        <rFont val="Consolas"/>
        <family val="2"/>
      </rPr>
      <t xml:space="preserve"> indicate the </t>
    </r>
    <r>
      <rPr>
        <sz val="13"/>
        <color rgb="FFAA0D91"/>
        <rFont val="Consolas"/>
        <family val="2"/>
      </rPr>
      <t>start</t>
    </r>
    <r>
      <rPr>
        <sz val="13"/>
        <color rgb="FF263238"/>
        <rFont val="Consolas"/>
        <family val="2"/>
      </rPr>
      <t xml:space="preserve"> index.</t>
    </r>
  </si>
  <si>
    <r>
      <t xml:space="preserve">    </t>
    </r>
    <r>
      <rPr>
        <sz val="13"/>
        <color rgb="FF1C00CF"/>
        <rFont val="Consolas"/>
        <family val="2"/>
      </rPr>
      <t>3.</t>
    </r>
    <r>
      <rPr>
        <sz val="13"/>
        <color rgb="FF263238"/>
        <rFont val="Consolas"/>
        <family val="2"/>
      </rPr>
      <t xml:space="preserve"> A step </t>
    </r>
    <r>
      <rPr>
        <sz val="13"/>
        <color rgb="FFAA0D91"/>
        <rFont val="Consolas"/>
        <family val="2"/>
      </rPr>
      <t>result</t>
    </r>
    <r>
      <rPr>
        <sz val="13"/>
        <color rgb="FF263238"/>
        <rFont val="Consolas"/>
        <family val="2"/>
      </rPr>
      <t xml:space="preserve">, </t>
    </r>
    <r>
      <rPr>
        <sz val="13"/>
        <color rgb="FFAA0D91"/>
        <rFont val="Consolas"/>
        <family val="2"/>
      </rPr>
      <t>to</t>
    </r>
    <r>
      <rPr>
        <sz val="13"/>
        <color rgb="FF263238"/>
        <rFont val="Consolas"/>
        <family val="2"/>
      </rPr>
      <t xml:space="preserve"> remember </t>
    </r>
    <r>
      <rPr>
        <sz val="13"/>
        <color rgb="FFAA0D91"/>
        <rFont val="Consolas"/>
        <family val="2"/>
      </rPr>
      <t>current</t>
    </r>
    <r>
      <rPr>
        <sz val="13"/>
        <color rgb="FF263238"/>
        <rFont val="Consolas"/>
        <family val="2"/>
      </rPr>
      <t xml:space="preserve"> </t>
    </r>
    <r>
      <rPr>
        <sz val="13"/>
        <color rgb="FFAA0D91"/>
        <rFont val="Consolas"/>
        <family val="2"/>
      </rPr>
      <t>choose</t>
    </r>
    <r>
      <rPr>
        <sz val="13"/>
        <color rgb="FF263238"/>
        <rFont val="Consolas"/>
        <family val="2"/>
      </rPr>
      <t xml:space="preserve"> </t>
    </r>
    <r>
      <rPr>
        <sz val="13"/>
        <color rgb="FFAA0D91"/>
        <rFont val="Consolas"/>
        <family val="2"/>
      </rPr>
      <t>and</t>
    </r>
    <r>
      <rPr>
        <sz val="13"/>
        <color rgb="FF263238"/>
        <rFont val="Consolas"/>
        <family val="2"/>
      </rPr>
      <t xml:space="preserve"> </t>
    </r>
    <r>
      <rPr>
        <sz val="13"/>
        <color rgb="FFAA0D91"/>
        <rFont val="Consolas"/>
        <family val="2"/>
      </rPr>
      <t>then</t>
    </r>
    <r>
      <rPr>
        <sz val="13"/>
        <color rgb="FF263238"/>
        <rFont val="Consolas"/>
        <family val="2"/>
      </rPr>
      <t xml:space="preserve"> </t>
    </r>
    <r>
      <rPr>
        <sz val="13"/>
        <color rgb="FFAA0D91"/>
        <rFont val="Consolas"/>
        <family val="2"/>
      </rPr>
      <t>do</t>
    </r>
    <r>
      <rPr>
        <sz val="13"/>
        <color rgb="FF263238"/>
        <rFont val="Consolas"/>
        <family val="2"/>
      </rPr>
      <t xml:space="preserve"> unchoose : </t>
    </r>
    <r>
      <rPr>
        <sz val="13"/>
        <color rgb="FFAA0D91"/>
        <rFont val="Consolas"/>
        <family val="2"/>
      </rPr>
      <t>For</t>
    </r>
    <r>
      <rPr>
        <sz val="13"/>
        <color rgb="FF263238"/>
        <rFont val="Consolas"/>
        <family val="2"/>
      </rPr>
      <t xml:space="preserve"> this problem, we </t>
    </r>
    <r>
      <rPr>
        <sz val="13"/>
        <color rgb="FFAA0D91"/>
        <rFont val="Consolas"/>
        <family val="2"/>
      </rPr>
      <t>use</t>
    </r>
    <r>
      <rPr>
        <sz val="13"/>
        <color rgb="FF263238"/>
        <rFont val="Consolas"/>
        <family val="2"/>
      </rPr>
      <t xml:space="preserve"> </t>
    </r>
    <r>
      <rPr>
        <sz val="13"/>
        <color rgb="FFAA0D91"/>
        <rFont val="Consolas"/>
        <family val="2"/>
      </rPr>
      <t>List</t>
    </r>
    <r>
      <rPr>
        <sz val="13"/>
        <color rgb="FF263238"/>
        <rFont val="Consolas"/>
        <family val="2"/>
      </rPr>
      <t>&lt;</t>
    </r>
    <r>
      <rPr>
        <sz val="13"/>
        <color rgb="FFAA0D91"/>
        <rFont val="Consolas"/>
        <family val="2"/>
      </rPr>
      <t>String</t>
    </r>
    <r>
      <rPr>
        <sz val="13"/>
        <color rgb="FF263238"/>
        <rFont val="Consolas"/>
        <family val="2"/>
      </rPr>
      <t>&gt; step.</t>
    </r>
  </si>
  <si>
    <r>
      <t xml:space="preserve">    </t>
    </r>
    <r>
      <rPr>
        <sz val="13"/>
        <color rgb="FF1C00CF"/>
        <rFont val="Consolas"/>
        <family val="2"/>
      </rPr>
      <t>4.</t>
    </r>
    <r>
      <rPr>
        <sz val="13"/>
        <color rgb="FF263238"/>
        <rFont val="Consolas"/>
        <family val="2"/>
      </rPr>
      <t xml:space="preserve"> A </t>
    </r>
    <r>
      <rPr>
        <sz val="13"/>
        <color rgb="FFAA0D91"/>
        <rFont val="Consolas"/>
        <family val="2"/>
      </rPr>
      <t>final</t>
    </r>
    <r>
      <rPr>
        <sz val="13"/>
        <color rgb="FF263238"/>
        <rFont val="Consolas"/>
        <family val="2"/>
      </rPr>
      <t xml:space="preserve"> </t>
    </r>
    <r>
      <rPr>
        <sz val="13"/>
        <color rgb="FFAA0D91"/>
        <rFont val="Consolas"/>
        <family val="2"/>
      </rPr>
      <t>result</t>
    </r>
    <r>
      <rPr>
        <sz val="13"/>
        <color rgb="FF263238"/>
        <rFont val="Consolas"/>
        <family val="2"/>
      </rPr>
      <t xml:space="preserve">, </t>
    </r>
    <r>
      <rPr>
        <sz val="13"/>
        <color rgb="FFAA0D91"/>
        <rFont val="Consolas"/>
        <family val="2"/>
      </rPr>
      <t>to</t>
    </r>
    <r>
      <rPr>
        <sz val="13"/>
        <color rgb="FF263238"/>
        <rFont val="Consolas"/>
        <family val="2"/>
      </rPr>
      <t xml:space="preserve"> remember the </t>
    </r>
    <r>
      <rPr>
        <sz val="13"/>
        <color rgb="FFAA0D91"/>
        <rFont val="Consolas"/>
        <family val="2"/>
      </rPr>
      <t>final</t>
    </r>
    <r>
      <rPr>
        <sz val="13"/>
        <color rgb="FF263238"/>
        <rFont val="Consolas"/>
        <family val="2"/>
      </rPr>
      <t xml:space="preserve"> result. Usually </t>
    </r>
    <r>
      <rPr>
        <sz val="13"/>
        <color rgb="FFAA0D91"/>
        <rFont val="Consolas"/>
        <family val="2"/>
      </rPr>
      <t>when</t>
    </r>
    <r>
      <rPr>
        <sz val="13"/>
        <color rgb="FF263238"/>
        <rFont val="Consolas"/>
        <family val="2"/>
      </rPr>
      <t xml:space="preserve"> we </t>
    </r>
    <r>
      <rPr>
        <sz val="13"/>
        <color rgb="FFAA0D91"/>
        <rFont val="Consolas"/>
        <family val="2"/>
      </rPr>
      <t>add</t>
    </r>
    <r>
      <rPr>
        <sz val="13"/>
        <color rgb="FF263238"/>
        <rFont val="Consolas"/>
        <family val="2"/>
      </rPr>
      <t xml:space="preserve">, we </t>
    </r>
    <r>
      <rPr>
        <sz val="13"/>
        <color rgb="FFAA0D91"/>
        <rFont val="Consolas"/>
        <family val="2"/>
      </rPr>
      <t>use</t>
    </r>
    <r>
      <rPr>
        <sz val="13"/>
        <color rgb="FF263238"/>
        <rFont val="Consolas"/>
        <family val="2"/>
      </rPr>
      <t xml:space="preserve"> </t>
    </r>
    <r>
      <rPr>
        <sz val="13"/>
        <color rgb="FFC41A16"/>
        <rFont val="Consolas"/>
        <family val="2"/>
      </rPr>
      <t>'result.add(new ArrayList&lt;&gt;(step))'</t>
    </r>
    <r>
      <rPr>
        <sz val="13"/>
        <color rgb="FF263238"/>
        <rFont val="Consolas"/>
        <family val="2"/>
      </rPr>
      <t xml:space="preserve"> instead </t>
    </r>
    <r>
      <rPr>
        <sz val="13"/>
        <color rgb="FFAA0D91"/>
        <rFont val="Consolas"/>
        <family val="2"/>
      </rPr>
      <t>of</t>
    </r>
    <r>
      <rPr>
        <sz val="13"/>
        <color rgb="FF263238"/>
        <rFont val="Consolas"/>
        <family val="2"/>
      </rPr>
      <t xml:space="preserve"> </t>
    </r>
    <r>
      <rPr>
        <sz val="13"/>
        <color rgb="FFC41A16"/>
        <rFont val="Consolas"/>
        <family val="2"/>
      </rPr>
      <t>'result.add(step)'</t>
    </r>
    <r>
      <rPr>
        <sz val="13"/>
        <color rgb="FF263238"/>
        <rFont val="Consolas"/>
        <family val="2"/>
      </rPr>
      <t xml:space="preserve">, since step </t>
    </r>
    <r>
      <rPr>
        <sz val="13"/>
        <color rgb="FFAA0D91"/>
        <rFont val="Consolas"/>
        <family val="2"/>
      </rPr>
      <t>is</t>
    </r>
    <r>
      <rPr>
        <sz val="13"/>
        <color rgb="FF263238"/>
        <rFont val="Consolas"/>
        <family val="2"/>
      </rPr>
      <t xml:space="preserve"> </t>
    </r>
    <r>
      <rPr>
        <sz val="13"/>
        <color rgb="FFAA0D91"/>
        <rFont val="Consolas"/>
        <family val="2"/>
      </rPr>
      <t>reference</t>
    </r>
    <r>
      <rPr>
        <sz val="13"/>
        <color rgb="FF263238"/>
        <rFont val="Consolas"/>
        <family val="2"/>
      </rPr>
      <t xml:space="preserve"> passed. We will </t>
    </r>
    <r>
      <rPr>
        <sz val="13"/>
        <color rgb="FFAA0D91"/>
        <rFont val="Consolas"/>
        <family val="2"/>
      </rPr>
      <t>modify</t>
    </r>
    <r>
      <rPr>
        <sz val="13"/>
        <color rgb="FF263238"/>
        <rFont val="Consolas"/>
        <family val="2"/>
      </rPr>
      <t xml:space="preserve"> step later, so we need </t>
    </r>
    <r>
      <rPr>
        <sz val="13"/>
        <color rgb="FFAA0D91"/>
        <rFont val="Consolas"/>
        <family val="2"/>
      </rPr>
      <t>to</t>
    </r>
    <r>
      <rPr>
        <sz val="13"/>
        <color rgb="FF263238"/>
        <rFont val="Consolas"/>
        <family val="2"/>
      </rPr>
      <t xml:space="preserve"> copy it </t>
    </r>
    <r>
      <rPr>
        <sz val="13"/>
        <color rgb="FFAA0D91"/>
        <rFont val="Consolas"/>
        <family val="2"/>
      </rPr>
      <t>and</t>
    </r>
    <r>
      <rPr>
        <sz val="13"/>
        <color rgb="FF263238"/>
        <rFont val="Consolas"/>
        <family val="2"/>
      </rPr>
      <t xml:space="preserve"> </t>
    </r>
    <r>
      <rPr>
        <sz val="13"/>
        <color rgb="FFAA0D91"/>
        <rFont val="Consolas"/>
        <family val="2"/>
      </rPr>
      <t>add</t>
    </r>
    <r>
      <rPr>
        <sz val="13"/>
        <color rgb="FF263238"/>
        <rFont val="Consolas"/>
        <family val="2"/>
      </rPr>
      <t xml:space="preserve"> the copy </t>
    </r>
    <r>
      <rPr>
        <sz val="13"/>
        <color rgb="FFAA0D91"/>
        <rFont val="Consolas"/>
        <family val="2"/>
      </rPr>
      <t>to</t>
    </r>
    <r>
      <rPr>
        <sz val="13"/>
        <color rgb="FF263238"/>
        <rFont val="Consolas"/>
        <family val="2"/>
      </rPr>
      <t xml:space="preserve"> the </t>
    </r>
    <r>
      <rPr>
        <sz val="13"/>
        <color rgb="FFAA0D91"/>
        <rFont val="Consolas"/>
        <family val="2"/>
      </rPr>
      <t>result</t>
    </r>
    <r>
      <rPr>
        <sz val="13"/>
        <color rgb="FF263238"/>
        <rFont val="Consolas"/>
        <family val="2"/>
      </rPr>
      <t>;</t>
    </r>
  </si>
  <si>
    <r>
      <t>3.Base case</t>
    </r>
    <r>
      <rPr>
        <sz val="14"/>
        <color rgb="FF424242"/>
        <rFont val="PingFang SC"/>
        <family val="2"/>
        <charset val="134"/>
      </rPr>
      <t>: The base case defines when to add step into result, and when to return.</t>
    </r>
  </si>
  <si>
    <r>
      <t>4.Use for-loop</t>
    </r>
    <r>
      <rPr>
        <sz val="14"/>
        <color rgb="FF424242"/>
        <rFont val="PingFang SC"/>
        <family val="2"/>
        <charset val="134"/>
      </rPr>
      <t>: Usually we need a for loop to iterate though the input String s, so that we can choose all the options.</t>
    </r>
  </si>
  <si>
    <r>
      <t>5.Choose</t>
    </r>
    <r>
      <rPr>
        <sz val="14"/>
        <color rgb="FF424242"/>
        <rFont val="PingFang SC"/>
        <family val="2"/>
        <charset val="134"/>
      </rPr>
      <t>: In this problem, if the substring of s is palindrome, we add it into the step, which means we choose this substring.</t>
    </r>
  </si>
  <si>
    <r>
      <t>6.Explore</t>
    </r>
    <r>
      <rPr>
        <sz val="14"/>
        <color rgb="FF424242"/>
        <rFont val="PingFang SC"/>
        <family val="2"/>
        <charset val="134"/>
      </rPr>
      <t>: In this problem, we want to do the same thing to the remaining substring. So we recursively call our function.</t>
    </r>
  </si>
  <si>
    <r>
      <t>7.Un-Choose</t>
    </r>
    <r>
      <rPr>
        <sz val="14"/>
        <color rgb="FF424242"/>
        <rFont val="PingFang SC"/>
        <family val="2"/>
        <charset val="134"/>
      </rPr>
      <t>: We draw back, remove the chosen substring, in order to try other options.</t>
    </r>
  </si>
  <si>
    <t>The above is mainly the template, the code is shown below:</t>
  </si>
  <si>
    <r>
      <t>public</t>
    </r>
    <r>
      <rPr>
        <sz val="13"/>
        <color rgb="FF263238"/>
        <rFont val="Consolas"/>
        <family val="2"/>
      </rPr>
      <t xml:space="preserve"> List&lt;List&lt;String&gt;&gt; partition(String s) {</t>
    </r>
  </si>
  <si>
    <r>
      <t xml:space="preserve">        </t>
    </r>
    <r>
      <rPr>
        <sz val="13"/>
        <color rgb="FF006A00"/>
        <rFont val="Consolas"/>
        <family val="2"/>
      </rPr>
      <t>// Backtracking</t>
    </r>
  </si>
  <si>
    <r>
      <t xml:space="preserve">        </t>
    </r>
    <r>
      <rPr>
        <sz val="13"/>
        <color rgb="FF006A00"/>
        <rFont val="Consolas"/>
        <family val="2"/>
      </rPr>
      <t>// Edge case</t>
    </r>
  </si>
  <si>
    <r>
      <t xml:space="preserve">        </t>
    </r>
    <r>
      <rPr>
        <sz val="13"/>
        <color rgb="FFAA0D91"/>
        <rFont val="Consolas"/>
        <family val="2"/>
      </rPr>
      <t>if</t>
    </r>
    <r>
      <rPr>
        <sz val="13"/>
        <color rgb="FF263238"/>
        <rFont val="Consolas"/>
        <family val="2"/>
      </rPr>
      <t xml:space="preserve">(s == </t>
    </r>
    <r>
      <rPr>
        <sz val="13"/>
        <color rgb="FFAA0D91"/>
        <rFont val="Consolas"/>
        <family val="2"/>
      </rPr>
      <t>null</t>
    </r>
    <r>
      <rPr>
        <sz val="13"/>
        <color rgb="FF263238"/>
        <rFont val="Consolas"/>
        <family val="2"/>
      </rPr>
      <t xml:space="preserve"> || s.length() == </t>
    </r>
    <r>
      <rPr>
        <sz val="13"/>
        <color rgb="FF1C00CF"/>
        <rFont val="Consolas"/>
        <family val="2"/>
      </rPr>
      <t>0</t>
    </r>
    <r>
      <rPr>
        <sz val="13"/>
        <color rgb="FF263238"/>
        <rFont val="Consolas"/>
        <family val="2"/>
      </rPr>
      <t xml:space="preserve">) </t>
    </r>
    <r>
      <rPr>
        <sz val="13"/>
        <color rgb="FFAA0D91"/>
        <rFont val="Consolas"/>
        <family val="2"/>
      </rPr>
      <t>return</t>
    </r>
    <r>
      <rPr>
        <sz val="13"/>
        <color rgb="FF263238"/>
        <rFont val="Consolas"/>
        <family val="2"/>
      </rPr>
      <t xml:space="preserve"> </t>
    </r>
    <r>
      <rPr>
        <sz val="13"/>
        <color rgb="FFAA0D91"/>
        <rFont val="Consolas"/>
        <family val="2"/>
      </rPr>
      <t>new</t>
    </r>
    <r>
      <rPr>
        <sz val="13"/>
        <color rgb="FF263238"/>
        <rFont val="Consolas"/>
        <family val="2"/>
      </rPr>
      <t xml:space="preserve"> ArrayList&lt;&gt;();</t>
    </r>
  </si>
  <si>
    <t xml:space="preserve">        </t>
  </si>
  <si>
    <r>
      <t xml:space="preserve">        List&lt;List&lt;String&gt;&gt; result = </t>
    </r>
    <r>
      <rPr>
        <sz val="13"/>
        <color rgb="FFAA0D91"/>
        <rFont val="Consolas"/>
        <family val="2"/>
      </rPr>
      <t>new</t>
    </r>
    <r>
      <rPr>
        <sz val="13"/>
        <color rgb="FF263238"/>
        <rFont val="Consolas"/>
        <family val="2"/>
      </rPr>
      <t xml:space="preserve"> ArrayList&lt;&gt;();</t>
    </r>
  </si>
  <si>
    <r>
      <t xml:space="preserve">        helper(s, </t>
    </r>
    <r>
      <rPr>
        <sz val="13"/>
        <color rgb="FFAA0D91"/>
        <rFont val="Consolas"/>
        <family val="2"/>
      </rPr>
      <t>new</t>
    </r>
    <r>
      <rPr>
        <sz val="13"/>
        <color rgb="FF263238"/>
        <rFont val="Consolas"/>
        <family val="2"/>
      </rPr>
      <t xml:space="preserve"> ArrayList&lt;&gt;(), result);</t>
    </r>
  </si>
  <si>
    <r>
      <t xml:space="preserve">        </t>
    </r>
    <r>
      <rPr>
        <sz val="13"/>
        <color rgb="FFAA0D91"/>
        <rFont val="Consolas"/>
        <family val="2"/>
      </rPr>
      <t>return</t>
    </r>
    <r>
      <rPr>
        <sz val="13"/>
        <color rgb="FF263238"/>
        <rFont val="Consolas"/>
        <family val="2"/>
      </rPr>
      <t xml:space="preserve"> result;</t>
    </r>
  </si>
  <si>
    <t xml:space="preserve">    }</t>
  </si>
  <si>
    <r>
      <t xml:space="preserve">    </t>
    </r>
    <r>
      <rPr>
        <sz val="13"/>
        <color rgb="FFAA0D91"/>
        <rFont val="Consolas"/>
        <family val="2"/>
      </rPr>
      <t>public</t>
    </r>
    <r>
      <rPr>
        <sz val="13"/>
        <color rgb="FF263238"/>
        <rFont val="Consolas"/>
        <family val="2"/>
      </rPr>
      <t xml:space="preserve"> </t>
    </r>
    <r>
      <rPr>
        <sz val="13"/>
        <color rgb="FFAA0D91"/>
        <rFont val="Consolas"/>
        <family val="2"/>
      </rPr>
      <t>void</t>
    </r>
    <r>
      <rPr>
        <sz val="13"/>
        <color rgb="FF263238"/>
        <rFont val="Consolas"/>
        <family val="2"/>
      </rPr>
      <t xml:space="preserve"> </t>
    </r>
    <r>
      <rPr>
        <sz val="13"/>
        <color rgb="FF1C00CF"/>
        <rFont val="Consolas"/>
        <family val="2"/>
      </rPr>
      <t>helper</t>
    </r>
    <r>
      <rPr>
        <sz val="13"/>
        <color rgb="FF5C2699"/>
        <rFont val="Consolas"/>
        <family val="2"/>
      </rPr>
      <t>(String s, List&lt;String&gt; step, List&lt;List&lt;String&gt;&gt; result)</t>
    </r>
    <r>
      <rPr>
        <sz val="13"/>
        <color rgb="FF263238"/>
        <rFont val="Consolas"/>
        <family val="2"/>
      </rPr>
      <t xml:space="preserve"> {</t>
    </r>
  </si>
  <si>
    <r>
      <t xml:space="preserve">        </t>
    </r>
    <r>
      <rPr>
        <sz val="13"/>
        <color rgb="FF006A00"/>
        <rFont val="Consolas"/>
        <family val="2"/>
      </rPr>
      <t>// Base case</t>
    </r>
  </si>
  <si>
    <r>
      <t xml:space="preserve">        </t>
    </r>
    <r>
      <rPr>
        <sz val="13"/>
        <color rgb="FFAA0D91"/>
        <rFont val="Consolas"/>
        <family val="2"/>
      </rPr>
      <t>if</t>
    </r>
    <r>
      <rPr>
        <sz val="13"/>
        <color rgb="FF263238"/>
        <rFont val="Consolas"/>
        <family val="2"/>
      </rPr>
      <t xml:space="preserve">(s == </t>
    </r>
    <r>
      <rPr>
        <sz val="13"/>
        <color rgb="FFAA0D91"/>
        <rFont val="Consolas"/>
        <family val="2"/>
      </rPr>
      <t>null</t>
    </r>
    <r>
      <rPr>
        <sz val="13"/>
        <color rgb="FF263238"/>
        <rFont val="Consolas"/>
        <family val="2"/>
      </rPr>
      <t xml:space="preserve"> || s.length() == </t>
    </r>
    <r>
      <rPr>
        <sz val="13"/>
        <color rgb="FF1C00CF"/>
        <rFont val="Consolas"/>
        <family val="2"/>
      </rPr>
      <t>0</t>
    </r>
    <r>
      <rPr>
        <sz val="13"/>
        <color rgb="FF263238"/>
        <rFont val="Consolas"/>
        <family val="2"/>
      </rPr>
      <t>) {</t>
    </r>
  </si>
  <si>
    <r>
      <t xml:space="preserve">            result.add(</t>
    </r>
    <r>
      <rPr>
        <sz val="13"/>
        <color rgb="FFAA0D91"/>
        <rFont val="Consolas"/>
        <family val="2"/>
      </rPr>
      <t>new</t>
    </r>
    <r>
      <rPr>
        <sz val="13"/>
        <color rgb="FF263238"/>
        <rFont val="Consolas"/>
        <family val="2"/>
      </rPr>
      <t xml:space="preserve"> ArrayList&lt;&gt;(step));</t>
    </r>
  </si>
  <si>
    <r>
      <t xml:space="preserve">            </t>
    </r>
    <r>
      <rPr>
        <sz val="13"/>
        <color rgb="FFAA0D91"/>
        <rFont val="Consolas"/>
        <family val="2"/>
      </rPr>
      <t>return</t>
    </r>
    <r>
      <rPr>
        <sz val="13"/>
        <color rgb="FF263238"/>
        <rFont val="Consolas"/>
        <family val="2"/>
      </rPr>
      <t>;</t>
    </r>
  </si>
  <si>
    <t xml:space="preserve">        }</t>
  </si>
  <si>
    <r>
      <t xml:space="preserve">        </t>
    </r>
    <r>
      <rPr>
        <sz val="13"/>
        <color rgb="FFAA0D91"/>
        <rFont val="Consolas"/>
        <family val="2"/>
      </rPr>
      <t>for</t>
    </r>
    <r>
      <rPr>
        <sz val="13"/>
        <color rgb="FF263238"/>
        <rFont val="Consolas"/>
        <family val="2"/>
      </rPr>
      <t>(</t>
    </r>
    <r>
      <rPr>
        <sz val="13"/>
        <color rgb="FFAA0D91"/>
        <rFont val="Consolas"/>
        <family val="2"/>
      </rPr>
      <t>int</t>
    </r>
    <r>
      <rPr>
        <sz val="13"/>
        <color rgb="FF263238"/>
        <rFont val="Consolas"/>
        <family val="2"/>
      </rPr>
      <t xml:space="preserve"> i = </t>
    </r>
    <r>
      <rPr>
        <sz val="13"/>
        <color rgb="FF1C00CF"/>
        <rFont val="Consolas"/>
        <family val="2"/>
      </rPr>
      <t>1</t>
    </r>
    <r>
      <rPr>
        <sz val="13"/>
        <color rgb="FF263238"/>
        <rFont val="Consolas"/>
        <family val="2"/>
      </rPr>
      <t>; i &lt;= s.length(); i++) {</t>
    </r>
  </si>
  <si>
    <r>
      <t xml:space="preserve">            String temp = s.substring(</t>
    </r>
    <r>
      <rPr>
        <sz val="13"/>
        <color rgb="FF1C00CF"/>
        <rFont val="Consolas"/>
        <family val="2"/>
      </rPr>
      <t>0</t>
    </r>
    <r>
      <rPr>
        <sz val="13"/>
        <color rgb="FF263238"/>
        <rFont val="Consolas"/>
        <family val="2"/>
      </rPr>
      <t>, i);</t>
    </r>
  </si>
  <si>
    <r>
      <t xml:space="preserve">            </t>
    </r>
    <r>
      <rPr>
        <sz val="13"/>
        <color rgb="FFAA0D91"/>
        <rFont val="Consolas"/>
        <family val="2"/>
      </rPr>
      <t>if</t>
    </r>
    <r>
      <rPr>
        <sz val="13"/>
        <color rgb="FF263238"/>
        <rFont val="Consolas"/>
        <family val="2"/>
      </rPr>
      <t xml:space="preserve">(!isPalindrome(temp)) </t>
    </r>
    <r>
      <rPr>
        <sz val="13"/>
        <color rgb="FFAA0D91"/>
        <rFont val="Consolas"/>
        <family val="2"/>
      </rPr>
      <t>continue</t>
    </r>
    <r>
      <rPr>
        <sz val="13"/>
        <color rgb="FF263238"/>
        <rFont val="Consolas"/>
        <family val="2"/>
      </rPr>
      <t xml:space="preserve">; </t>
    </r>
    <r>
      <rPr>
        <sz val="13"/>
        <color rgb="FF006A00"/>
        <rFont val="Consolas"/>
        <family val="2"/>
      </rPr>
      <t>// only do backtracking when current string is palindrome</t>
    </r>
  </si>
  <si>
    <t xml:space="preserve">            </t>
  </si>
  <si>
    <r>
      <t xml:space="preserve">            step.add(temp);  </t>
    </r>
    <r>
      <rPr>
        <sz val="13"/>
        <color rgb="FF006A00"/>
        <rFont val="Consolas"/>
        <family val="2"/>
      </rPr>
      <t>// choose</t>
    </r>
  </si>
  <si>
    <r>
      <t xml:space="preserve">            helper(s.substring(i, s.length()), step, result); </t>
    </r>
    <r>
      <rPr>
        <sz val="13"/>
        <color rgb="FF006A00"/>
        <rFont val="Consolas"/>
        <family val="2"/>
      </rPr>
      <t>// explore</t>
    </r>
  </si>
  <si>
    <r>
      <t xml:space="preserve">            step.remove(step.size() - </t>
    </r>
    <r>
      <rPr>
        <sz val="13"/>
        <color rgb="FF1C00CF"/>
        <rFont val="Consolas"/>
        <family val="2"/>
      </rPr>
      <t>1</t>
    </r>
    <r>
      <rPr>
        <sz val="13"/>
        <color rgb="FF263238"/>
        <rFont val="Consolas"/>
        <family val="2"/>
      </rPr>
      <t xml:space="preserve">); </t>
    </r>
    <r>
      <rPr>
        <sz val="13"/>
        <color rgb="FF006A00"/>
        <rFont val="Consolas"/>
        <family val="2"/>
      </rPr>
      <t>// unchoose</t>
    </r>
  </si>
  <si>
    <r>
      <t xml:space="preserve">        </t>
    </r>
    <r>
      <rPr>
        <sz val="13"/>
        <color rgb="FFAA0D91"/>
        <rFont val="Consolas"/>
        <family val="2"/>
      </rPr>
      <t>return</t>
    </r>
    <r>
      <rPr>
        <sz val="13"/>
        <color rgb="FF263238"/>
        <rFont val="Consolas"/>
        <family val="2"/>
      </rPr>
      <t>;</t>
    </r>
  </si>
  <si>
    <r>
      <t xml:space="preserve">    </t>
    </r>
    <r>
      <rPr>
        <sz val="13"/>
        <color rgb="FFAA0D91"/>
        <rFont val="Consolas"/>
        <family val="2"/>
      </rPr>
      <t>public</t>
    </r>
    <r>
      <rPr>
        <sz val="13"/>
        <color rgb="FF263238"/>
        <rFont val="Consolas"/>
        <family val="2"/>
      </rPr>
      <t xml:space="preserve"> </t>
    </r>
    <r>
      <rPr>
        <sz val="13"/>
        <color rgb="FFAA0D91"/>
        <rFont val="Consolas"/>
        <family val="2"/>
      </rPr>
      <t>boolean</t>
    </r>
    <r>
      <rPr>
        <sz val="13"/>
        <color rgb="FF263238"/>
        <rFont val="Consolas"/>
        <family val="2"/>
      </rPr>
      <t xml:space="preserve"> </t>
    </r>
    <r>
      <rPr>
        <sz val="13"/>
        <color rgb="FF1C00CF"/>
        <rFont val="Consolas"/>
        <family val="2"/>
      </rPr>
      <t>isPalindrome</t>
    </r>
    <r>
      <rPr>
        <sz val="13"/>
        <color rgb="FF5C2699"/>
        <rFont val="Consolas"/>
        <family val="2"/>
      </rPr>
      <t>(String s)</t>
    </r>
    <r>
      <rPr>
        <sz val="13"/>
        <color rgb="FF263238"/>
        <rFont val="Consolas"/>
        <family val="2"/>
      </rPr>
      <t xml:space="preserve"> {</t>
    </r>
  </si>
  <si>
    <r>
      <t xml:space="preserve">        </t>
    </r>
    <r>
      <rPr>
        <sz val="13"/>
        <color rgb="FFAA0D91"/>
        <rFont val="Consolas"/>
        <family val="2"/>
      </rPr>
      <t>int</t>
    </r>
    <r>
      <rPr>
        <sz val="13"/>
        <color rgb="FF263238"/>
        <rFont val="Consolas"/>
        <family val="2"/>
      </rPr>
      <t xml:space="preserve"> left = </t>
    </r>
    <r>
      <rPr>
        <sz val="13"/>
        <color rgb="FF1C00CF"/>
        <rFont val="Consolas"/>
        <family val="2"/>
      </rPr>
      <t>0</t>
    </r>
    <r>
      <rPr>
        <sz val="13"/>
        <color rgb="FF263238"/>
        <rFont val="Consolas"/>
        <family val="2"/>
      </rPr>
      <t xml:space="preserve">, right = s.length() - </t>
    </r>
    <r>
      <rPr>
        <sz val="13"/>
        <color rgb="FF1C00CF"/>
        <rFont val="Consolas"/>
        <family val="2"/>
      </rPr>
      <t>1</t>
    </r>
    <r>
      <rPr>
        <sz val="13"/>
        <color rgb="FF263238"/>
        <rFont val="Consolas"/>
        <family val="2"/>
      </rPr>
      <t>;</t>
    </r>
  </si>
  <si>
    <r>
      <t xml:space="preserve">        </t>
    </r>
    <r>
      <rPr>
        <sz val="13"/>
        <color rgb="FFAA0D91"/>
        <rFont val="Consolas"/>
        <family val="2"/>
      </rPr>
      <t>while</t>
    </r>
    <r>
      <rPr>
        <sz val="13"/>
        <color rgb="FF263238"/>
        <rFont val="Consolas"/>
        <family val="2"/>
      </rPr>
      <t>(left &lt;= right) {</t>
    </r>
  </si>
  <si>
    <r>
      <t xml:space="preserve">            </t>
    </r>
    <r>
      <rPr>
        <sz val="13"/>
        <color rgb="FFAA0D91"/>
        <rFont val="Consolas"/>
        <family val="2"/>
      </rPr>
      <t>if</t>
    </r>
    <r>
      <rPr>
        <sz val="13"/>
        <color rgb="FF263238"/>
        <rFont val="Consolas"/>
        <family val="2"/>
      </rPr>
      <t>(s.charAt(left) != s.charAt(right))</t>
    </r>
  </si>
  <si>
    <r>
      <t xml:space="preserve">                </t>
    </r>
    <r>
      <rPr>
        <sz val="13"/>
        <color rgb="FFAA0D91"/>
        <rFont val="Consolas"/>
        <family val="2"/>
      </rPr>
      <t>return</t>
    </r>
    <r>
      <rPr>
        <sz val="13"/>
        <color rgb="FF263238"/>
        <rFont val="Consolas"/>
        <family val="2"/>
      </rPr>
      <t xml:space="preserve"> </t>
    </r>
    <r>
      <rPr>
        <sz val="13"/>
        <color rgb="FFAA0D91"/>
        <rFont val="Consolas"/>
        <family val="2"/>
      </rPr>
      <t>false</t>
    </r>
    <r>
      <rPr>
        <sz val="13"/>
        <color rgb="FF263238"/>
        <rFont val="Consolas"/>
        <family val="2"/>
      </rPr>
      <t>;</t>
    </r>
  </si>
  <si>
    <t xml:space="preserve">            left ++;</t>
  </si>
  <si>
    <t xml:space="preserve">            right --;</t>
  </si>
  <si>
    <r>
      <t xml:space="preserve">        </t>
    </r>
    <r>
      <rPr>
        <sz val="13"/>
        <color rgb="FFAA0D91"/>
        <rFont val="Consolas"/>
        <family val="2"/>
      </rPr>
      <t>return</t>
    </r>
    <r>
      <rPr>
        <sz val="13"/>
        <color rgb="FF263238"/>
        <rFont val="Consolas"/>
        <family val="2"/>
      </rPr>
      <t xml:space="preserve"> </t>
    </r>
    <r>
      <rPr>
        <sz val="13"/>
        <color rgb="FFAA0D91"/>
        <rFont val="Consolas"/>
        <family val="2"/>
      </rPr>
      <t>true</t>
    </r>
    <r>
      <rPr>
        <sz val="13"/>
        <color rgb="FF263238"/>
        <rFont val="Consolas"/>
        <family val="2"/>
      </rPr>
      <t>;</t>
    </r>
  </si>
  <si>
    <t>Other related backtracking problems discuss:</t>
  </si>
  <si>
    <t>A general approach to backtracking questions in Java (Subsets, Permutations, Combination Sum, Palindrome Partitioning)</t>
  </si>
  <si>
    <t>BackTracing</t>
  </si>
  <si>
    <t>Link will not work for create token has 2 operation group FI and Issuance</t>
  </si>
  <si>
    <t>Doubt</t>
  </si>
  <si>
    <t>for continuous - recent spikes in the top so do we need continuous label</t>
  </si>
  <si>
    <t xml:space="preserve">Exception, Invalid exception and future </t>
  </si>
  <si>
    <t>All system error are FCI</t>
  </si>
  <si>
    <t>FCI causing error reason code</t>
  </si>
  <si>
    <t>Daily</t>
  </si>
  <si>
    <t>Gold</t>
  </si>
  <si>
    <t>Diamond</t>
  </si>
  <si>
    <t>Install testNG</t>
  </si>
  <si>
    <t>Get the zip file from Vamsi</t>
  </si>
  <si>
    <t xml:space="preserve">1. Windows -&gt; Install new software
2. Give location as the zip file, name as something
3. </t>
  </si>
  <si>
    <t>Old</t>
  </si>
  <si>
    <t>83+3</t>
  </si>
  <si>
    <t>83+25</t>
  </si>
  <si>
    <t>54+65</t>
  </si>
  <si>
    <t>30+66</t>
  </si>
  <si>
    <t>32+85</t>
  </si>
  <si>
    <t>30+80</t>
  </si>
  <si>
    <t>1+8</t>
  </si>
  <si>
    <t>13+81</t>
  </si>
  <si>
    <t>15+86</t>
  </si>
  <si>
    <t>1+12</t>
  </si>
  <si>
    <t>14+56</t>
  </si>
  <si>
    <t>23+88</t>
  </si>
  <si>
    <t>21+98</t>
  </si>
  <si>
    <t>22+148</t>
  </si>
  <si>
    <t>29+50</t>
  </si>
  <si>
    <t>26+57</t>
  </si>
  <si>
    <t>39+65</t>
  </si>
  <si>
    <t>50+66</t>
  </si>
  <si>
    <t>63+79</t>
  </si>
  <si>
    <t>25+98</t>
  </si>
  <si>
    <t>50+169</t>
  </si>
  <si>
    <t>81+151</t>
  </si>
  <si>
    <t>68+146</t>
  </si>
  <si>
    <t>Adding the new combination and testing it</t>
  </si>
  <si>
    <t>Make sync IRIS FE and BE</t>
  </si>
  <si>
    <t xml:space="preserve">BE </t>
  </si>
  <si>
    <t>Name</t>
  </si>
  <si>
    <t>Id</t>
  </si>
  <si>
    <t>Anitha P</t>
  </si>
  <si>
    <t>SH17643670</t>
  </si>
  <si>
    <t>Req sent</t>
  </si>
  <si>
    <t>Tejeshwari</t>
  </si>
  <si>
    <t>SH36330512</t>
  </si>
  <si>
    <t>Divya Bharathi</t>
  </si>
  <si>
    <t>SH14022365</t>
  </si>
  <si>
    <t>Madhu Mitha</t>
  </si>
  <si>
    <t>SH31414078</t>
  </si>
  <si>
    <t>mayuri</t>
  </si>
  <si>
    <t>SH17238325</t>
  </si>
  <si>
    <t>Beta</t>
  </si>
  <si>
    <t>10 - 13 Sept</t>
  </si>
  <si>
    <t>14 - 17 Sept</t>
  </si>
  <si>
    <t>18 - 20 Sept</t>
  </si>
  <si>
    <t>21 - 24 Sept</t>
  </si>
  <si>
    <t>25 - 29 Sept</t>
  </si>
  <si>
    <t>30 - 3 Oct</t>
  </si>
  <si>
    <t>4 - 7 Oct</t>
  </si>
  <si>
    <t>Failures</t>
  </si>
  <si>
    <t>Key maker issue and batch is failing</t>
  </si>
  <si>
    <t>1. after restating the nodes, failures are stopped</t>
  </si>
  <si>
    <t>8 - 11 Oct</t>
  </si>
  <si>
    <t>Running</t>
  </si>
  <si>
    <t>Pub</t>
  </si>
  <si>
    <t>12 - 16 Oct</t>
  </si>
  <si>
    <t>17 - 25 Oct</t>
  </si>
  <si>
    <t>Unique fields to identify alerts tly count</t>
  </si>
  <si>
    <t>Origin, Suborigin , Hostname and Component fields</t>
  </si>
  <si>
    <t>01 - 05 Nov</t>
  </si>
  <si>
    <t>Normal</t>
  </si>
  <si>
    <t>25 - 31 Oct</t>
  </si>
  <si>
    <t>06 - 12 Nov</t>
  </si>
  <si>
    <t>13 - 21 Nov</t>
  </si>
  <si>
    <t>22 - 30 Nov</t>
  </si>
  <si>
    <t>01 - 09 Dec</t>
  </si>
  <si>
    <t>10 - 16 Dec</t>
  </si>
  <si>
    <t>Next requirement:</t>
  </si>
  <si>
    <t>Systems minor errors enable to IRIS</t>
  </si>
  <si>
    <t>For alerts coming less than 100 need to come up</t>
  </si>
  <si>
    <t>Beyond 15 mins with 50 count in system</t>
  </si>
  <si>
    <t>reason_code | processor combination need to be tested in beta</t>
  </si>
  <si>
    <t>SDS ticket for corr_id index for paymet_decline_stats table and followup</t>
  </si>
  <si>
    <t>Read the ST rules from DB</t>
  </si>
  <si>
    <t>BETA to LIVE transformation design change</t>
  </si>
  <si>
    <t>confluence page update</t>
  </si>
  <si>
    <t>Report kind of stuff they are asking - monthly</t>
  </si>
  <si>
    <t>SHOW VARIABLES LIKE "max_connections";
SET GLOBAL max_connections = 5000;</t>
  </si>
  <si>
    <t>Connections to DB</t>
  </si>
  <si>
    <t>SecretPass124!</t>
  </si>
  <si>
    <t>Not New</t>
  </si>
  <si>
    <t>Deviation %</t>
  </si>
  <si>
    <t>Std Dev diff</t>
  </si>
  <si>
    <t>Minimum value</t>
  </si>
  <si>
    <t>Repeat count</t>
  </si>
  <si>
    <t>Alert consistency</t>
  </si>
  <si>
    <t>Major</t>
  </si>
  <si>
    <t xml:space="preserve">Batch </t>
  </si>
  <si>
    <t>LE_ACC</t>
  </si>
  <si>
    <t>Applicable</t>
  </si>
  <si>
    <t>Everyday</t>
  </si>
  <si>
    <t>Ticket No.</t>
  </si>
  <si>
    <t>Short Description</t>
  </si>
  <si>
    <t>Actual Issue reported time by INC (PST)</t>
  </si>
  <si>
    <t>Alex Detection Time (PST) </t>
  </si>
  <si>
    <t>PQE Action taken ??  (INC/ JIRA)</t>
  </si>
  <si>
    <t>What is the detection time using FCI ?</t>
  </si>
  <si>
    <t>Component Name</t>
  </si>
  <si>
    <t>INC2000685</t>
  </si>
  <si>
    <t>Venmo OCT +23% declines triggering Venmo DownDetector - Due to paymentauthmtserv deployment</t>
  </si>
  <si>
    <t>INC2007380</t>
  </si>
  <si>
    <t>withdrawal | EXTERNAL_DECLINE</t>
  </si>
  <si>
    <t>deposit | INTERNAL_DECLINE_BUSINESS</t>
  </si>
  <si>
    <t>Venmo impact due to bin refresh</t>
  </si>
  <si>
    <t>INC2020136</t>
  </si>
  <si>
    <t>INC2000025 - There were multiple spikes on 9th with same combinations</t>
  </si>
  <si>
    <t>CSTS0014927 - Seller Performance Monitoring limitation impacting ability to use PayPal Debit card</t>
  </si>
  <si>
    <t>sale | DECLINED_SENDER_RESTRICTED - 1168448071902793018</t>
  </si>
  <si>
    <t>INC2007380 - No as its already iden by idetified by other team</t>
  </si>
  <si>
    <t>paymentauthmtserv</t>
  </si>
  <si>
    <t>visaconnectorserv</t>
  </si>
  <si>
    <t>merchantprofiledataserv</t>
  </si>
  <si>
    <t>Currently not tapping this FCI component</t>
  </si>
  <si>
    <t xml:space="preserve">  `tid`</t>
  </si>
  <si>
    <t xml:space="preserve">  `date` </t>
  </si>
  <si>
    <t xml:space="preserve">  `operation` </t>
  </si>
  <si>
    <t xml:space="preserve">  `operation_group` </t>
  </si>
  <si>
    <t xml:space="preserve">  `impacts` </t>
  </si>
  <si>
    <t xml:space="preserve">  `contacts` </t>
  </si>
  <si>
    <t xml:space="preserve">  `critical_alert` </t>
  </si>
  <si>
    <t xml:space="preserve">  `major_alert`</t>
  </si>
  <si>
    <t xml:space="preserve">  `minor_alert` </t>
  </si>
  <si>
    <t xml:space="preserve">  `warning_alert`</t>
  </si>
  <si>
    <t xml:space="preserve">  `incident_ticket`</t>
  </si>
  <si>
    <t xml:space="preserve">  `jira_ticket`</t>
  </si>
  <si>
    <t xml:space="preserve">  `open_jira_ticket` </t>
  </si>
  <si>
    <t xml:space="preserve">  `closed_jira_ticket`</t>
  </si>
  <si>
    <t xml:space="preserve">  `open_inc_ticket`</t>
  </si>
  <si>
    <t xml:space="preserve">  `closed_inc_ticket`</t>
  </si>
  <si>
    <t xml:space="preserve">  `critical_declines_count`</t>
  </si>
  <si>
    <t xml:space="preserve">  `major_declines_count` </t>
  </si>
  <si>
    <t xml:space="preserve">  `minor_declines_count`</t>
  </si>
  <si>
    <t xml:space="preserve">  `warning_declines_count`</t>
  </si>
  <si>
    <t xml:space="preserve">  `valid_tickets`</t>
  </si>
  <si>
    <t xml:space="preserve">  `invalid_tickets` </t>
  </si>
  <si>
    <t xml:space="preserve">  `noa_count`</t>
  </si>
  <si>
    <t>`statistics_report`</t>
  </si>
  <si>
    <t>Sale</t>
  </si>
  <si>
    <t>1M</t>
  </si>
  <si>
    <t xml:space="preserve">`alex_defects_tracking` </t>
  </si>
  <si>
    <t xml:space="preserve">  `t_date`</t>
  </si>
  <si>
    <t xml:space="preserve">  `t_incident_date`</t>
  </si>
  <si>
    <t xml:space="preserve">  `t_combination`</t>
  </si>
  <si>
    <t xml:space="preserve">  `t_status`</t>
  </si>
  <si>
    <t xml:space="preserve">  `t_url`</t>
  </si>
  <si>
    <t xml:space="preserve">  `t_alert_data`</t>
  </si>
  <si>
    <t xml:space="preserve">  `jira_id`</t>
  </si>
  <si>
    <t xml:space="preserve">  `iris_id`</t>
  </si>
  <si>
    <t xml:space="preserve">  `user_id`</t>
  </si>
  <si>
    <t xml:space="preserve">  `user_qid`</t>
  </si>
  <si>
    <t xml:space="preserve">  `jira_status`</t>
  </si>
  <si>
    <t xml:space="preserve">  `ticket_remarks`</t>
  </si>
  <si>
    <t xml:space="preserve">  `inc_status`</t>
  </si>
  <si>
    <t>share url</t>
  </si>
  <si>
    <t>{JSON - std_dev}</t>
  </si>
  <si>
    <t>PPPLPAYPT-119433</t>
  </si>
  <si>
    <t>INC1962061</t>
  </si>
  <si>
    <t>ABC</t>
  </si>
  <si>
    <t>Q20027879</t>
  </si>
  <si>
    <t>IEXP</t>
  </si>
  <si>
    <t>Closed</t>
  </si>
  <si>
    <t>Invalid ticket id</t>
  </si>
  <si>
    <t>ST_Overview</t>
  </si>
  <si>
    <t xml:space="preserve">  `operation`</t>
  </si>
  <si>
    <t xml:space="preserve">  `reason_code`</t>
  </si>
  <si>
    <t xml:space="preserve">  `prod_type`</t>
  </si>
  <si>
    <t xml:space="preserve">  `country`</t>
  </si>
  <si>
    <t xml:space="preserve">  `tenant`</t>
  </si>
  <si>
    <t xml:space="preserve">  `processor`</t>
  </si>
  <si>
    <t xml:space="preserve">  `ticket_id`</t>
  </si>
  <si>
    <t xml:space="preserve">  `status`</t>
  </si>
  <si>
    <t xml:space="preserve">  `severity`</t>
  </si>
  <si>
    <t xml:space="preserve">  `ticket_status`</t>
  </si>
  <si>
    <t xml:space="preserve">  `ticket_valid`</t>
  </si>
  <si>
    <t>internal_error</t>
  </si>
  <si>
    <t>valid</t>
  </si>
  <si>
    <t xml:space="preserve">  `impacts`</t>
  </si>
  <si>
    <t xml:space="preserve">  `combination`</t>
  </si>
  <si>
    <t>opertion|reason_code|country</t>
  </si>
  <si>
    <t xml:space="preserve">  `labels`</t>
  </si>
  <si>
    <t>New, LE_ACC</t>
  </si>
  <si>
    <t>operation_reason_code</t>
  </si>
  <si>
    <t>Major alert - 2022-03-26 02:30</t>
  </si>
  <si>
    <t>Operations Included</t>
  </si>
  <si>
    <t>Component</t>
  </si>
  <si>
    <t>corepayswitchpspserv</t>
  </si>
  <si>
    <t>Capture</t>
  </si>
  <si>
    <t>Withdrawal</t>
  </si>
  <si>
    <t>Tokenization</t>
  </si>
  <si>
    <t>corepayposconnector</t>
  </si>
  <si>
    <t>Payment_Token</t>
  </si>
  <si>
    <t>paymenttokenserv</t>
  </si>
  <si>
    <t>Issuance</t>
  </si>
  <si>
    <t>issuancemanagementserv</t>
  </si>
  <si>
    <t>iptvenmotxnorchserv</t>
  </si>
  <si>
    <t>Deposit</t>
  </si>
  <si>
    <t>transferserv</t>
  </si>
  <si>
    <t>paymentserv,paymentserv-non_critical</t>
  </si>
  <si>
    <t>RMM</t>
  </si>
  <si>
    <t>postpaymentexecserv</t>
  </si>
  <si>
    <t>Holds and Reserve</t>
  </si>
  <si>
    <t>Disbursement</t>
  </si>
  <si>
    <t>Completion</t>
  </si>
  <si>
    <t>txncompletionserv</t>
  </si>
  <si>
    <t>FSS</t>
  </si>
  <si>
    <t>paymentsetupserv</t>
  </si>
  <si>
    <t>Filifecycle</t>
  </si>
  <si>
    <t>filifecycleserv</t>
  </si>
  <si>
    <t>fimanagementserv_ca</t>
  </si>
  <si>
    <t>Crypto</t>
  </si>
  <si>
    <t>custcryptocurorchserv</t>
  </si>
  <si>
    <t>MultiTenant</t>
  </si>
  <si>
    <t>switchpaymentsapiserv</t>
  </si>
  <si>
    <t>paymentserv</t>
  </si>
  <si>
    <t>paymentserv-non_critical</t>
  </si>
  <si>
    <t>Per day count</t>
  </si>
  <si>
    <r>
      <t>Venmo[</t>
    </r>
    <r>
      <rPr>
        <sz val="12"/>
        <color theme="1"/>
        <rFont val="Calibri"/>
        <family val="2"/>
        <scheme val="minor"/>
      </rPr>
      <t>only available at splunk</t>
    </r>
    <r>
      <rPr>
        <sz val="11"/>
        <color theme="1"/>
        <rFont val="Calibri"/>
        <family val="2"/>
        <scheme val="minor"/>
      </rPr>
      <t xml:space="preserve">] </t>
    </r>
  </si>
  <si>
    <r>
      <t>Capture_legacy[</t>
    </r>
    <r>
      <rPr>
        <i/>
        <sz val="11"/>
        <color theme="1"/>
        <rFont val="Calibri"/>
        <family val="2"/>
        <scheme val="minor"/>
      </rPr>
      <t>~deprecated soon</t>
    </r>
    <r>
      <rPr>
        <sz val="11"/>
        <color theme="1"/>
        <rFont val="Calibri"/>
        <family val="2"/>
        <scheme val="minor"/>
      </rPr>
      <t>]</t>
    </r>
  </si>
  <si>
    <r>
      <t>FIManagement[</t>
    </r>
    <r>
      <rPr>
        <sz val="12"/>
        <color theme="1"/>
        <rFont val="Calibri"/>
        <family val="2"/>
        <scheme val="minor"/>
      </rPr>
      <t>only available at splunk</t>
    </r>
    <r>
      <rPr>
        <sz val="11"/>
        <color theme="1"/>
        <rFont val="Calibri"/>
        <family val="2"/>
        <scheme val="minor"/>
      </rPr>
      <t xml:space="preserve">] </t>
    </r>
  </si>
  <si>
    <t>a e I o u</t>
  </si>
  <si>
    <t xml:space="preserve">aa ae ai ao au </t>
  </si>
  <si>
    <t>ee ei eo eu</t>
  </si>
  <si>
    <t>ii io iu</t>
  </si>
  <si>
    <t>uu</t>
  </si>
  <si>
    <t>oo ou</t>
  </si>
  <si>
    <t>aaa aae - 15</t>
  </si>
  <si>
    <t>eee eei eeo - 10</t>
  </si>
  <si>
    <t>iii iio iiu - 6</t>
  </si>
  <si>
    <t>ooo oou ouu - 3</t>
  </si>
  <si>
    <t>uuu - 1</t>
  </si>
  <si>
    <t xml:space="preserve">aaaa </t>
  </si>
  <si>
    <t>a, e, I, o, u</t>
  </si>
  <si>
    <t>li-p@yp@l</t>
  </si>
  <si>
    <t>iMFmP2B0f6fvMDTPz5uUqDpthHAbrbLwFNardr4Mbew=</t>
  </si>
  <si>
    <t>Community</t>
  </si>
  <si>
    <t>Bulkdata API</t>
  </si>
  <si>
    <t>Passme*127</t>
  </si>
  <si>
    <t>Remove the symbols or other things available in the url</t>
  </si>
  <si>
    <t>1. we can decode the url so it we be taken care - URL-8</t>
  </si>
  <si>
    <t>Objects.toString(URLDecoder.decode(one.getBoard().getGroupName(),"UTF-8"),"")</t>
  </si>
  <si>
    <t>creating new branch in sts</t>
  </si>
  <si>
    <t>1. git branch
2. git checkout -b eetrans_sla
3. git branch</t>
  </si>
  <si>
    <t>go/console</t>
  </si>
  <si>
    <t>https://ciapi-pilot.us-central1.gcp.dev.paypalinc.com/SecurityToolsSampleJobs-2097/view/SAST(Polaris)/</t>
  </si>
  <si>
    <t>Running the SAST and OSS using console</t>
  </si>
  <si>
    <t xml:space="preserve">1. Go to link and 
2. In left side panel -&gt; Request Access
3. After access is provided
4. In OSS and SAST click Build using job parameters
5. Give the batch git repository - </t>
  </si>
  <si>
    <t xml:space="preserve">	One time setup of email and user name			
		git config --global user.email "sugnanasekaran@paypal.com"		
		git config --global user.name "Surendaar Gnanasekaran"		
		git remote -v		
To add the upstream
git remote add upstream git@github.paypal.com:Customer-Support-R/batch-cs-monitoring.git	
git remote add upstream git@github.paypal.com:sugnanasekaran/scmcomplaintmgmtserv.git    	</t>
  </si>
  <si>
    <t>NOA</t>
  </si>
  <si>
    <t>true/false</t>
  </si>
  <si>
    <t>Jira Id</t>
  </si>
  <si>
    <t>Jira desc</t>
  </si>
  <si>
    <t>create date</t>
  </si>
  <si>
    <t>JIRA status</t>
  </si>
  <si>
    <t>ETA</t>
  </si>
  <si>
    <t>Leader Name</t>
  </si>
  <si>
    <t>Train ticket</t>
  </si>
  <si>
    <t xml:space="preserve">Wed </t>
  </si>
  <si>
    <t>Tues</t>
  </si>
  <si>
    <t>CBE-KMT</t>
  </si>
  <si>
    <t>KMT-CBE</t>
  </si>
  <si>
    <t>Thur</t>
  </si>
  <si>
    <t>WL5</t>
  </si>
  <si>
    <t>Fri</t>
  </si>
  <si>
    <t>WL19</t>
  </si>
  <si>
    <t>Sat</t>
  </si>
  <si>
    <t>WL4</t>
  </si>
  <si>
    <t>BZA</t>
  </si>
  <si>
    <t>WL6</t>
  </si>
  <si>
    <t>WL1</t>
  </si>
  <si>
    <t>sat</t>
  </si>
  <si>
    <t>Sathish</t>
  </si>
  <si>
    <t>Sabaresh</t>
  </si>
  <si>
    <t>Rajkumar</t>
  </si>
  <si>
    <t>Veeru</t>
  </si>
  <si>
    <t>Shirt</t>
  </si>
  <si>
    <t>Pant</t>
  </si>
  <si>
    <t>SL</t>
  </si>
  <si>
    <t>27th - July</t>
  </si>
  <si>
    <t>WL8 - AC</t>
  </si>
  <si>
    <t>WL30 - SL</t>
  </si>
  <si>
    <t>22nd-July</t>
  </si>
  <si>
    <t>WL51-SL</t>
  </si>
  <si>
    <t>WL19-AC</t>
  </si>
  <si>
    <t>BZA-CBE</t>
  </si>
  <si>
    <t>9.40 - 1 / WL17</t>
  </si>
  <si>
    <t>WL41</t>
  </si>
  <si>
    <t>CBE-BZA</t>
  </si>
  <si>
    <t>Ava - 13</t>
  </si>
  <si>
    <t>RAC 1</t>
  </si>
  <si>
    <t>Changing port of application running</t>
  </si>
  <si>
    <t xml:space="preserve">1. Go to run configurarion -&gt; vm arguments -&gt;
-Dadmin.port=8084 -Dapplication.nonssl.port=8085 -Dapplication.ssl.port=8446
</t>
  </si>
  <si>
    <t>Can also try server.port=8080 if it didn't work</t>
  </si>
  <si>
    <t>terminal</t>
  </si>
  <si>
    <t xml:space="preserve">Check the port running and kill the running </t>
  </si>
  <si>
    <t>lsof -i:8083
kill &lt;PID&gt;</t>
  </si>
  <si>
    <t>Change the repository and set origin url</t>
  </si>
  <si>
    <t>If you need to add new component to git or change the repository</t>
  </si>
  <si>
    <t>1. git remote -v  - to see the repo properties
2. git set-url origin &lt;url&gt; to change the origin</t>
  </si>
  <si>
    <t>1 to 4</t>
  </si>
  <si>
    <t>4 to 7</t>
  </si>
  <si>
    <t>8 to 11</t>
  </si>
  <si>
    <t>6 to 8</t>
  </si>
  <si>
    <t>11 to 15</t>
  </si>
  <si>
    <t xml:space="preserve"> https://paypal-my.sharepoint.com/personal/sugnanasekaran_paypal_com/_layouts/15/onedrive.aspx?id=%2Fpersonal%2Fsugnanasekaran%5Fpaypal%5Fcom%2FDocuments%2FRecordings%2FSCM%20Designer%20%5F%20Demo%2D20220803%5F170328%2DMeeting%20Recording%2Emp4&amp;parent=%2Fpersonal%2Fsugnanasekaran%5Fpaypal%5Fcom%2FDocuments%2FRecordings&amp;ga=1</t>
  </si>
  <si>
    <t xml:space="preserve">Designer tool </t>
  </si>
  <si>
    <t>Rohit snd me</t>
  </si>
  <si>
    <t>24th min on config</t>
  </si>
  <si>
    <t>Reverting changes to previous commits</t>
  </si>
  <si>
    <t>When current version has bugs and previous commit id - multiple commits is working and you want to go back to the working version</t>
  </si>
  <si>
    <t>1. in case of multiple commit id's before
a. check -&gt; git log
b. give each commit id in reverse order one by one -&gt; git revert --no-commit e3cb230e2d12858bcb59496c8bcee799c7038743
c. finally till the working commit id
2. git commit -m "working version"
3. push the changes</t>
  </si>
  <si>
    <t>In case if there is any merge in the above commit and it did't work
a. git revert --no-commit 24b236ab25bf22dedb25f8a67b8a1f79a831510b -m 1
Have to undo the merge as well</t>
  </si>
  <si>
    <t>pom</t>
  </si>
  <si>
    <t>Adding more parent in pom</t>
  </si>
  <si>
    <t>If there are two separate parent we want to add in parent pom</t>
  </si>
  <si>
    <t>1. Check whether in parent pom you can accommodate
2. Else in child pom -&gt; inside dependency management add as many parent pom as needed</t>
  </si>
  <si>
    <t xml:space="preserve">  &lt;dependencyManagement&gt;
    &lt;dependencies&gt;
      &lt;dependency&gt;
        &lt;groupId&gt;com.paypal.raptor&lt;/groupId&gt;
        &lt;artifactId&gt;infra-bundle&lt;/artifactId&gt;
        &lt;version&gt;${infra.bundle.version}&lt;/version&gt;
        &lt;type&gt;pom&lt;/type&gt;
        &lt;scope&gt;import&lt;/scope&gt;
      &lt;/dependency&gt;
  &lt;/dependencyManagement&gt;</t>
  </si>
  <si>
    <t>https://github.paypal.com/mkalahar/scmcomplaintmgmtserv/commit/2a439d21d8a85936727f3584da91b7f0f016bc8b</t>
  </si>
  <si>
    <t>java.lang.ClassNotFoundException: com.ebay.kernel.otel.enrichment.OtelContextExtractor
    at java.net.URLClassLoader.findClass(URLClassLoader.java:382)</t>
  </si>
  <si>
    <t>Class not found exception</t>
  </si>
  <si>
    <t>&lt;dependency&gt;
&lt;groupId&gt;com.ebay.aero&lt;/groupId&gt;
&lt;artifactId&gt;cal-client-impl&lt;/artifactId&gt;
&lt;version&gt;${cal-client.version}&lt;/version&gt;
&lt;/dependency&gt;</t>
  </si>
  <si>
    <t>eclipse</t>
  </si>
  <si>
    <t>Skipping functional test while clean install</t>
  </si>
  <si>
    <t>If you have issues with running functional test cases, then you can use the below command to build the application</t>
  </si>
  <si>
    <t>Not able to find exact reason while building pom?</t>
  </si>
  <si>
    <t>Run effective pom to see the reason</t>
  </si>
  <si>
    <t>Build Error - Failed to execute goal org.apache.maven.plugins:maven-enforcer-plugin</t>
  </si>
  <si>
    <t>There are two solutions for this:
1. Skip the enforcer - clean install -Denforcer.fail=false
2. See effective pom for using -  mvn help:effective-pom and set the minimum configuration</t>
  </si>
  <si>
    <t>Find the duplicates in pom</t>
  </si>
  <si>
    <t>dependency:analyze-duplicate</t>
  </si>
  <si>
    <t>Igonore all history and push to a new branch</t>
  </si>
  <si>
    <t>When you copy from a different project and you don't want the log of their history</t>
  </si>
  <si>
    <t>1. git checkout --orphan &lt;name_you_choose_for_orphan_branch&gt;
2. git commit
3. git push &lt;remote-name&gt; &lt;branch-name&gt;</t>
  </si>
  <si>
    <t>Eclipse</t>
  </si>
  <si>
    <t>Interface is throwing null?</t>
  </si>
  <si>
    <t> IClientProcessor being null</t>
  </si>
  <si>
    <t>1. Don't create any object, instead inject the interface
2. If that doesn't work, then try auto-wired as well</t>
  </si>
  <si>
    <t>Facing enforcer failure</t>
  </si>
  <si>
    <t>Failed to execute goal org.apache.maven.plugins:maven-enforcer-plugin:3.0.0-M3:enforce</t>
  </si>
  <si>
    <t xml:space="preserve">clean install -DskipTests -Denforcer.fail=false </t>
  </si>
  <si>
    <t>show processlist</t>
  </si>
  <si>
    <t>kill id</t>
  </si>
  <si>
    <t>Act</t>
  </si>
  <si>
    <t>Noa</t>
  </si>
  <si>
    <t>Names</t>
  </si>
  <si>
    <t>Surendaar</t>
  </si>
  <si>
    <t>Nandhini</t>
  </si>
  <si>
    <t>Gnanasekaran</t>
  </si>
  <si>
    <t>Kalamani</t>
  </si>
  <si>
    <t>Vijaykumar</t>
  </si>
  <si>
    <t>Vimala</t>
  </si>
  <si>
    <t>Janani</t>
  </si>
  <si>
    <t>Govendhan</t>
  </si>
  <si>
    <t>Vinod Anna</t>
  </si>
  <si>
    <t>Rest -&gt; Kovilpalayam</t>
  </si>
  <si>
    <t>Kovilpalayam -&gt; Mandapam</t>
  </si>
  <si>
    <t>Mandapam -&gt; Home</t>
  </si>
  <si>
    <t>Rest -&gt; Local temples</t>
  </si>
  <si>
    <t>Isha yoga center</t>
  </si>
  <si>
    <t>Pollachi</t>
  </si>
  <si>
    <t>Rest</t>
  </si>
  <si>
    <t>Palani</t>
  </si>
  <si>
    <t>Munnar</t>
  </si>
  <si>
    <t>Coorg</t>
  </si>
  <si>
    <t>Tuesday</t>
  </si>
  <si>
    <t>Wednesday</t>
  </si>
  <si>
    <t>Thursday</t>
  </si>
  <si>
    <t>Friday</t>
  </si>
  <si>
    <t>Saturday</t>
  </si>
  <si>
    <t>Sunday</t>
  </si>
  <si>
    <t>Monday</t>
  </si>
  <si>
    <t>Thiruchendur</t>
  </si>
  <si>
    <t>Ooty</t>
  </si>
  <si>
    <t>to</t>
  </si>
  <si>
    <t>Kanyakumari</t>
  </si>
  <si>
    <t>failed to create the java virtual machine</t>
  </si>
  <si>
    <t>Suddenly when opening sts its not opening</t>
  </si>
  <si>
    <t>Kerberos</t>
  </si>
  <si>
    <t>Build on specific branch from local</t>
  </si>
  <si>
    <t>To test in test-enviroment your local changes add the local branch to git</t>
  </si>
  <si>
    <t>1. Go/console -&gt; Continuous integration
2. Select the particular CI -&gt; Click the jenkins url
3. Select one from the list -&gt; click the down arrow -&gt; select configure
4. Go to git repositories
a. Add branch
b. Save</t>
  </si>
  <si>
    <t>No</t>
  </si>
  <si>
    <t>Region</t>
  </si>
  <si>
    <t>Reason</t>
  </si>
  <si>
    <t>Weeks_count_1</t>
  </si>
  <si>
    <t>Root cause</t>
  </si>
  <si>
    <t>APAC</t>
  </si>
  <si>
    <t>EMEA</t>
  </si>
  <si>
    <t>Transaction</t>
  </si>
  <si>
    <t>Risk</t>
  </si>
  <si>
    <t>Payment</t>
  </si>
  <si>
    <t>Weeks_count_2</t>
  </si>
  <si>
    <t>A</t>
  </si>
  <si>
    <t>B</t>
  </si>
  <si>
    <t>D</t>
  </si>
  <si>
    <t>E</t>
  </si>
  <si>
    <t>F</t>
  </si>
  <si>
    <t>G</t>
  </si>
  <si>
    <t>H</t>
  </si>
  <si>
    <t>I</t>
  </si>
  <si>
    <t>J</t>
  </si>
  <si>
    <t>Queue who will take care</t>
  </si>
  <si>
    <t xml:space="preserve">As part of batch what </t>
  </si>
  <si>
    <t>What to do with leads</t>
  </si>
  <si>
    <t>Post case</t>
  </si>
  <si>
    <t>BQ</t>
  </si>
  <si>
    <t>Insurance</t>
  </si>
  <si>
    <t>SUGNANASEKARAN@PAYPAL.COM</t>
  </si>
  <si>
    <t>SELF$1001</t>
  </si>
  <si>
    <t>https://ilhc.icicilombard.com </t>
  </si>
  <si>
    <t>leads</t>
  </si>
  <si>
    <t>cm_cases</t>
  </si>
  <si>
    <t>compliant_details</t>
  </si>
  <si>
    <t>case details</t>
  </si>
  <si>
    <t>case details with case id</t>
  </si>
  <si>
    <t>scm_case_id</t>
  </si>
  <si>
    <t xml:space="preserve">case details </t>
  </si>
  <si>
    <t>How to untrack a file and again track it</t>
  </si>
  <si>
    <t>git update-index should do what you want
This will tell git you want to start ignoring the changes to the file
git update-index --assume-unchanged path/to/file
When you want to start keeping track again
git update-index --no-assume-unchanged path/to/file</t>
  </si>
  <si>
    <t>When you want to temporarily untrack a file from the repo</t>
  </si>
  <si>
    <t>https://portal0013.globalview.adp.com/gvfrmwk3/paypal.home#/recover?type=password</t>
  </si>
  <si>
    <t>mvn Goals: clean install -Dmaven.test.skip=true</t>
  </si>
  <si>
    <t>Train</t>
  </si>
  <si>
    <t xml:space="preserve">CBE 2 KMT </t>
  </si>
  <si>
    <t>17/01/2022 - 10AM</t>
  </si>
  <si>
    <t>vagoud</t>
  </si>
  <si>
    <t>srduvvuru</t>
  </si>
  <si>
    <t>sugnanansekaran@paypal.com</t>
  </si>
  <si>
    <t>vagoud@paypal.com</t>
  </si>
  <si>
    <t>srduvvuru@paypal.com</t>
  </si>
  <si>
    <t>PP_SSO_SCM_RCA_MANAGER</t>
  </si>
  <si>
    <t>PP_SSO_SCM_RCA_ANALYST</t>
  </si>
  <si>
    <t>PP_SSO_SCM_RCA_ADMIN</t>
  </si>
  <si>
    <t>employee_id</t>
  </si>
  <si>
    <t>email</t>
  </si>
  <si>
    <t>roles</t>
  </si>
  <si>
    <t>vkhanna</t>
  </si>
  <si>
    <t>vkhanna@paypal.com</t>
  </si>
  <si>
    <t>khizahmed</t>
  </si>
  <si>
    <t>khizahmed@paypal.com</t>
  </si>
  <si>
    <t>Notice</t>
  </si>
  <si>
    <t>to BCM</t>
  </si>
  <si>
    <t>10/03/2022 - Saturday</t>
  </si>
  <si>
    <t>to CBE</t>
  </si>
  <si>
    <t>to drop Anusha</t>
  </si>
  <si>
    <t>12/03/2022 -Sunday</t>
  </si>
  <si>
    <t>CBE to Chennai</t>
  </si>
  <si>
    <t>KMT to Chennai</t>
  </si>
  <si>
    <t>Nilgiri Exp</t>
  </si>
  <si>
    <t>22.25 till 6.20</t>
  </si>
  <si>
    <t>NAVAJIVAN EXP</t>
  </si>
  <si>
    <t>10.10 till 5.15</t>
  </si>
  <si>
    <t>3E-8, 3AC-4</t>
  </si>
  <si>
    <t>Mas to kmt</t>
  </si>
  <si>
    <t>kmt to cbe</t>
  </si>
  <si>
    <t>NED QLN</t>
  </si>
  <si>
    <t>9 till 3.37</t>
  </si>
  <si>
    <t>437 ava</t>
  </si>
  <si>
    <t>MS to kmt</t>
  </si>
  <si>
    <t>MQ Express</t>
  </si>
  <si>
    <t>19 till 04.30</t>
  </si>
  <si>
    <t>14 ava</t>
  </si>
  <si>
    <t>Raptisagar</t>
  </si>
  <si>
    <t>15 till 23.10</t>
  </si>
  <si>
    <t>12 ava</t>
  </si>
  <si>
    <t>CBE</t>
  </si>
  <si>
    <t>KMT</t>
  </si>
  <si>
    <t>From</t>
  </si>
  <si>
    <t>To</t>
  </si>
  <si>
    <t>MAS</t>
  </si>
  <si>
    <t>Ticket</t>
  </si>
  <si>
    <t>mvn clean package -Dorg.slf4j.simpleLogger.defaultLogLevel=debug</t>
  </si>
  <si>
    <t>Printint debug logs</t>
  </si>
  <si>
    <t>Scm compliant batch testing:</t>
  </si>
  <si>
    <t>Extending method functionality of jar</t>
  </si>
  <si>
    <t>When you need to do an additional operation from an existing method (custom operation from an existing method)</t>
  </si>
  <si>
    <t>1. Find the interface and the implementation class of that method
2. Do as follows : public class CollobratorRemoval extends AssociatedUserResourceImpl implements AssociatedUserResource
3. Add primary annotation above the class name - @Primary
4. Follow all the annotations as mentioned in the implementation class</t>
  </si>
  <si>
    <t>Leaves</t>
  </si>
  <si>
    <t>SSL handshake failures</t>
  </si>
  <si>
    <t>Sometime we get connection failures in log, can be due to following reasons</t>
  </si>
  <si>
    <t>Reasons for connection or SSL handshake failures:
1. Basic connection - like one zone to different zone
2. Certificate addition from raptor failure - default certificate is expired
3. Application context in keymaker is not working</t>
  </si>
  <si>
    <t>Getting application logs</t>
  </si>
  <si>
    <t>Folder location to get application logs</t>
  </si>
  <si>
    <t>Keymaker</t>
  </si>
  <si>
    <t>1. go to go/keymaker
2. type the appln name
3. Application context tab search the key
3. Just give a try in the AC permissions</t>
  </si>
  <si>
    <t>Checking keys</t>
  </si>
  <si>
    <t xml:space="preserve"> d88091e7-8a98-4e4e-bff0-34bd707a0ad2 poddata_d88091e7-8a98-4e4e-bff0-34bd707a0ad2/ log /applogs / wrapper.log</t>
  </si>
  <si>
    <t>l1</t>
  </si>
  <si>
    <t>l2</t>
  </si>
  <si>
    <t>region</t>
  </si>
  <si>
    <t>Billing Agreement</t>
  </si>
  <si>
    <t>Unauthorized</t>
  </si>
  <si>
    <t>Transactional issues</t>
  </si>
  <si>
    <t>Account Concerns</t>
  </si>
  <si>
    <t>Login Concerns</t>
  </si>
  <si>
    <t>LATAM</t>
  </si>
  <si>
    <t>GCS</t>
  </si>
  <si>
    <t>Transactional Concerns</t>
  </si>
  <si>
    <t>Payment on Hold</t>
  </si>
  <si>
    <t>Withdrawal Concerns</t>
  </si>
  <si>
    <t>11ED-8B98-B3145F5E-8453-6D7B9077D448</t>
  </si>
  <si>
    <t>11ED-8B96-5F6911E2-ABC7-745A840176F7</t>
  </si>
  <si>
    <t>11ED-8B97-5740CB17-AFE8-9D765069733C</t>
  </si>
  <si>
    <t>11ED-80A5-0B72B810-A849-B98C3515AA29</t>
  </si>
  <si>
    <t>119746789178906378</t>
  </si>
  <si>
    <t>11ED-8C3F-6C4DF5B6-A385-8C72D03659AC</t>
  </si>
  <si>
    <t>119746918027925259</t>
  </si>
  <si>
    <t>      asonntaglutkus   asonntaglutkus@paypal.com          PP_ENT_OUZ_SCM_RCA_ANALYST</t>
  </si>
  <si>
    <t>        ccarmicheali          ccarmicheali@paypal.com                 PP_ENT_OUZ_SCM_RCA_ANALYST</t>
  </si>
  <si>
    <t>        dmoggan                  dmoggan@paypal.com                         PP_ENT_OUZ_SCM_RCA_MANAGER</t>
  </si>
  <si>
    <t>        erikayoung              erikayoung@paypal.com                    PP_ENT_OUZ_SCM_RCA_ANALYST</t>
  </si>
  <si>
    <t>        gokeeffe                    gokeeffe@paypal.com                         PP_ENT_OUZ_SCM_RCA_ANALYST</t>
  </si>
  <si>
    <t>        gcannella                  gcannella@paypal.com                        PP_ENT_OUZ_SCM_RCA_ANALYST</t>
  </si>
  <si>
    <t>       irodrigues                 irodrigues@paypal.com                      PP_ENT_OUZ_SCM_RCA_ANALYST</t>
  </si>
  <si>
    <t>       jacbenham                jacbenham@paypal.com                     PP_ENT_OUZ_SCM_RCA_ANALYST</t>
  </si>
  <si>
    <t>       jzinna                           jzinna@paypal.com                                 PP_ENT_OUZ_SCM_RCA_MANAGER</t>
  </si>
  <si>
    <t>       jiawezhou                 jiawezhou@paypal.com                        PP_ENT_OUZ_SCM_RCA_ANALYST</t>
  </si>
  <si>
    <t>       ktownsend               ktownsend@paypal.com                      PP_ENT_OUZ_SCM_RCA_ANALYST</t>
  </si>
  <si>
    <t>       lddavis                        lddavis@paypal.com                                PP_ENT_OUZ_SCM_RCA_ANALYST</t>
  </si>
  <si>
    <t>      mluedtke                   mluedtke@paypal.com                           PP_ENT_OUZ_SCM_RCA_ANALYST</t>
  </si>
  <si>
    <t>      rvasconcelossiqu rvasconcelossiqu@paypal.com           PP_ENT_OUZ_SCM_RCA_ANALYST</t>
  </si>
  <si>
    <t>      yutwu                          yutwu@paypal.com                                    PP_ENT_OUZ_SCM_RCA_ANALYST</t>
  </si>
  <si>
    <t>asonntaglutkus  </t>
  </si>
  <si>
    <t>ccarmicheali         </t>
  </si>
  <si>
    <t>asonntaglutkus@paypal.com </t>
  </si>
  <si>
    <t>ccarmicheali@paypal.com</t>
  </si>
  <si>
    <t>dmoggan</t>
  </si>
  <si>
    <t>erikayoung</t>
  </si>
  <si>
    <t>gokeeffe</t>
  </si>
  <si>
    <t>gcannella</t>
  </si>
  <si>
    <t>irodrigues</t>
  </si>
  <si>
    <t>jacbenham</t>
  </si>
  <si>
    <t>jzinna</t>
  </si>
  <si>
    <t>jiawezhou</t>
  </si>
  <si>
    <t>ktownsend</t>
  </si>
  <si>
    <t>lddavis</t>
  </si>
  <si>
    <t>mluedtke</t>
  </si>
  <si>
    <t>rvasconcelossiqu</t>
  </si>
  <si>
    <t>yutwu</t>
  </si>
  <si>
    <t>wbrown</t>
  </si>
  <si>
    <t>SSO</t>
  </si>
  <si>
    <t>Passme*121</t>
  </si>
  <si>
    <t>List down all the dependencies using maven</t>
  </si>
  <si>
    <t>Go to pom location 
mvn dependency:tree -Dincludes=group_name:artifact_id</t>
  </si>
  <si>
    <t>SSO and dependency conflicts, exclusion</t>
  </si>
  <si>
    <t>Sometimes she face issue with SSO or dependency</t>
  </si>
  <si>
    <t>1. Go to SSO
2. Check the console
3. Search for "Report Url :" and go to the link 
4. Go to terminal and go to the project location
5. type mvn dependency:tree
6. Search for the conflict - "git@github.paypal.com:sugnanasekaran/scmcomplaintmgmtserv.git"
7. find the parent and add to exclusion in the pom.xml</t>
  </si>
  <si>
    <t>https://ciapi-pilot.us-central1.gcp.dev.paypalinc.com/SecurityToolsSampleJobs-2097/view/OSS(BlackDuck)/job/OSS_BlackDuck_SampleJob10/</t>
  </si>
  <si>
    <t>Passme*122</t>
  </si>
  <si>
    <t>Monitoring adhoc job</t>
  </si>
  <si>
    <t>B5 27</t>
  </si>
  <si>
    <t>S8 30</t>
  </si>
  <si>
    <t>S7 67</t>
  </si>
  <si>
    <t>V</t>
  </si>
  <si>
    <t>S</t>
  </si>
  <si>
    <t>git add -u</t>
  </si>
  <si>
    <t>How to remove deleted files from showing up in my local git status?</t>
  </si>
  <si>
    <t>Questions</t>
  </si>
  <si>
    <t>Where owner is living</t>
  </si>
  <si>
    <t>Whether pool, gym, mall are operational?</t>
  </si>
  <si>
    <t>Car parking facility?</t>
  </si>
  <si>
    <t>Tennis court, super market, swimming pool, Saloon, batminton court facilities are available</t>
  </si>
  <si>
    <t xml:space="preserve">2 vacancy in 2 sharing rooms available in premium apartment at DLF garden city </t>
  </si>
  <si>
    <t>AC 1 or 1.5?</t>
  </si>
  <si>
    <t xml:space="preserve">EB bill </t>
  </si>
  <si>
    <t>Postman</t>
  </si>
  <si>
    <t>sugnanasekaran@paypal.com</t>
  </si>
  <si>
    <t>AshmanSiri$01</t>
  </si>
  <si>
    <t>Waterobe -  7000</t>
  </si>
  <si>
    <t>Double - 14000</t>
  </si>
  <si>
    <t>Fridge - 12500</t>
  </si>
  <si>
    <t>Washing Machine - 13000</t>
  </si>
  <si>
    <t>AC - 32000</t>
  </si>
  <si>
    <t>Cot - 7000</t>
  </si>
  <si>
    <t>Mattress - 2000</t>
  </si>
  <si>
    <t>Geyser - 3000</t>
  </si>
  <si>
    <t>Sofa - 8000</t>
  </si>
  <si>
    <t>Dinning table - 10000</t>
  </si>
  <si>
    <t>Logs</t>
  </si>
  <si>
    <t>How to see application logs for services like watchdog or scmcomplaint mgmt serv</t>
  </si>
  <si>
    <t>Have to see from citrixc machine</t>
  </si>
  <si>
    <t>login to citrix machine and see the logs with url given in pool</t>
  </si>
  <si>
    <t>Citrix - https://lvscitrix-hrz.paypalcorp.com/vpn/index.html
Pwd : Site password</t>
  </si>
  <si>
    <t>Passme*128</t>
  </si>
  <si>
    <t>Passme*120</t>
  </si>
  <si>
    <t>Service logs using CAL ID</t>
  </si>
  <si>
    <t>1. Id search and give CAL id
2. Find the machine from the Log it will be displayed at top as directory
3. Go to go/console -&gt; application -&gt; pools -&gt; select that machine -&gt; Copy citrix link will be there -&gt; click it
4. Open citrix machine
5. Paste the url</t>
  </si>
  <si>
    <t>B1 19, 22</t>
  </si>
  <si>
    <t>Wednessday</t>
  </si>
  <si>
    <t>B5 62</t>
  </si>
  <si>
    <t>S5 67</t>
  </si>
  <si>
    <t>Remove single file change from commit</t>
  </si>
  <si>
    <t>Push some changes and found some unnessary changes in pR</t>
  </si>
  <si>
    <t>1. git log
2. find the commit of that file before those changes
3. use git checkout commitid filename
4. push to the branch
5. Again push those changes</t>
  </si>
  <si>
    <t>WL 8, 9</t>
  </si>
  <si>
    <t>20:30</t>
  </si>
  <si>
    <t>12508 CG, GK</t>
  </si>
  <si>
    <t>B7 25, 28</t>
  </si>
  <si>
    <t>22838 CG, GK</t>
  </si>
  <si>
    <t>To view only one user changes in log</t>
  </si>
  <si>
    <t>git log --author="sugnanasekaran"</t>
  </si>
  <si>
    <t>Discard local changes and go with remote changes</t>
  </si>
  <si>
    <t>git reset --hard origin/release</t>
  </si>
  <si>
    <t>S9 32(SU)</t>
  </si>
  <si>
    <t>S8 59(UB)</t>
  </si>
  <si>
    <t>S11 51</t>
  </si>
  <si>
    <t>S4 6</t>
  </si>
  <si>
    <t>S7 8</t>
  </si>
  <si>
    <t>S4 27, 30</t>
  </si>
  <si>
    <t>B5 27, 30</t>
  </si>
  <si>
    <t>S9 54</t>
  </si>
  <si>
    <t>Delete commits or PR pushed to local repo</t>
  </si>
  <si>
    <t>By miskate pushed some changes are commited which need to be reverted or deleted</t>
  </si>
  <si>
    <t>1. Delete the local repo from git
2. Go to setting and bottom -&gt; delete this repo -&gt; give user name -&gt; confirm
3. Now fork again
4.  create local branch freshly</t>
  </si>
  <si>
    <t xml:space="preserve">Rent </t>
  </si>
  <si>
    <t>Maintainance</t>
  </si>
  <si>
    <t>April</t>
  </si>
  <si>
    <t>Allen</t>
  </si>
  <si>
    <t>Sai</t>
  </si>
  <si>
    <t>Wifi</t>
  </si>
  <si>
    <t>Github</t>
  </si>
  <si>
    <t>File Rename doesn't work</t>
  </si>
  <si>
    <t xml:space="preserve">1. Copy the content to external document 
2. Delete the old files and commit those changes
3. Create new file with needed name and paste those content and commit again </t>
  </si>
  <si>
    <t>Reverting few commits and raising PR</t>
  </si>
  <si>
    <t>By mistake pushed few commits and now want to go back to the previous commit?</t>
  </si>
  <si>
    <t>1. Use git log and find the previous working commit id
2. git reset --soft commit id
3. git checkout -b new branch
4. git pull upstream old branch
5. Go to individual files and do ctrl + z and save it
6. So previous changes will be in track
7. Now push those to new branch in repo and create PR</t>
  </si>
  <si>
    <t>Severity</t>
  </si>
  <si>
    <t>Reason Description</t>
  </si>
  <si>
    <t>Instrument decline reason</t>
  </si>
  <si>
    <t>Tenant</t>
  </si>
  <si>
    <t>InitiationContingencyType:REFRESH_INSTRUMENT</t>
  </si>
  <si>
    <t>FUNDING_UPDATE</t>
  </si>
  <si>
    <t>Transaction is already processed</t>
  </si>
  <si>
    <t>AUTOWITHDRAWAL</t>
  </si>
  <si>
    <t>BILLING_AGREEMENTS</t>
  </si>
  <si>
    <t>INSTRUMENT_DEBIT_FAILED</t>
  </si>
  <si>
    <t>DO_NOT_HONOR,INSUFFICIENT_FUNDS,GENERIC_DECLINE,Not sufficient funds</t>
  </si>
  <si>
    <t>ERROR_ADD_INSTRUMENT_REQUIRED,DECLINED_PAYER_CANNOT_PAY,DECLINED_REDIRECT_PAYER_FOR_ALTERNATE_FUNDING,DECLINED_SENDER_RESTRICTED</t>
  </si>
  <si>
    <t>DIRECT_CREDIT_CARD</t>
  </si>
  <si>
    <t>DECLINED_INSTRUMENT,DECLINED_PAYMENT_DENIED</t>
  </si>
  <si>
    <t>LOST_OR_STOLEN,CARD_NOT_ACTIVATED,INSUFFICIENT_FUNDS,INVALID_ACCOUNT,INVALID_OR_RESTRICTED_CARD</t>
  </si>
  <si>
    <t>INSTRUMENT_SHARING_LIMIT_EXCEEDED</t>
  </si>
  <si>
    <t>PAYPAL</t>
  </si>
  <si>
    <t>CONTINGENCY_ERROR,ERROR_CONTINGENCY,DECLINED_CONSTRAINT_NO_ELIGIBLE_SELECTION</t>
  </si>
  <si>
    <t>EXPRESS_CHECKOUT</t>
  </si>
  <si>
    <t>EXTERNAL_DECLINE,DECLINED_INSTRUMENT</t>
  </si>
  <si>
    <t>GENERIC_DECLINE,GENERIC DECLINE,INSUFFICIENT_FUNDS,DO_NOT_HONOR</t>
  </si>
  <si>
    <t>funding_update</t>
  </si>
  <si>
    <t>remove_fi</t>
  </si>
  <si>
    <t>ACTIVE_BILLING_AGREEMENT_PRESENT</t>
  </si>
  <si>
    <t>Decline_category</t>
  </si>
  <si>
    <t>INTERNAL_DECLINE</t>
  </si>
  <si>
    <t>DECLINED_RECEIVER_RESTRICTED,RECIPIENT_LOCKED_OR_INACTIVE</t>
  </si>
  <si>
    <t>PAYOUTS</t>
  </si>
  <si>
    <t>DECLINED_INSTRUMENT,GENERIC_DECLINE,GENERIC DECLINE,INSUFFICIENT_FUNDS,DO_NOT_HONOR</t>
  </si>
  <si>
    <t>BAD_INSTRUMENT</t>
  </si>
  <si>
    <t>capture</t>
  </si>
  <si>
    <t>DECLINED_PAYER_CANNOT_PAY,Not sufficient funds</t>
  </si>
  <si>
    <t>&lt;string&gt;-vm&lt;/string&gt;&lt;string&gt;/Library/Java/JavaVirtualMachines/zulu-sa-1.8.0_232.jdk/Contents/Home/jre&lt;/string&gt;
      &lt;string&gt;-keyring&lt;/string&gt;
   &lt;string&gt;~/.eclipse_keyring&lt;/string&gt;</t>
  </si>
  <si>
    <t>0. Get admin access &amp; Check the jdk installed in mac -&gt; /usr/libexec/java_home -V
1. go to terminal and for this location cd /Applications/Developers/sts-bundle/STS.app/Contents
2. sudo nano Info.plist
3. Add or amend the contect as mentioned (give proper jdk as per step 0)
4. Press esc twice and 'O' to save and 'X' to exit
5. If nothing works ask chatgpt</t>
  </si>
  <si>
    <t>1. cd /home
2. ssh-keygen -t rsa -b 4096 -C "sugnanasekaran@paypal.com" 
3. For file location : press enter for default location
4. For pass phrase : press enter for empty and enter again to confirm
5. To view the key : cat ~/.ssh/id_rsa.pub
6. Copy the entire content from ssh-rsa
7. Go to github.paypal.com -&gt; profile -&gt; settings -&gt; SSH and GPG keys
8. Enter the copied content and add
9. Check the connection using : ssh -T git@github.paypal.com</t>
  </si>
  <si>
    <t>Adding maven to mac</t>
  </si>
  <si>
    <t>1. download Binary tar.gz file from https://maven.apache.org/download.cgi
2. Set M2_Home path in bash_profile -&gt; nano ~/.bash_profile
3. export M2_HOME=/path/to/your/maven/directory e.g export M2_HOME=/usr/local/apache-maven-3.8.1
4. Set in ~/.zshrc -&gt; nano ~/.zshrc
5. export M2_HOME=/usr/local/apache-maven (change location)
export PATH=$M2_HOME/bin:$PATH
6. cntrl + X -&gt; Y
7. It take effect in same terminal session -&gt; source ~/.zshrc
8. test it using mvn -version</t>
  </si>
  <si>
    <t xml:space="preserve">Facing too much issues with conflict and intent isssue? </t>
  </si>
  <si>
    <t>Surendaar and Veeru</t>
  </si>
  <si>
    <t>Suren</t>
  </si>
  <si>
    <t>EB</t>
  </si>
  <si>
    <t>Rent</t>
  </si>
  <si>
    <t>Cleaning</t>
  </si>
  <si>
    <t>Tax</t>
  </si>
  <si>
    <t>Sr. No.</t>
  </si>
  <si>
    <t>Name of Deductor</t>
  </si>
  <si>
    <t>TAN of Deductor</t>
  </si>
  <si>
    <t>Total Amount</t>
  </si>
  <si>
    <t>Paid /</t>
  </si>
  <si>
    <r>
      <t>Credited ( </t>
    </r>
    <r>
      <rPr>
        <b/>
        <sz val="12"/>
        <color rgb="FF000000"/>
        <rFont val="WebRupee"/>
      </rPr>
      <t>Rs.</t>
    </r>
    <r>
      <rPr>
        <b/>
        <sz val="11"/>
        <color rgb="FF000000"/>
        <rFont val="Lucida Grande"/>
        <family val="2"/>
      </rPr>
      <t> )</t>
    </r>
  </si>
  <si>
    <r>
      <t>Total Tax Deducted</t>
    </r>
    <r>
      <rPr>
        <b/>
        <vertAlign val="superscript"/>
        <sz val="11"/>
        <color rgb="FF000000"/>
        <rFont val="Lucida Grande"/>
        <family val="2"/>
      </rPr>
      <t>#</t>
    </r>
    <r>
      <rPr>
        <b/>
        <sz val="11"/>
        <color rgb="FF000000"/>
        <rFont val="Lucida Grande"/>
        <family val="2"/>
      </rPr>
      <t> ( </t>
    </r>
    <r>
      <rPr>
        <b/>
        <sz val="12"/>
        <color rgb="FF000000"/>
        <rFont val="WebRupee"/>
      </rPr>
      <t>Rs.</t>
    </r>
    <r>
      <rPr>
        <b/>
        <sz val="11"/>
        <color rgb="FF000000"/>
        <rFont val="Lucida Grande"/>
        <family val="2"/>
      </rPr>
      <t> )</t>
    </r>
  </si>
  <si>
    <t>Total TDS</t>
  </si>
  <si>
    <r>
      <t>Deposited ( </t>
    </r>
    <r>
      <rPr>
        <b/>
        <sz val="12"/>
        <color rgb="FF000000"/>
        <rFont val="WebRupee"/>
      </rPr>
      <t>Rs.</t>
    </r>
    <r>
      <rPr>
        <b/>
        <sz val="11"/>
        <color rgb="FF000000"/>
        <rFont val="Lucida Grande"/>
        <family val="2"/>
      </rPr>
      <t> )</t>
    </r>
  </si>
  <si>
    <t>ALTIMETRIK INDIA PRIVATE LIMITED</t>
  </si>
  <si>
    <t>BLRE03680F</t>
  </si>
  <si>
    <t>PAYPAL INDIA PRIVATE LIMITED</t>
  </si>
  <si>
    <t>CHEP08240B</t>
  </si>
  <si>
    <t>INDIAN OVERSEAS BANK</t>
  </si>
  <si>
    <t>CMBI03007E</t>
  </si>
  <si>
    <t>INDIAN OVERSEAS BANK REGIONAL OFFICE WARANGAL</t>
  </si>
  <si>
    <t>HYDI03657D</t>
  </si>
  <si>
    <t>ACCENTURE SOLUTIONS PRIVATE LIMITED</t>
  </si>
  <si>
    <t>MUMH07058C</t>
  </si>
  <si>
    <t>IDFC FIRST BANK LIMITED</t>
  </si>
  <si>
    <t>MUMI12389G</t>
  </si>
  <si>
    <t>STATE BANK OF INDIA</t>
  </si>
  <si>
    <t>MUMS89574C</t>
  </si>
  <si>
    <t>SG</t>
  </si>
  <si>
    <t>Actual</t>
  </si>
  <si>
    <t>Creating a new branch from upstream minor instead of cloning everytime</t>
  </si>
  <si>
    <t>1. Set upstream, origin etc.,
2. git fetch upstream
3. git checkout -b new-branch upstream/minor 
4. git push -u origin new-branch-name
5. Now its ready and sync</t>
  </si>
  <si>
    <t>Compensation</t>
  </si>
  <si>
    <t xml:space="preserve">Basic </t>
  </si>
  <si>
    <t>PF</t>
  </si>
  <si>
    <t>Flexi benefit</t>
  </si>
  <si>
    <t>HRA</t>
  </si>
  <si>
    <t>Basic</t>
  </si>
  <si>
    <t>Edu</t>
  </si>
  <si>
    <t>Spl Allowance</t>
  </si>
  <si>
    <t>Vehicle Imb</t>
  </si>
  <si>
    <t>Internet reim</t>
  </si>
  <si>
    <t>Books</t>
  </si>
  <si>
    <t>Driver reim</t>
  </si>
  <si>
    <t>LTA</t>
  </si>
  <si>
    <t>Bonus</t>
  </si>
  <si>
    <t>Sum</t>
  </si>
  <si>
    <t>1. git clone -b develop git@github.paypal.com:Customer-Support-R/sparkfunctionaltests.git
2. git remote add upstream git@github.paypal.com:Customer-Support-R/sparkfunctionaltests.git
3. git remote remove origin
4. git remote add origin git@github.paypal.com:sugnanasekaran/sparkfunctionaltests.git
5. git checkout -b Intent
6. git push -u origin Intent
7. git pull origin Intent
8. git push -u origin Intent
9. On top of it make your changes</t>
  </si>
  <si>
    <t>few unwanted commits came to my branch, how to go back to correct commit in branch</t>
  </si>
  <si>
    <t>1. git reset --hard &lt;commit-hash&gt;
2. git push origin &lt;branch-name&gt; --force</t>
  </si>
  <si>
    <t>Note: DB in Dev under config as dsimport 
for data source as _prct the ip should be 10.176.22.196
Once made any changes make the build again under Run-&gt;Maven Build
If you need frequency as 15 or 60 minuted in pgm args give following:
--spring.batch.job.names=prct-alert-scanner / dropzone
 alert_group_time=15 or give in application.properties
spring.batch.job.names=dropzone epoch=1725778799</t>
  </si>
  <si>
    <t>Day</t>
  </si>
  <si>
    <t>Monthly</t>
  </si>
  <si>
    <t>https://paypal.atlassian.net/wiki/spaces/DPI/pages/556531731/How+do+I+request+access+to+Control-M</t>
  </si>
  <si>
    <t>Get Bonafied letter confirming the address of the employee</t>
  </si>
  <si>
    <t>https://paypal.service-now.com/esc?id=kb_article_view&amp;sys_kb_id=b489ef6d47e96614ede6db1d416d434f</t>
  </si>
  <si>
    <t>HR - VOE</t>
  </si>
  <si>
    <t>1. Go to workday
2. Personal Information -&gt; VOE letter
3. Select the fields
4. Submit and the letter will be ready</t>
  </si>
  <si>
    <t>Install brew</t>
  </si>
  <si>
    <t>Install brew which helps in other installation</t>
  </si>
  <si>
    <t>https://raw.githubusercontent.com/Homebrew/install/HEAD/install.sh</t>
  </si>
  <si>
    <t>1. Open this link in your browser: 🔗 
2. Save it as install.sh in downloads
3. cd ~/Downloads
4. chmod +x install.sh
5. /bin/bash install.sh
6. echo 'eval "$(/opt/homebrew/bin/brew shellenv)"' &gt;&gt; ~/.zprofile
eval "$(/opt/homebrew/bin/brew shellenv)"
7. brew --version</t>
  </si>
  <si>
    <t xml:space="preserve">Install </t>
  </si>
  <si>
    <t>Install UV for python requirement installation</t>
  </si>
  <si>
    <t>https://github.com/astral-sh/uv/releases/latest</t>
  </si>
  <si>
    <t>1. Go to this link
2. uname -m
3. Download:
uv-x86_64-apple-darwin.tar.gz (for Intel Macs)
OR
uv-aarch64-apple-darwin.tar.gz (for M1/M2/M3 Macs)
4. ccd ~/Downloads
tar -xzf uv-&lt;your-arch&gt;.tar.gz
cd uv-&lt;your-arch&gt;  # e.g., uv-aarch64-apple-darwin
chmod +x uv
xattr -d com.apple.quarantine uv
sudo mv uv /usr/local/bin/
5. uv --version</t>
  </si>
  <si>
    <t>Apr</t>
  </si>
  <si>
    <t>May</t>
  </si>
  <si>
    <t>Jun</t>
  </si>
  <si>
    <t>jul</t>
  </si>
  <si>
    <t>aug</t>
  </si>
  <si>
    <t>sep</t>
  </si>
  <si>
    <t>oct</t>
  </si>
  <si>
    <t>nov</t>
  </si>
  <si>
    <t>dec</t>
  </si>
  <si>
    <t>jan</t>
  </si>
  <si>
    <t>feb</t>
  </si>
  <si>
    <t>mar</t>
  </si>
  <si>
    <t>Allowance</t>
  </si>
  <si>
    <t>Rewards</t>
  </si>
  <si>
    <t xml:space="preserve">C </t>
  </si>
  <si>
    <t>aa</t>
  </si>
  <si>
    <t>bb</t>
  </si>
  <si>
    <t>ccc</t>
  </si>
  <si>
    <t>dd</t>
  </si>
  <si>
    <t>Zettle_Table</t>
  </si>
  <si>
    <t>Exclude</t>
  </si>
  <si>
    <t xml:space="preserve">B </t>
  </si>
  <si>
    <t>GitHub</t>
  </si>
  <si>
    <t>When conflict occurs without manually removing lines</t>
  </si>
  <si>
    <t>1. To add all their changes: git checkout --ours package-lock.json
2. To add all our changes: git checkout --theirs package-lock.json
Followed by : git add package-lock.json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</si>
</sst>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3">
    <font>
      <sz val="12"/>
      <color theme="1"/>
      <name val="Calibri"/>
      <family val="2"/>
      <scheme val="minor"/>
    </font>
    <font>
      <u/>
      <sz val="12"/>
      <color theme="10"/>
      <name val="Calibri"/>
      <family val="2"/>
      <scheme val="minor"/>
    </font>
    <font>
      <sz val="8"/>
      <name val="Calibri"/>
      <family val="2"/>
      <scheme val="minor"/>
    </font>
    <font>
      <sz val="12"/>
      <color theme="0"/>
      <name val="Calibri"/>
      <family val="2"/>
      <scheme val="minor"/>
    </font>
    <font>
      <sz val="11"/>
      <color rgb="FF2A00FF"/>
      <name val="Monaco"/>
      <family val="2"/>
    </font>
    <font>
      <b/>
      <sz val="12"/>
      <color theme="0"/>
      <name val="Calibri"/>
      <family val="2"/>
      <scheme val="minor"/>
    </font>
    <font>
      <sz val="11"/>
      <color rgb="FF000000"/>
      <name val="Menlo"/>
      <family val="2"/>
    </font>
    <font>
      <sz val="14"/>
      <color rgb="FF24292E"/>
      <name val="Consolas"/>
      <family val="2"/>
    </font>
    <font>
      <sz val="11"/>
      <color rgb="FFB42419"/>
      <name val="Menlo"/>
      <family val="2"/>
    </font>
    <font>
      <sz val="12"/>
      <color rgb="FFC00000"/>
      <name val="Calibri"/>
      <family val="2"/>
      <scheme val="minor"/>
    </font>
    <font>
      <b/>
      <sz val="12"/>
      <color rgb="FFC00000"/>
      <name val="Calibri"/>
      <family val="2"/>
      <scheme val="minor"/>
    </font>
    <font>
      <b/>
      <sz val="12"/>
      <color theme="1"/>
      <name val="Calibri"/>
      <family val="2"/>
      <scheme val="minor"/>
    </font>
    <font>
      <sz val="11"/>
      <color theme="1"/>
      <name val="Monaco"/>
      <family val="2"/>
    </font>
    <font>
      <sz val="10"/>
      <color theme="1"/>
      <name val="Calibri"/>
      <family val="2"/>
      <scheme val="minor"/>
    </font>
    <font>
      <b/>
      <sz val="12"/>
      <color rgb="FFC00000"/>
      <name val="Calibri (Body)"/>
    </font>
    <font>
      <sz val="11"/>
      <color rgb="FF2FB41D"/>
      <name val="Menlo"/>
      <family val="2"/>
    </font>
    <font>
      <sz val="11"/>
      <color rgb="FF0000C0"/>
      <name val="Monaco"/>
      <family val="2"/>
    </font>
    <font>
      <sz val="11"/>
      <color rgb="FF6A3E3E"/>
      <name val="Monaco"/>
      <family val="2"/>
    </font>
    <font>
      <sz val="11"/>
      <color rgb="FF7F0055"/>
      <name val="Monaco"/>
      <family val="2"/>
    </font>
    <font>
      <u/>
      <sz val="11"/>
      <color theme="1"/>
      <name val="Monaco"/>
      <family val="2"/>
    </font>
    <font>
      <u/>
      <sz val="11"/>
      <color rgb="FF7F0055"/>
      <name val="Monaco"/>
      <family val="2"/>
    </font>
    <font>
      <u/>
      <sz val="11"/>
      <color rgb="FF000000"/>
      <name val="Monaco"/>
      <family val="2"/>
    </font>
    <font>
      <u/>
      <sz val="11"/>
      <color rgb="FF0000C0"/>
      <name val="Monaco"/>
      <family val="2"/>
    </font>
    <font>
      <sz val="11"/>
      <color rgb="FF000000"/>
      <name val="Monaco"/>
      <family val="2"/>
    </font>
    <font>
      <u/>
      <sz val="11"/>
      <color rgb="FF6A3E3E"/>
      <name val="Monaco"/>
      <family val="2"/>
    </font>
    <font>
      <b/>
      <sz val="11"/>
      <color rgb="FF000000"/>
      <name val="Menlo"/>
      <family val="2"/>
    </font>
    <font>
      <sz val="11"/>
      <color rgb="FF646464"/>
      <name val="Monaco"/>
      <family val="2"/>
    </font>
    <font>
      <sz val="11"/>
      <color rgb="FF3F7F5F"/>
      <name val="Monaco"/>
      <family val="2"/>
    </font>
    <font>
      <sz val="12"/>
      <color rgb="FF00B050"/>
      <name val="Calibri (Body)"/>
    </font>
    <font>
      <sz val="12"/>
      <color rgb="FFC00000"/>
      <name val="Calibri (Body)"/>
    </font>
    <font>
      <b/>
      <sz val="12"/>
      <color rgb="FF92D050"/>
      <name val="Calibri"/>
      <family val="2"/>
      <scheme val="minor"/>
    </font>
    <font>
      <sz val="12"/>
      <color theme="1"/>
      <name val="Helvetica"/>
      <family val="2"/>
    </font>
    <font>
      <b/>
      <sz val="12"/>
      <color theme="4" tint="-0.249977111117893"/>
      <name val="Calibri"/>
      <family val="2"/>
      <scheme val="minor"/>
    </font>
    <font>
      <sz val="12"/>
      <color rgb="FFFFC000"/>
      <name val="Calibri"/>
      <family val="2"/>
      <scheme val="minor"/>
    </font>
    <font>
      <sz val="11"/>
      <color theme="1"/>
      <name val="Calibri"/>
      <family val="2"/>
      <scheme val="minor"/>
    </font>
    <font>
      <sz val="14"/>
      <color rgb="FF000000"/>
      <name val="Arial Unicode MS"/>
      <family val="2"/>
    </font>
    <font>
      <sz val="14"/>
      <color rgb="FF000000"/>
      <name val="PayPal Forward"/>
    </font>
    <font>
      <b/>
      <sz val="12"/>
      <color theme="7"/>
      <name val="Calibri"/>
      <family val="2"/>
      <scheme val="minor"/>
    </font>
    <font>
      <sz val="11"/>
      <color rgb="FF000000"/>
      <name val="Calibri"/>
      <family val="2"/>
      <scheme val="minor"/>
    </font>
    <font>
      <sz val="16"/>
      <color theme="1"/>
      <name val="Helvetica Neue"/>
      <family val="2"/>
    </font>
    <font>
      <sz val="23"/>
      <color rgb="FF2564A9"/>
      <name val="Helvetica Neue"/>
      <family val="2"/>
    </font>
    <font>
      <sz val="11"/>
      <color theme="1"/>
      <name val="Calibri"/>
      <family val="2"/>
    </font>
    <font>
      <sz val="22"/>
      <color rgb="FF2166AC"/>
      <name val="Helvetica Neue"/>
      <family val="2"/>
    </font>
    <font>
      <sz val="15"/>
      <color rgb="FF1D1C1D"/>
      <name val="Arial"/>
      <family val="2"/>
    </font>
    <font>
      <i/>
      <sz val="15"/>
      <color rgb="FF1D1C1D"/>
      <name val="Arial"/>
      <family val="2"/>
    </font>
    <font>
      <sz val="12"/>
      <color rgb="FF000000"/>
      <name val="Menlo"/>
      <family val="2"/>
    </font>
    <font>
      <sz val="12"/>
      <color rgb="FFA31515"/>
      <name val="Menlo"/>
      <family val="2"/>
    </font>
    <font>
      <sz val="12"/>
      <color rgb="FF0451A5"/>
      <name val="Menlo"/>
      <family val="2"/>
    </font>
    <font>
      <sz val="12"/>
      <color theme="1"/>
      <name val="PayPal Forward"/>
    </font>
    <font>
      <sz val="12"/>
      <color theme="9" tint="-0.249977111117893"/>
      <name val="Calibri"/>
      <family val="2"/>
      <scheme val="minor"/>
    </font>
    <font>
      <sz val="14"/>
      <color theme="1"/>
      <name val="Apple Color Emoji"/>
    </font>
    <font>
      <sz val="13.5"/>
      <color rgb="FF2564A9"/>
      <name val="Segoe UI"/>
    </font>
    <font>
      <sz val="15"/>
      <color rgb="FF333333"/>
      <name val="Helvetica"/>
      <family val="2"/>
    </font>
    <font>
      <sz val="15"/>
      <color rgb="FF000000"/>
      <name val="Calibri"/>
      <family val="2"/>
      <scheme val="minor"/>
    </font>
    <font>
      <vertAlign val="superscript"/>
      <sz val="12"/>
      <color rgb="FF000000"/>
      <name val="Calibri"/>
      <family val="2"/>
      <scheme val="minor"/>
    </font>
    <font>
      <sz val="14"/>
      <color rgb="FF707070"/>
      <name val="-apple-system"/>
    </font>
    <font>
      <sz val="14"/>
      <color rgb="FF424242"/>
      <name val="PingFang SC"/>
      <family val="2"/>
      <charset val="134"/>
    </font>
    <font>
      <sz val="13"/>
      <color rgb="FF546E7A"/>
      <name val="Courier New"/>
      <family val="1"/>
    </font>
    <font>
      <sz val="13"/>
      <color rgb="FF263238"/>
      <name val="Consolas"/>
      <family val="2"/>
    </font>
    <font>
      <sz val="13"/>
      <color rgb="FFAA0D91"/>
      <name val="Consolas"/>
      <family val="2"/>
    </font>
    <font>
      <sz val="13"/>
      <color rgb="FF1C00CF"/>
      <name val="Consolas"/>
      <family val="2"/>
    </font>
    <font>
      <sz val="13"/>
      <color rgb="FFC41A16"/>
      <name val="Consolas"/>
      <family val="2"/>
    </font>
    <font>
      <sz val="13"/>
      <color rgb="FF006A00"/>
      <name val="Consolas"/>
      <family val="2"/>
    </font>
    <font>
      <sz val="13"/>
      <color rgb="FF5C2699"/>
      <name val="Consolas"/>
      <family val="2"/>
    </font>
    <font>
      <sz val="14"/>
      <color rgb="FF242424"/>
      <name val="Apple Color Emoji"/>
    </font>
    <font>
      <sz val="16"/>
      <color rgb="FF000000"/>
      <name val="Apple Color Emoji"/>
    </font>
    <font>
      <sz val="12"/>
      <color rgb="FF000000"/>
      <name val="Calibri"/>
      <family val="2"/>
      <scheme val="minor"/>
    </font>
    <font>
      <sz val="12"/>
      <color theme="1"/>
      <name val="-webkit-standard"/>
    </font>
    <font>
      <b/>
      <sz val="11"/>
      <color theme="1"/>
      <name val="Calibri"/>
      <family val="2"/>
      <scheme val="minor"/>
    </font>
    <font>
      <i/>
      <sz val="11"/>
      <color theme="1"/>
      <name val="Calibri"/>
      <family val="2"/>
      <scheme val="minor"/>
    </font>
    <font>
      <sz val="14"/>
      <color rgb="FF000077"/>
      <name val="Calibri"/>
      <family val="2"/>
      <scheme val="minor"/>
    </font>
    <font>
      <b/>
      <sz val="19"/>
      <color rgb="FF000000"/>
      <name val="Arial"/>
      <family val="2"/>
    </font>
    <font>
      <sz val="12"/>
      <color rgb="FF000000"/>
      <name val="Roboto"/>
    </font>
    <font>
      <sz val="11"/>
      <color theme="0"/>
      <name val="Calibri"/>
      <family val="2"/>
    </font>
    <font>
      <sz val="11"/>
      <color rgb="FF050505"/>
      <name val="Inherit"/>
    </font>
    <font>
      <b/>
      <sz val="9"/>
      <color rgb="FF333333"/>
      <name val="Tahoma"/>
      <family val="2"/>
    </font>
    <font>
      <b/>
      <sz val="11"/>
      <color rgb="FF000000"/>
      <name val="Lucida Grande"/>
      <family val="2"/>
    </font>
    <font>
      <b/>
      <sz val="12"/>
      <color rgb="FF000000"/>
      <name val="WebRupee"/>
    </font>
    <font>
      <b/>
      <vertAlign val="superscript"/>
      <sz val="11"/>
      <color rgb="FF000000"/>
      <name val="Lucida Grande"/>
      <family val="2"/>
    </font>
    <font>
      <sz val="12"/>
      <color theme="1"/>
      <name val="Lucida Grande"/>
      <family val="2"/>
    </font>
    <font>
      <sz val="12"/>
      <color rgb="FF1D5987"/>
      <name val="Lucida Grande"/>
      <family val="2"/>
    </font>
    <font>
      <sz val="12"/>
      <color rgb="FF222222"/>
      <name val="Lucida Grande"/>
      <family val="2"/>
    </font>
    <font>
      <sz val="12"/>
      <color rgb="FF363636"/>
      <name val="Lucida Grande"/>
      <family val="2"/>
    </font>
  </fonts>
  <fills count="31">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C00000"/>
        <bgColor indexed="64"/>
      </patternFill>
    </fill>
    <fill>
      <patternFill patternType="solid">
        <fgColor theme="6" tint="-0.249977111117893"/>
        <bgColor indexed="64"/>
      </patternFill>
    </fill>
    <fill>
      <patternFill patternType="solid">
        <fgColor rgb="FF92D050"/>
        <bgColor indexed="64"/>
      </patternFill>
    </fill>
    <fill>
      <patternFill patternType="solid">
        <fgColor rgb="FF00206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F9F9F9"/>
        <bgColor indexed="64"/>
      </patternFill>
    </fill>
    <fill>
      <patternFill patternType="solid">
        <fgColor theme="9" tint="-0.249977111117893"/>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3"/>
        <bgColor indexed="64"/>
      </patternFill>
    </fill>
    <fill>
      <patternFill patternType="solid">
        <fgColor theme="1" tint="0.34998626667073579"/>
        <bgColor indexed="64"/>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rgb="FFFFC000"/>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00B0F0"/>
        <bgColor indexed="64"/>
      </patternFill>
    </fill>
    <fill>
      <patternFill patternType="solid">
        <fgColor rgb="FFDF3E4D"/>
        <bgColor indexed="64"/>
      </patternFill>
    </fill>
    <fill>
      <patternFill patternType="solid">
        <fgColor theme="8" tint="-0.249977111117893"/>
        <bgColor indexed="64"/>
      </patternFill>
    </fill>
    <fill>
      <patternFill patternType="solid">
        <fgColor theme="4" tint="-0.499984740745262"/>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theme="5" tint="0.39997558519241921"/>
      </right>
      <top style="thin">
        <color theme="5" tint="0.39997558519241921"/>
      </top>
      <bottom style="thin">
        <color theme="5"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style="medium">
        <color rgb="FFA3A3A3"/>
      </top>
      <bottom/>
      <diagonal/>
    </border>
  </borders>
  <cellStyleXfs count="2">
    <xf numFmtId="0" fontId="0" fillId="0" borderId="0"/>
    <xf numFmtId="0" fontId="1" fillId="0" borderId="0" applyNumberFormat="0" applyFill="0" applyBorder="0" applyAlignment="0" applyProtection="0"/>
  </cellStyleXfs>
  <cellXfs count="281">
    <xf numFmtId="0" fontId="0" fillId="0" borderId="0" xfId="0"/>
    <xf numFmtId="0" fontId="1" fillId="0" borderId="0" xfId="1"/>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5" borderId="0" xfId="0" applyFill="1"/>
    <xf numFmtId="0" fontId="1" fillId="3" borderId="0" xfId="1" applyFill="1"/>
    <xf numFmtId="9" fontId="0" fillId="0" borderId="0" xfId="0" applyNumberFormat="1"/>
    <xf numFmtId="0" fontId="0" fillId="5" borderId="0" xfId="0" quotePrefix="1" applyFill="1" applyAlignment="1">
      <alignment wrapText="1"/>
    </xf>
    <xf numFmtId="0" fontId="0" fillId="6" borderId="1" xfId="0" applyFill="1" applyBorder="1"/>
    <xf numFmtId="0" fontId="0" fillId="6" borderId="2" xfId="0" applyFill="1" applyBorder="1"/>
    <xf numFmtId="0" fontId="0" fillId="6" borderId="3" xfId="0" applyFill="1" applyBorder="1"/>
    <xf numFmtId="0" fontId="0" fillId="6" borderId="4" xfId="0" applyFill="1" applyBorder="1"/>
    <xf numFmtId="0" fontId="0" fillId="6" borderId="0" xfId="0" applyFill="1"/>
    <xf numFmtId="0" fontId="0" fillId="6" borderId="5" xfId="0" applyFill="1" applyBorder="1"/>
    <xf numFmtId="0" fontId="0" fillId="6" borderId="6" xfId="0" applyFill="1" applyBorder="1"/>
    <xf numFmtId="0" fontId="0" fillId="6" borderId="7" xfId="0" applyFill="1" applyBorder="1"/>
    <xf numFmtId="0" fontId="0" fillId="6" borderId="8" xfId="0" applyFill="1" applyBorder="1"/>
    <xf numFmtId="0" fontId="3" fillId="7" borderId="0" xfId="0" applyFont="1" applyFill="1"/>
    <xf numFmtId="0" fontId="3" fillId="8" borderId="0" xfId="0" applyFont="1" applyFill="1"/>
    <xf numFmtId="0" fontId="0" fillId="9" borderId="0" xfId="0" applyFill="1"/>
    <xf numFmtId="0" fontId="4" fillId="0" borderId="0" xfId="0" applyFont="1"/>
    <xf numFmtId="0" fontId="6" fillId="0" borderId="0" xfId="0" applyFont="1"/>
    <xf numFmtId="0" fontId="7" fillId="0" borderId="0" xfId="0" applyFont="1"/>
    <xf numFmtId="0" fontId="1" fillId="2" borderId="0" xfId="1" applyFill="1" applyBorder="1"/>
    <xf numFmtId="0" fontId="8" fillId="0" borderId="0" xfId="0" applyFont="1"/>
    <xf numFmtId="0" fontId="9" fillId="0" borderId="0" xfId="0" applyFont="1" applyAlignment="1">
      <alignment vertical="center" wrapText="1"/>
    </xf>
    <xf numFmtId="0" fontId="3" fillId="10" borderId="0" xfId="0" applyFont="1" applyFill="1"/>
    <xf numFmtId="0" fontId="5" fillId="10" borderId="9" xfId="0" applyFont="1" applyFill="1" applyBorder="1"/>
    <xf numFmtId="0" fontId="5" fillId="10" borderId="0" xfId="0" applyFont="1" applyFill="1"/>
    <xf numFmtId="0" fontId="3" fillId="11" borderId="0" xfId="0" applyFont="1" applyFill="1"/>
    <xf numFmtId="0" fontId="9" fillId="0" borderId="0" xfId="0" applyFont="1" applyAlignment="1">
      <alignment wrapText="1"/>
    </xf>
    <xf numFmtId="0" fontId="10" fillId="5" borderId="0" xfId="0" applyFont="1" applyFill="1"/>
    <xf numFmtId="0" fontId="1" fillId="0" borderId="0" xfId="1" applyAlignment="1">
      <alignment wrapText="1"/>
    </xf>
    <xf numFmtId="0" fontId="1" fillId="5" borderId="0" xfId="1" applyFill="1"/>
    <xf numFmtId="14" fontId="0" fillId="0" borderId="0" xfId="0" applyNumberFormat="1"/>
    <xf numFmtId="0" fontId="12" fillId="0" borderId="0" xfId="0" applyFont="1"/>
    <xf numFmtId="0" fontId="15" fillId="0" borderId="0" xfId="0" applyFont="1"/>
    <xf numFmtId="0" fontId="18" fillId="0" borderId="0" xfId="0" applyFont="1"/>
    <xf numFmtId="0" fontId="20" fillId="0" borderId="0" xfId="0" applyFont="1"/>
    <xf numFmtId="0" fontId="17" fillId="0" borderId="0" xfId="0" applyFont="1"/>
    <xf numFmtId="0" fontId="25" fillId="0" borderId="0" xfId="0" applyFont="1"/>
    <xf numFmtId="0" fontId="26" fillId="0" borderId="0" xfId="0" applyFont="1"/>
    <xf numFmtId="0" fontId="19" fillId="0" borderId="0" xfId="0" applyFont="1"/>
    <xf numFmtId="0" fontId="27" fillId="0" borderId="0" xfId="0" applyFont="1"/>
    <xf numFmtId="0" fontId="3" fillId="14" borderId="9" xfId="0" applyFont="1" applyFill="1" applyBorder="1"/>
    <xf numFmtId="0" fontId="0" fillId="6" borderId="9" xfId="0" applyFill="1" applyBorder="1"/>
    <xf numFmtId="0" fontId="30" fillId="10" borderId="0" xfId="0" applyFont="1" applyFill="1"/>
    <xf numFmtId="0" fontId="0" fillId="15" borderId="9" xfId="0" applyFill="1" applyBorder="1"/>
    <xf numFmtId="0" fontId="0" fillId="15" borderId="9" xfId="0" applyFill="1" applyBorder="1" applyAlignment="1">
      <alignment wrapText="1"/>
    </xf>
    <xf numFmtId="0" fontId="1" fillId="11" borderId="0" xfId="1" applyFill="1"/>
    <xf numFmtId="0" fontId="1" fillId="2" borderId="0" xfId="1" applyFill="1"/>
    <xf numFmtId="16" fontId="0" fillId="0" borderId="0" xfId="0" applyNumberFormat="1"/>
    <xf numFmtId="0" fontId="11" fillId="0" borderId="0" xfId="0" applyFont="1"/>
    <xf numFmtId="0" fontId="31" fillId="0" borderId="0" xfId="0" applyFont="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4" borderId="4" xfId="0" applyFill="1" applyBorder="1"/>
    <xf numFmtId="0" fontId="11" fillId="4" borderId="0" xfId="0" applyFont="1" applyFill="1" applyAlignment="1">
      <alignment horizontal="center" vertical="center"/>
    </xf>
    <xf numFmtId="0" fontId="11" fillId="4" borderId="0" xfId="0" applyFont="1" applyFill="1" applyAlignment="1">
      <alignment horizontal="center"/>
    </xf>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0" fillId="2" borderId="4" xfId="0" applyFill="1" applyBorder="1"/>
    <xf numFmtId="0" fontId="11" fillId="2" borderId="0" xfId="0" applyFont="1" applyFill="1"/>
    <xf numFmtId="0" fontId="11" fillId="2" borderId="0" xfId="0" applyFont="1" applyFill="1" applyAlignment="1">
      <alignment horizontal="center" vertical="center"/>
    </xf>
    <xf numFmtId="0" fontId="11" fillId="2" borderId="0" xfId="0" applyFont="1" applyFill="1" applyAlignment="1">
      <alignment horizontal="center"/>
    </xf>
    <xf numFmtId="0" fontId="11" fillId="2" borderId="5" xfId="0" applyFont="1" applyFill="1" applyBorder="1"/>
    <xf numFmtId="0" fontId="0" fillId="2" borderId="4" xfId="0" applyFill="1" applyBorder="1" applyAlignment="1">
      <alignment wrapText="1"/>
    </xf>
    <xf numFmtId="0" fontId="0" fillId="2" borderId="0" xfId="0" applyFill="1" applyAlignment="1">
      <alignment wrapText="1"/>
    </xf>
    <xf numFmtId="0" fontId="0" fillId="2" borderId="0" xfId="0" applyFill="1" applyAlignment="1">
      <alignment horizontal="left" vertical="top" wrapText="1"/>
    </xf>
    <xf numFmtId="0" fontId="0" fillId="2" borderId="0" xfId="0" applyFill="1" applyAlignment="1">
      <alignment vertical="top" wrapText="1"/>
    </xf>
    <xf numFmtId="0" fontId="0" fillId="2" borderId="5" xfId="0" applyFill="1" applyBorder="1" applyAlignment="1">
      <alignment wrapText="1"/>
    </xf>
    <xf numFmtId="0" fontId="0" fillId="2" borderId="5" xfId="0" applyFill="1" applyBorder="1"/>
    <xf numFmtId="0" fontId="0" fillId="2" borderId="9" xfId="0" applyFill="1" applyBorder="1"/>
    <xf numFmtId="0" fontId="0" fillId="2" borderId="6" xfId="0" applyFill="1" applyBorder="1"/>
    <xf numFmtId="0" fontId="0" fillId="2" borderId="7" xfId="0" applyFill="1" applyBorder="1"/>
    <xf numFmtId="0" fontId="0" fillId="2" borderId="8" xfId="0" applyFill="1" applyBorder="1"/>
    <xf numFmtId="0" fontId="0" fillId="0" borderId="9" xfId="0" applyBorder="1"/>
    <xf numFmtId="0" fontId="33" fillId="5" borderId="0" xfId="0" applyFont="1" applyFill="1"/>
    <xf numFmtId="3" fontId="0" fillId="0" borderId="0" xfId="0" applyNumberFormat="1"/>
    <xf numFmtId="0" fontId="0" fillId="0" borderId="10" xfId="0" applyBorder="1" applyAlignment="1">
      <alignment wrapText="1"/>
    </xf>
    <xf numFmtId="0" fontId="3" fillId="14" borderId="0" xfId="0" applyFont="1" applyFill="1"/>
    <xf numFmtId="0" fontId="0" fillId="15" borderId="0" xfId="0" applyFill="1"/>
    <xf numFmtId="0" fontId="0" fillId="15" borderId="0" xfId="0" applyFill="1" applyAlignment="1">
      <alignment wrapText="1"/>
    </xf>
    <xf numFmtId="0" fontId="0" fillId="6" borderId="9" xfId="0" applyFill="1" applyBorder="1" applyAlignment="1">
      <alignment wrapText="1"/>
    </xf>
    <xf numFmtId="0" fontId="34" fillId="0" borderId="0" xfId="0" applyFont="1"/>
    <xf numFmtId="0" fontId="34" fillId="0" borderId="0" xfId="0" applyFont="1" applyAlignment="1">
      <alignment horizontal="left" vertical="center" indent="1"/>
    </xf>
    <xf numFmtId="0" fontId="0" fillId="16" borderId="9" xfId="0" applyFill="1" applyBorder="1"/>
    <xf numFmtId="0" fontId="11" fillId="16" borderId="9" xfId="0" applyFont="1" applyFill="1" applyBorder="1"/>
    <xf numFmtId="0" fontId="0" fillId="4" borderId="9" xfId="0" applyFill="1" applyBorder="1"/>
    <xf numFmtId="0" fontId="11" fillId="4" borderId="9" xfId="0" applyFont="1" applyFill="1" applyBorder="1"/>
    <xf numFmtId="0" fontId="11" fillId="4" borderId="0" xfId="0" applyFont="1" applyFill="1"/>
    <xf numFmtId="22" fontId="0" fillId="0" borderId="0" xfId="0" applyNumberFormat="1"/>
    <xf numFmtId="18" fontId="0" fillId="0" borderId="0" xfId="0" applyNumberFormat="1"/>
    <xf numFmtId="0" fontId="35" fillId="0" borderId="0" xfId="0" applyFont="1"/>
    <xf numFmtId="0" fontId="0" fillId="0" borderId="9" xfId="0" applyBorder="1" applyAlignment="1">
      <alignment horizontal="center"/>
    </xf>
    <xf numFmtId="0" fontId="36" fillId="0" borderId="0" xfId="0" applyFont="1"/>
    <xf numFmtId="0" fontId="3" fillId="17" borderId="0" xfId="0" applyFont="1" applyFill="1"/>
    <xf numFmtId="0" fontId="37" fillId="17" borderId="0" xfId="0" applyFont="1" applyFill="1"/>
    <xf numFmtId="0" fontId="3" fillId="18" borderId="0" xfId="0" applyFont="1" applyFill="1"/>
    <xf numFmtId="0" fontId="38" fillId="0" borderId="9" xfId="0" applyFont="1" applyBorder="1"/>
    <xf numFmtId="0" fontId="1" fillId="0" borderId="9" xfId="1" applyBorder="1"/>
    <xf numFmtId="16" fontId="0" fillId="0" borderId="9" xfId="0" applyNumberFormat="1" applyBorder="1"/>
    <xf numFmtId="0" fontId="11" fillId="0" borderId="9" xfId="0" applyFont="1" applyBorder="1"/>
    <xf numFmtId="0" fontId="0" fillId="9" borderId="9" xfId="0" applyFill="1" applyBorder="1"/>
    <xf numFmtId="0" fontId="0" fillId="7" borderId="9" xfId="0" applyFill="1" applyBorder="1"/>
    <xf numFmtId="0" fontId="0" fillId="19" borderId="9" xfId="0" applyFill="1" applyBorder="1"/>
    <xf numFmtId="0" fontId="0" fillId="20" borderId="9" xfId="0" applyFill="1" applyBorder="1"/>
    <xf numFmtId="0" fontId="0" fillId="20" borderId="0" xfId="0" applyFill="1"/>
    <xf numFmtId="0" fontId="11" fillId="20" borderId="9" xfId="0" applyFont="1" applyFill="1" applyBorder="1"/>
    <xf numFmtId="0" fontId="0" fillId="9" borderId="4" xfId="0" applyFill="1" applyBorder="1"/>
    <xf numFmtId="0" fontId="0" fillId="21" borderId="0" xfId="0" applyFill="1"/>
    <xf numFmtId="0" fontId="39" fillId="0" borderId="0" xfId="0" applyFont="1"/>
    <xf numFmtId="0" fontId="9" fillId="20" borderId="1" xfId="0" applyFont="1" applyFill="1" applyBorder="1"/>
    <xf numFmtId="0" fontId="0" fillId="0" borderId="2" xfId="0" applyBorder="1"/>
    <xf numFmtId="0" fontId="9" fillId="0" borderId="2" xfId="0" applyFont="1" applyBorder="1"/>
    <xf numFmtId="0" fontId="0" fillId="0" borderId="3" xfId="0" applyBorder="1"/>
    <xf numFmtId="0" fontId="9" fillId="20" borderId="4" xfId="0" applyFont="1" applyFill="1" applyBorder="1"/>
    <xf numFmtId="22" fontId="9" fillId="0" borderId="0" xfId="0" applyNumberFormat="1" applyFont="1"/>
    <xf numFmtId="0" fontId="9" fillId="0" borderId="0" xfId="0" applyFont="1"/>
    <xf numFmtId="0" fontId="9" fillId="0" borderId="5" xfId="0" applyFont="1" applyBorder="1"/>
    <xf numFmtId="0" fontId="9" fillId="0" borderId="6" xfId="0" applyFont="1" applyBorder="1"/>
    <xf numFmtId="0" fontId="0" fillId="0" borderId="7" xfId="0" applyBorder="1"/>
    <xf numFmtId="0" fontId="9" fillId="0" borderId="7" xfId="0" applyFont="1" applyBorder="1"/>
    <xf numFmtId="0" fontId="0" fillId="0" borderId="8" xfId="0" applyBorder="1"/>
    <xf numFmtId="0" fontId="0" fillId="19" borderId="0" xfId="0" applyFill="1"/>
    <xf numFmtId="0" fontId="40" fillId="0" borderId="0" xfId="0" applyFont="1"/>
    <xf numFmtId="0" fontId="3" fillId="22" borderId="0" xfId="0" applyFont="1" applyFill="1"/>
    <xf numFmtId="14" fontId="3" fillId="17" borderId="0" xfId="0" applyNumberFormat="1" applyFont="1" applyFill="1"/>
    <xf numFmtId="0" fontId="0" fillId="23" borderId="0" xfId="0" applyFill="1"/>
    <xf numFmtId="0" fontId="0" fillId="23" borderId="0" xfId="0" quotePrefix="1" applyFill="1"/>
    <xf numFmtId="0" fontId="3" fillId="9" borderId="0" xfId="0" applyFont="1" applyFill="1"/>
    <xf numFmtId="16" fontId="3" fillId="17" borderId="0" xfId="0" applyNumberFormat="1" applyFont="1" applyFill="1"/>
    <xf numFmtId="0" fontId="41" fillId="0" borderId="0" xfId="0" applyFont="1"/>
    <xf numFmtId="49" fontId="0" fillId="0" borderId="0" xfId="0" applyNumberFormat="1"/>
    <xf numFmtId="0" fontId="42" fillId="0" borderId="0" xfId="0" applyFont="1"/>
    <xf numFmtId="0" fontId="3" fillId="24" borderId="9" xfId="0" applyFont="1" applyFill="1" applyBorder="1"/>
    <xf numFmtId="16" fontId="3" fillId="24" borderId="9" xfId="0" applyNumberFormat="1" applyFont="1" applyFill="1" applyBorder="1"/>
    <xf numFmtId="0" fontId="0" fillId="25" borderId="0" xfId="0" applyFill="1"/>
    <xf numFmtId="0" fontId="41" fillId="25" borderId="0" xfId="0" applyFont="1" applyFill="1"/>
    <xf numFmtId="0" fontId="0" fillId="26" borderId="9" xfId="0" applyFill="1" applyBorder="1"/>
    <xf numFmtId="0" fontId="0" fillId="3" borderId="9" xfId="0" applyFill="1" applyBorder="1"/>
    <xf numFmtId="0" fontId="0" fillId="0" borderId="11" xfId="0" applyBorder="1"/>
    <xf numFmtId="0" fontId="0" fillId="0" borderId="12" xfId="0" applyBorder="1"/>
    <xf numFmtId="0" fontId="0" fillId="0" borderId="13" xfId="0" applyBorder="1"/>
    <xf numFmtId="0" fontId="0" fillId="2" borderId="12" xfId="0" applyFill="1" applyBorder="1"/>
    <xf numFmtId="0" fontId="0" fillId="3" borderId="12" xfId="0" applyFill="1" applyBorder="1"/>
    <xf numFmtId="0" fontId="0" fillId="3" borderId="13" xfId="0" applyFill="1" applyBorder="1"/>
    <xf numFmtId="17" fontId="0" fillId="0" borderId="0" xfId="0" applyNumberFormat="1"/>
    <xf numFmtId="0" fontId="43" fillId="0" borderId="0" xfId="0" applyFont="1"/>
    <xf numFmtId="0" fontId="44" fillId="0" borderId="0" xfId="0" applyFont="1"/>
    <xf numFmtId="20" fontId="1" fillId="0" borderId="0" xfId="1" applyNumberFormat="1"/>
    <xf numFmtId="0" fontId="45" fillId="0" borderId="0" xfId="0" applyFont="1"/>
    <xf numFmtId="0" fontId="46" fillId="0" borderId="0" xfId="0" applyFont="1"/>
    <xf numFmtId="9" fontId="48" fillId="0" borderId="0" xfId="0" applyNumberFormat="1" applyFont="1"/>
    <xf numFmtId="0" fontId="48" fillId="0" borderId="0" xfId="0" applyFont="1"/>
    <xf numFmtId="10" fontId="48" fillId="0" borderId="0" xfId="0" applyNumberFormat="1" applyFont="1"/>
    <xf numFmtId="0" fontId="49" fillId="0" borderId="0" xfId="0" applyFont="1"/>
    <xf numFmtId="0" fontId="50" fillId="0" borderId="0" xfId="0" applyFont="1"/>
    <xf numFmtId="0" fontId="1" fillId="15" borderId="0" xfId="1" applyFill="1"/>
    <xf numFmtId="0" fontId="1" fillId="10" borderId="0" xfId="1" applyFill="1"/>
    <xf numFmtId="17" fontId="0" fillId="0" borderId="9" xfId="0" quotePrefix="1" applyNumberFormat="1" applyBorder="1"/>
    <xf numFmtId="0" fontId="52" fillId="0" borderId="0" xfId="0" applyFont="1"/>
    <xf numFmtId="0" fontId="0" fillId="0" borderId="9" xfId="0" applyBorder="1" applyAlignment="1">
      <alignment wrapText="1"/>
    </xf>
    <xf numFmtId="0" fontId="53" fillId="0" borderId="0" xfId="0" applyFont="1"/>
    <xf numFmtId="0" fontId="34" fillId="19" borderId="0" xfId="0" applyFont="1" applyFill="1"/>
    <xf numFmtId="0" fontId="5" fillId="14" borderId="9" xfId="0" applyFont="1" applyFill="1" applyBorder="1"/>
    <xf numFmtId="0" fontId="55" fillId="0" borderId="0" xfId="0" applyFont="1"/>
    <xf numFmtId="0" fontId="56" fillId="0" borderId="0" xfId="0" applyFont="1"/>
    <xf numFmtId="0" fontId="57" fillId="0" borderId="0" xfId="0" applyFont="1"/>
    <xf numFmtId="0" fontId="58" fillId="0" borderId="0" xfId="0" applyFont="1"/>
    <xf numFmtId="0" fontId="59" fillId="0" borderId="0" xfId="0" applyFont="1"/>
    <xf numFmtId="0" fontId="0" fillId="0" borderId="0" xfId="0" quotePrefix="1"/>
    <xf numFmtId="0" fontId="34" fillId="0" borderId="0" xfId="0" applyFont="1" applyAlignment="1">
      <alignment vertical="center"/>
    </xf>
    <xf numFmtId="0" fontId="34" fillId="9" borderId="0" xfId="0" applyFont="1" applyFill="1" applyAlignment="1">
      <alignment vertical="center"/>
    </xf>
    <xf numFmtId="14" fontId="0" fillId="0" borderId="0" xfId="0" quotePrefix="1" applyNumberFormat="1"/>
    <xf numFmtId="0" fontId="64" fillId="0" borderId="0" xfId="0" applyFont="1"/>
    <xf numFmtId="0" fontId="65" fillId="0" borderId="0" xfId="0" applyFont="1"/>
    <xf numFmtId="0" fontId="66" fillId="0" borderId="0" xfId="0" applyFont="1"/>
    <xf numFmtId="0" fontId="67" fillId="0" borderId="0" xfId="0" applyFont="1"/>
    <xf numFmtId="0" fontId="38" fillId="0" borderId="0" xfId="0" applyFont="1"/>
    <xf numFmtId="0" fontId="41" fillId="0" borderId="9" xfId="0" applyFont="1" applyBorder="1"/>
    <xf numFmtId="0" fontId="41" fillId="0" borderId="9" xfId="0" applyFont="1" applyBorder="1" applyAlignment="1">
      <alignment wrapText="1"/>
    </xf>
    <xf numFmtId="22" fontId="41" fillId="0" borderId="9" xfId="0" applyNumberFormat="1" applyFont="1" applyBorder="1"/>
    <xf numFmtId="0" fontId="41" fillId="0" borderId="9" xfId="0" applyFont="1" applyBorder="1" applyAlignment="1">
      <alignment horizontal="left" wrapText="1"/>
    </xf>
    <xf numFmtId="0" fontId="0" fillId="7" borderId="0" xfId="0" applyFill="1"/>
    <xf numFmtId="22" fontId="1" fillId="0" borderId="9" xfId="1" applyNumberFormat="1" applyBorder="1"/>
    <xf numFmtId="0" fontId="68" fillId="0" borderId="14" xfId="0" applyFont="1" applyBorder="1"/>
    <xf numFmtId="0" fontId="0" fillId="0" borderId="17" xfId="0" applyBorder="1"/>
    <xf numFmtId="0" fontId="34" fillId="0" borderId="17" xfId="0" applyFont="1" applyBorder="1"/>
    <xf numFmtId="0" fontId="34" fillId="0" borderId="15" xfId="0" applyFont="1" applyBorder="1"/>
    <xf numFmtId="0" fontId="34" fillId="0" borderId="16" xfId="0" applyFont="1" applyBorder="1"/>
    <xf numFmtId="0" fontId="0" fillId="9" borderId="18" xfId="0" applyFill="1" applyBorder="1"/>
    <xf numFmtId="0" fontId="0" fillId="27" borderId="0" xfId="0" applyFill="1"/>
    <xf numFmtId="0" fontId="0" fillId="0" borderId="19" xfId="0" applyBorder="1"/>
    <xf numFmtId="3" fontId="0" fillId="0" borderId="21" xfId="0" applyNumberFormat="1" applyBorder="1"/>
    <xf numFmtId="3" fontId="0" fillId="0" borderId="22" xfId="0" applyNumberFormat="1" applyBorder="1"/>
    <xf numFmtId="0" fontId="1" fillId="6" borderId="5" xfId="1" applyFill="1" applyBorder="1"/>
    <xf numFmtId="17" fontId="0" fillId="0" borderId="9" xfId="0" applyNumberFormat="1" applyBorder="1"/>
    <xf numFmtId="16" fontId="0" fillId="9" borderId="9" xfId="0" applyNumberFormat="1" applyFill="1" applyBorder="1"/>
    <xf numFmtId="0" fontId="70" fillId="0" borderId="0" xfId="0" applyFont="1"/>
    <xf numFmtId="16" fontId="0" fillId="0" borderId="0" xfId="0" applyNumberFormat="1" applyAlignment="1">
      <alignment horizontal="center"/>
    </xf>
    <xf numFmtId="16" fontId="0" fillId="0" borderId="0" xfId="0" applyNumberFormat="1" applyAlignment="1">
      <alignment horizontal="center" vertical="center"/>
    </xf>
    <xf numFmtId="0" fontId="71" fillId="0" borderId="0" xfId="0" applyFont="1"/>
    <xf numFmtId="20" fontId="0" fillId="0" borderId="0" xfId="0" applyNumberFormat="1"/>
    <xf numFmtId="0" fontId="47" fillId="0" borderId="0" xfId="0" applyFont="1"/>
    <xf numFmtId="0" fontId="72" fillId="0" borderId="0" xfId="0" applyFont="1"/>
    <xf numFmtId="0" fontId="31" fillId="0" borderId="9" xfId="0" applyFont="1" applyBorder="1"/>
    <xf numFmtId="0" fontId="1" fillId="4" borderId="0" xfId="1" applyFill="1"/>
    <xf numFmtId="20" fontId="0" fillId="0" borderId="0" xfId="0" quotePrefix="1" applyNumberFormat="1"/>
    <xf numFmtId="0" fontId="73" fillId="28" borderId="9" xfId="0" applyFont="1" applyFill="1" applyBorder="1"/>
    <xf numFmtId="0" fontId="73" fillId="23" borderId="9" xfId="0" applyFont="1" applyFill="1" applyBorder="1"/>
    <xf numFmtId="0" fontId="73" fillId="2" borderId="9" xfId="0" applyFont="1" applyFill="1" applyBorder="1"/>
    <xf numFmtId="0" fontId="73" fillId="4" borderId="9" xfId="0" applyFont="1" applyFill="1" applyBorder="1"/>
    <xf numFmtId="0" fontId="41" fillId="20" borderId="9" xfId="0" applyFont="1" applyFill="1" applyBorder="1"/>
    <xf numFmtId="0" fontId="41" fillId="20" borderId="9" xfId="0" applyFont="1" applyFill="1" applyBorder="1" applyAlignment="1">
      <alignment horizontal="right"/>
    </xf>
    <xf numFmtId="0" fontId="3" fillId="30" borderId="9" xfId="0" applyFont="1" applyFill="1" applyBorder="1" applyAlignment="1">
      <alignment wrapText="1"/>
    </xf>
    <xf numFmtId="0" fontId="74" fillId="0" borderId="23" xfId="0" applyFont="1" applyBorder="1" applyAlignment="1">
      <alignment vertical="center" wrapText="1"/>
    </xf>
    <xf numFmtId="0" fontId="75" fillId="0" borderId="0" xfId="0" applyFont="1"/>
    <xf numFmtId="0" fontId="74" fillId="0" borderId="24" xfId="0" applyFont="1" applyBorder="1" applyAlignment="1">
      <alignment vertical="center" wrapText="1"/>
    </xf>
    <xf numFmtId="0" fontId="74" fillId="0" borderId="9" xfId="0" applyFont="1" applyBorder="1" applyAlignment="1">
      <alignment vertical="center" wrapText="1"/>
    </xf>
    <xf numFmtId="0" fontId="76" fillId="0" borderId="0" xfId="0" applyFont="1"/>
    <xf numFmtId="0" fontId="79" fillId="0" borderId="0" xfId="0" applyFont="1"/>
    <xf numFmtId="0" fontId="80" fillId="0" borderId="0" xfId="0" applyFont="1"/>
    <xf numFmtId="4" fontId="0" fillId="0" borderId="0" xfId="0" applyNumberFormat="1"/>
    <xf numFmtId="4" fontId="80" fillId="0" borderId="0" xfId="0" applyNumberFormat="1" applyFont="1"/>
    <xf numFmtId="0" fontId="81" fillId="0" borderId="0" xfId="0" applyFont="1"/>
    <xf numFmtId="4" fontId="81" fillId="0" borderId="0" xfId="0" applyNumberFormat="1" applyFont="1"/>
    <xf numFmtId="0" fontId="82" fillId="0" borderId="0" xfId="0" applyFont="1"/>
    <xf numFmtId="4" fontId="82" fillId="0" borderId="0" xfId="0" applyNumberFormat="1" applyFont="1"/>
    <xf numFmtId="0" fontId="66" fillId="0" borderId="9" xfId="0" applyFont="1" applyBorder="1"/>
    <xf numFmtId="4" fontId="0" fillId="0" borderId="9" xfId="0" applyNumberFormat="1" applyBorder="1"/>
    <xf numFmtId="3" fontId="0" fillId="0" borderId="9" xfId="0" applyNumberFormat="1" applyBorder="1"/>
    <xf numFmtId="0" fontId="76" fillId="0" borderId="0" xfId="0" applyFont="1"/>
    <xf numFmtId="3" fontId="0" fillId="0" borderId="20" xfId="0" applyNumberFormat="1" applyBorder="1" applyAlignment="1">
      <alignment horizontal="right" vertical="center"/>
    </xf>
    <xf numFmtId="3" fontId="0" fillId="0" borderId="21" xfId="0" applyNumberFormat="1" applyBorder="1" applyAlignment="1">
      <alignment horizontal="right" vertical="center"/>
    </xf>
    <xf numFmtId="0" fontId="3" fillId="24" borderId="11" xfId="0" applyFont="1" applyFill="1" applyBorder="1" applyAlignment="1">
      <alignment horizontal="center"/>
    </xf>
    <xf numFmtId="0" fontId="3" fillId="24" borderId="12" xfId="0" applyFont="1" applyFill="1" applyBorder="1" applyAlignment="1">
      <alignment horizontal="center"/>
    </xf>
    <xf numFmtId="0" fontId="3" fillId="24" borderId="4" xfId="0" applyFont="1" applyFill="1" applyBorder="1" applyAlignment="1">
      <alignment horizontal="center"/>
    </xf>
    <xf numFmtId="0" fontId="3" fillId="24" borderId="0" xfId="0" applyFont="1" applyFill="1" applyAlignment="1">
      <alignment horizontal="center"/>
    </xf>
    <xf numFmtId="0" fontId="3" fillId="24" borderId="9" xfId="0" applyFont="1" applyFill="1" applyBorder="1" applyAlignment="1">
      <alignment horizontal="center"/>
    </xf>
    <xf numFmtId="16" fontId="0" fillId="0" borderId="0" xfId="0" applyNumberFormat="1" applyAlignment="1">
      <alignment horizontal="center" vertical="center"/>
    </xf>
    <xf numFmtId="0" fontId="13" fillId="13" borderId="0" xfId="0" applyFont="1" applyFill="1" applyAlignment="1">
      <alignment vertical="center" wrapText="1"/>
    </xf>
    <xf numFmtId="0" fontId="0" fillId="6" borderId="9" xfId="0" applyFill="1" applyBorder="1" applyAlignment="1">
      <alignment horizontal="left" wrapText="1"/>
    </xf>
    <xf numFmtId="0" fontId="0" fillId="15" borderId="9" xfId="0" applyFill="1" applyBorder="1" applyAlignment="1">
      <alignment horizontal="center"/>
    </xf>
    <xf numFmtId="0" fontId="0" fillId="15" borderId="9" xfId="0" applyFill="1" applyBorder="1" applyAlignment="1">
      <alignment horizontal="left" wrapText="1"/>
    </xf>
    <xf numFmtId="0" fontId="0" fillId="15" borderId="9" xfId="0" applyFill="1" applyBorder="1" applyAlignment="1">
      <alignment horizontal="left"/>
    </xf>
    <xf numFmtId="0" fontId="0" fillId="6" borderId="9" xfId="0" applyFill="1" applyBorder="1" applyAlignment="1">
      <alignment horizontal="center"/>
    </xf>
    <xf numFmtId="0" fontId="11" fillId="3" borderId="0" xfId="0" applyFont="1" applyFill="1" applyAlignment="1">
      <alignment horizontal="center"/>
    </xf>
    <xf numFmtId="0" fontId="32" fillId="3" borderId="1" xfId="0" applyFont="1" applyFill="1" applyBorder="1" applyAlignment="1">
      <alignment horizontal="center"/>
    </xf>
    <xf numFmtId="0" fontId="32" fillId="3" borderId="3" xfId="0" applyFont="1" applyFill="1" applyBorder="1" applyAlignment="1">
      <alignment horizontal="center"/>
    </xf>
    <xf numFmtId="0" fontId="11" fillId="4" borderId="0" xfId="0" applyFont="1" applyFill="1" applyAlignment="1">
      <alignment horizontal="center"/>
    </xf>
    <xf numFmtId="0" fontId="32" fillId="4" borderId="1" xfId="0" applyFont="1" applyFill="1" applyBorder="1" applyAlignment="1">
      <alignment horizontal="center"/>
    </xf>
    <xf numFmtId="0" fontId="32" fillId="4" borderId="3" xfId="0" applyFont="1" applyFill="1" applyBorder="1" applyAlignment="1">
      <alignment horizontal="center"/>
    </xf>
    <xf numFmtId="0" fontId="32" fillId="4" borderId="2" xfId="0" applyFont="1" applyFill="1" applyBorder="1" applyAlignment="1">
      <alignment horizontal="center"/>
    </xf>
    <xf numFmtId="0" fontId="11" fillId="2" borderId="0" xfId="0" applyFont="1" applyFill="1" applyAlignment="1">
      <alignment horizontal="center"/>
    </xf>
    <xf numFmtId="0" fontId="32" fillId="2" borderId="1" xfId="0" applyFont="1" applyFill="1" applyBorder="1" applyAlignment="1">
      <alignment horizontal="center"/>
    </xf>
    <xf numFmtId="0" fontId="32" fillId="2" borderId="3" xfId="0" applyFont="1" applyFill="1" applyBorder="1" applyAlignment="1">
      <alignment horizontal="center"/>
    </xf>
    <xf numFmtId="0" fontId="32" fillId="2" borderId="2" xfId="0" applyFont="1" applyFill="1" applyBorder="1" applyAlignment="1">
      <alignment horizontal="center"/>
    </xf>
    <xf numFmtId="0" fontId="5" fillId="14" borderId="7" xfId="0" applyFont="1" applyFill="1" applyBorder="1" applyAlignment="1">
      <alignment horizontal="center"/>
    </xf>
    <xf numFmtId="0" fontId="3" fillId="14" borderId="9" xfId="0" applyFont="1" applyFill="1" applyBorder="1" applyAlignment="1">
      <alignment horizontal="center"/>
    </xf>
    <xf numFmtId="0" fontId="3" fillId="14" borderId="9" xfId="0" applyFont="1" applyFill="1" applyBorder="1" applyAlignment="1">
      <alignment horizontal="left" wrapText="1"/>
    </xf>
    <xf numFmtId="0" fontId="0" fillId="0" borderId="9" xfId="0" applyBorder="1" applyAlignment="1">
      <alignment horizontal="center"/>
    </xf>
    <xf numFmtId="0" fontId="3" fillId="17" borderId="0" xfId="0" applyFont="1" applyFill="1" applyAlignment="1">
      <alignment horizontal="left"/>
    </xf>
    <xf numFmtId="0" fontId="0" fillId="3" borderId="0" xfId="0" applyFill="1" applyAlignment="1">
      <alignment horizontal="center"/>
    </xf>
    <xf numFmtId="0" fontId="3" fillId="12" borderId="0" xfId="0" applyFont="1" applyFill="1" applyAlignment="1">
      <alignment horizontal="center"/>
    </xf>
    <xf numFmtId="0" fontId="37" fillId="17" borderId="0" xfId="0" applyFont="1" applyFill="1" applyAlignment="1">
      <alignment horizontal="left"/>
    </xf>
    <xf numFmtId="0" fontId="5" fillId="17" borderId="0" xfId="0" applyFont="1" applyFill="1" applyAlignment="1">
      <alignment horizontal="center"/>
    </xf>
    <xf numFmtId="0" fontId="3" fillId="17" borderId="0" xfId="0" applyFont="1" applyFill="1" applyAlignment="1">
      <alignment horizontal="left" wrapText="1"/>
    </xf>
    <xf numFmtId="0" fontId="73" fillId="4" borderId="9" xfId="0" applyFont="1" applyFill="1" applyBorder="1" applyAlignment="1">
      <alignment horizontal="center"/>
    </xf>
    <xf numFmtId="0" fontId="73" fillId="29" borderId="9" xfId="0" applyFont="1" applyFill="1" applyBorder="1" applyAlignment="1">
      <alignment horizontal="center" vertical="center"/>
    </xf>
    <xf numFmtId="0" fontId="0" fillId="0" borderId="0" xfId="0" applyAlignment="1">
      <alignment horizontal="center"/>
    </xf>
    <xf numFmtId="0" fontId="73" fillId="28" borderId="9" xfId="0" applyFont="1" applyFill="1" applyBorder="1" applyAlignment="1">
      <alignment horizontal="center"/>
    </xf>
    <xf numFmtId="0" fontId="73" fillId="23" borderId="9" xfId="0" applyFont="1" applyFill="1" applyBorder="1" applyAlignment="1">
      <alignment horizontal="center"/>
    </xf>
    <xf numFmtId="0" fontId="73" fillId="2" borderId="9"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DF3E4D"/>
      <color rgb="FF8FD8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88900</xdr:colOff>
      <xdr:row>11</xdr:row>
      <xdr:rowOff>1066800</xdr:rowOff>
    </xdr:from>
    <xdr:to>
      <xdr:col>15</xdr:col>
      <xdr:colOff>431800</xdr:colOff>
      <xdr:row>12</xdr:row>
      <xdr:rowOff>869538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421100" y="24384000"/>
          <a:ext cx="7772400" cy="3904838"/>
        </a:xfrm>
        <a:prstGeom prst="rect">
          <a:avLst/>
        </a:prstGeom>
      </xdr:spPr>
    </xdr:pic>
    <xdr:clientData/>
  </xdr:twoCellAnchor>
  <xdr:twoCellAnchor editAs="oneCell">
    <xdr:from>
      <xdr:col>6</xdr:col>
      <xdr:colOff>0</xdr:colOff>
      <xdr:row>9</xdr:row>
      <xdr:rowOff>0</xdr:rowOff>
    </xdr:from>
    <xdr:to>
      <xdr:col>13</xdr:col>
      <xdr:colOff>215900</xdr:colOff>
      <xdr:row>11</xdr:row>
      <xdr:rowOff>444500</xdr:rowOff>
    </xdr:to>
    <xdr:pic>
      <xdr:nvPicPr>
        <xdr:cNvPr id="3" name="Picture 2">
          <a:extLst>
            <a:ext uri="{FF2B5EF4-FFF2-40B4-BE49-F238E27FC236}">
              <a16:creationId xmlns:a16="http://schemas.microsoft.com/office/drawing/2014/main" id="{247B5310-A9C9-E041-B4C7-C7BA62F5739B}"/>
            </a:ext>
          </a:extLst>
        </xdr:cNvPr>
        <xdr:cNvPicPr>
          <a:picLocks noChangeAspect="1"/>
        </xdr:cNvPicPr>
      </xdr:nvPicPr>
      <xdr:blipFill>
        <a:blip xmlns:r="http://schemas.openxmlformats.org/officeDocument/2006/relationships" r:embed="rId2"/>
        <a:stretch>
          <a:fillRect/>
        </a:stretch>
      </xdr:blipFill>
      <xdr:spPr>
        <a:xfrm>
          <a:off x="16332200" y="17310100"/>
          <a:ext cx="5994400" cy="6654800"/>
        </a:xfrm>
        <a:prstGeom prst="rect">
          <a:avLst/>
        </a:prstGeom>
      </xdr:spPr>
    </xdr:pic>
    <xdr:clientData/>
  </xdr:twoCellAnchor>
  <xdr:twoCellAnchor editAs="oneCell">
    <xdr:from>
      <xdr:col>13</xdr:col>
      <xdr:colOff>0</xdr:colOff>
      <xdr:row>5</xdr:row>
      <xdr:rowOff>0</xdr:rowOff>
    </xdr:from>
    <xdr:to>
      <xdr:col>20</xdr:col>
      <xdr:colOff>685800</xdr:colOff>
      <xdr:row>8</xdr:row>
      <xdr:rowOff>25400</xdr:rowOff>
    </xdr:to>
    <xdr:pic>
      <xdr:nvPicPr>
        <xdr:cNvPr id="4" name="Picture 3">
          <a:extLst>
            <a:ext uri="{FF2B5EF4-FFF2-40B4-BE49-F238E27FC236}">
              <a16:creationId xmlns:a16="http://schemas.microsoft.com/office/drawing/2014/main" id="{ACE231F3-DD13-304A-A68E-A723B73E50DC}"/>
            </a:ext>
          </a:extLst>
        </xdr:cNvPr>
        <xdr:cNvPicPr>
          <a:picLocks noChangeAspect="1"/>
        </xdr:cNvPicPr>
      </xdr:nvPicPr>
      <xdr:blipFill>
        <a:blip xmlns:r="http://schemas.openxmlformats.org/officeDocument/2006/relationships" r:embed="rId3"/>
        <a:stretch>
          <a:fillRect/>
        </a:stretch>
      </xdr:blipFill>
      <xdr:spPr>
        <a:xfrm>
          <a:off x="22110700" y="7759700"/>
          <a:ext cx="6464300" cy="8712200"/>
        </a:xfrm>
        <a:prstGeom prst="rect">
          <a:avLst/>
        </a:prstGeom>
      </xdr:spPr>
    </xdr:pic>
    <xdr:clientData/>
  </xdr:twoCellAnchor>
  <xdr:twoCellAnchor editAs="oneCell">
    <xdr:from>
      <xdr:col>22</xdr:col>
      <xdr:colOff>0</xdr:colOff>
      <xdr:row>8</xdr:row>
      <xdr:rowOff>0</xdr:rowOff>
    </xdr:from>
    <xdr:to>
      <xdr:col>30</xdr:col>
      <xdr:colOff>584200</xdr:colOff>
      <xdr:row>11</xdr:row>
      <xdr:rowOff>1739900</xdr:rowOff>
    </xdr:to>
    <xdr:pic>
      <xdr:nvPicPr>
        <xdr:cNvPr id="5" name="Picture 4">
          <a:extLst>
            <a:ext uri="{FF2B5EF4-FFF2-40B4-BE49-F238E27FC236}">
              <a16:creationId xmlns:a16="http://schemas.microsoft.com/office/drawing/2014/main" id="{019E2307-9814-4247-8329-7F7341E568DC}"/>
            </a:ext>
          </a:extLst>
        </xdr:cNvPr>
        <xdr:cNvPicPr>
          <a:picLocks noChangeAspect="1"/>
        </xdr:cNvPicPr>
      </xdr:nvPicPr>
      <xdr:blipFill>
        <a:blip xmlns:r="http://schemas.openxmlformats.org/officeDocument/2006/relationships" r:embed="rId4"/>
        <a:stretch>
          <a:fillRect/>
        </a:stretch>
      </xdr:blipFill>
      <xdr:spPr>
        <a:xfrm>
          <a:off x="29540200" y="15582900"/>
          <a:ext cx="7188200" cy="9677400"/>
        </a:xfrm>
        <a:prstGeom prst="rect">
          <a:avLst/>
        </a:prstGeom>
      </xdr:spPr>
    </xdr:pic>
    <xdr:clientData/>
  </xdr:twoCellAnchor>
  <xdr:twoCellAnchor editAs="oneCell">
    <xdr:from>
      <xdr:col>22</xdr:col>
      <xdr:colOff>330200</xdr:colOff>
      <xdr:row>11</xdr:row>
      <xdr:rowOff>1955800</xdr:rowOff>
    </xdr:from>
    <xdr:to>
      <xdr:col>39</xdr:col>
      <xdr:colOff>317500</xdr:colOff>
      <xdr:row>17</xdr:row>
      <xdr:rowOff>127000</xdr:rowOff>
    </xdr:to>
    <xdr:pic>
      <xdr:nvPicPr>
        <xdr:cNvPr id="6" name="Picture 5">
          <a:extLst>
            <a:ext uri="{FF2B5EF4-FFF2-40B4-BE49-F238E27FC236}">
              <a16:creationId xmlns:a16="http://schemas.microsoft.com/office/drawing/2014/main" id="{C6686A01-810B-0F45-A379-22B8336E6043}"/>
            </a:ext>
          </a:extLst>
        </xdr:cNvPr>
        <xdr:cNvPicPr>
          <a:picLocks noChangeAspect="1"/>
        </xdr:cNvPicPr>
      </xdr:nvPicPr>
      <xdr:blipFill>
        <a:blip xmlns:r="http://schemas.openxmlformats.org/officeDocument/2006/relationships" r:embed="rId5"/>
        <a:stretch>
          <a:fillRect/>
        </a:stretch>
      </xdr:blipFill>
      <xdr:spPr>
        <a:xfrm>
          <a:off x="29870400" y="25273000"/>
          <a:ext cx="14020800" cy="939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546100</xdr:colOff>
      <xdr:row>2</xdr:row>
      <xdr:rowOff>139700</xdr:rowOff>
    </xdr:to>
    <xdr:sp macro="" textlink="">
      <xdr:nvSpPr>
        <xdr:cNvPr id="2051" name="AutoShape 3">
          <a:extLst>
            <a:ext uri="{FF2B5EF4-FFF2-40B4-BE49-F238E27FC236}">
              <a16:creationId xmlns:a16="http://schemas.microsoft.com/office/drawing/2014/main" id="{8001CA7E-3035-FD48-8D6A-0CE473891AB8}"/>
            </a:ext>
          </a:extLst>
        </xdr:cNvPr>
        <xdr:cNvSpPr>
          <a:spLocks noChangeAspect="1" noChangeArrowheads="1"/>
        </xdr:cNvSpPr>
      </xdr:nvSpPr>
      <xdr:spPr bwMode="auto">
        <a:xfrm>
          <a:off x="5778500" y="59004200"/>
          <a:ext cx="546100" cy="546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0</xdr:colOff>
      <xdr:row>218</xdr:row>
      <xdr:rowOff>0</xdr:rowOff>
    </xdr:from>
    <xdr:to>
      <xdr:col>23</xdr:col>
      <xdr:colOff>1409700</xdr:colOff>
      <xdr:row>220</xdr:row>
      <xdr:rowOff>139700</xdr:rowOff>
    </xdr:to>
    <xdr:pic>
      <xdr:nvPicPr>
        <xdr:cNvPr id="18" name="Picture 17">
          <a:extLst>
            <a:ext uri="{FF2B5EF4-FFF2-40B4-BE49-F238E27FC236}">
              <a16:creationId xmlns:a16="http://schemas.microsoft.com/office/drawing/2014/main" id="{51606291-49A8-CA4F-8C0E-29437A7BAF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694400" y="181610000"/>
          <a:ext cx="2235200" cy="54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279</xdr:row>
      <xdr:rowOff>0</xdr:rowOff>
    </xdr:from>
    <xdr:to>
      <xdr:col>23</xdr:col>
      <xdr:colOff>584200</xdr:colOff>
      <xdr:row>281</xdr:row>
      <xdr:rowOff>139700</xdr:rowOff>
    </xdr:to>
    <xdr:pic>
      <xdr:nvPicPr>
        <xdr:cNvPr id="30" name="Picture 29">
          <a:extLst>
            <a:ext uri="{FF2B5EF4-FFF2-40B4-BE49-F238E27FC236}">
              <a16:creationId xmlns:a16="http://schemas.microsoft.com/office/drawing/2014/main" id="{5678D738-A85E-E343-A3A0-95D14954E7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1000" y="232460800"/>
          <a:ext cx="2235200" cy="54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101600</xdr:colOff>
      <xdr:row>1250</xdr:row>
      <xdr:rowOff>25400</xdr:rowOff>
    </xdr:from>
    <xdr:to>
      <xdr:col>1</xdr:col>
      <xdr:colOff>508000</xdr:colOff>
      <xdr:row>1251</xdr:row>
      <xdr:rowOff>190500</xdr:rowOff>
    </xdr:to>
    <xdr:pic>
      <xdr:nvPicPr>
        <xdr:cNvPr id="16" name="Picture 15" descr="heavy_check_mark">
          <a:extLst>
            <a:ext uri="{FF2B5EF4-FFF2-40B4-BE49-F238E27FC236}">
              <a16:creationId xmlns:a16="http://schemas.microsoft.com/office/drawing/2014/main" id="{739001B3-1BD2-044C-93E9-F1CE66912D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100" y="435622700"/>
          <a:ext cx="4064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139700</xdr:colOff>
      <xdr:row>1244</xdr:row>
      <xdr:rowOff>63500</xdr:rowOff>
    </xdr:from>
    <xdr:to>
      <xdr:col>1</xdr:col>
      <xdr:colOff>546100</xdr:colOff>
      <xdr:row>1246</xdr:row>
      <xdr:rowOff>63500</xdr:rowOff>
    </xdr:to>
    <xdr:pic>
      <xdr:nvPicPr>
        <xdr:cNvPr id="17" name="Picture 16" descr="eyes">
          <a:extLst>
            <a:ext uri="{FF2B5EF4-FFF2-40B4-BE49-F238E27FC236}">
              <a16:creationId xmlns:a16="http://schemas.microsoft.com/office/drawing/2014/main" id="{8976263C-99BA-1A4F-B90A-F94342B3B3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65200" y="434365400"/>
          <a:ext cx="4064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203200</xdr:colOff>
      <xdr:row>1247</xdr:row>
      <xdr:rowOff>50800</xdr:rowOff>
    </xdr:from>
    <xdr:to>
      <xdr:col>1</xdr:col>
      <xdr:colOff>609600</xdr:colOff>
      <xdr:row>1248</xdr:row>
      <xdr:rowOff>215900</xdr:rowOff>
    </xdr:to>
    <xdr:pic>
      <xdr:nvPicPr>
        <xdr:cNvPr id="19" name="Picture 18" descr="+1">
          <a:extLst>
            <a:ext uri="{FF2B5EF4-FFF2-40B4-BE49-F238E27FC236}">
              <a16:creationId xmlns:a16="http://schemas.microsoft.com/office/drawing/2014/main" id="{3D325F98-8121-914E-A6AC-2143A31314F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28700" y="434962300"/>
          <a:ext cx="4064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3</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91E6FF-BC2E-504C-AD4D-5AE4E52E77E1}" name="Table2" displayName="Table2" ref="B1:G86" totalsRowShown="0">
  <autoFilter ref="B1:G86" xr:uid="{94359298-6A5D-FF44-BEB3-85D822E8FF5D}"/>
  <tableColumns count="6">
    <tableColumn id="1" xr3:uid="{771D9BCE-4D03-FE4A-8C98-C009AACDA9DC}" name="Tools"/>
    <tableColumn id="2" xr3:uid="{E4D14244-27A0-824E-B041-644D830681DC}" name="Summary"/>
    <tableColumn id="3" xr3:uid="{6E1E82E3-B222-AD45-8F4A-CBB744C8FA20}" name="Description"/>
    <tableColumn id="4" xr3:uid="{5556C008-A6F2-994B-B492-33BCC5811899}" name="Steps"/>
    <tableColumn id="5" xr3:uid="{99FF40C9-FAFF-CA4D-9122-E2C497C1D99B}" name="URL/Shortcut"/>
    <tableColumn id="6" xr3:uid="{6F068A06-443E-1F4B-BD8E-F81B952F80A1}" name="Column1"/>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407774-7098-AF4C-9BCF-8846636F8216}" name="Table3" displayName="Table3" ref="B3:C23" totalsRowShown="0">
  <autoFilter ref="B3:C23" xr:uid="{FC2AB182-071C-F347-818E-8E7514360AB7}"/>
  <tableColumns count="2">
    <tableColumn id="1" xr3:uid="{1378D601-53E9-A748-BE95-97259C5794A0}" name="Table_Name"/>
    <tableColumn id="2" xr3:uid="{B961DCDC-FCA1-354D-84D7-3B0CEC521391}" name="SQL"/>
  </tableColumns>
  <tableStyleInfo name="TableStyleDark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aypal.service-now.com/esc?id=kb_article_view&amp;sys_kb_id=b489ef6d47e96614ede6db1d416d434f" TargetMode="External"/><Relationship Id="rId3" Type="http://schemas.openxmlformats.org/officeDocument/2006/relationships/hyperlink" Target="https://paypal.atlassian.net/wiki/spaces/DPI/pages/556531731/How+do+I+request+access+to+Control-M" TargetMode="External"/><Relationship Id="rId7" Type="http://schemas.openxmlformats.org/officeDocument/2006/relationships/hyperlink" Target="https://ciapi-pilot.us-central1.gcp.dev.paypalinc.com/SecurityToolsSampleJobs-2097/view/OSS(BlackDuck)/job/OSS_BlackDuck_SampleJob10/" TargetMode="External"/><Relationship Id="rId12" Type="http://schemas.openxmlformats.org/officeDocument/2006/relationships/table" Target="../tables/table1.xml"/><Relationship Id="rId2" Type="http://schemas.openxmlformats.org/officeDocument/2006/relationships/hyperlink" Target="https://paypal.service-now.com/nav_to.do?uri=%2Fsc_req_item.do%3Fsys_id%3Dbaf914dbdb1c78540ba22a9b8a961984%26sysparm_catalog%3D4585b29e4fbe62805769d48e5210c7ab%26sysparm_catalog_view%3Dcatalog_paypal_service_catalog%26sysparm_record_target%3Dsc_req_item%26sysparm_view%3Dservice_request%26sysparm_view_forced%3Dtrue" TargetMode="External"/><Relationship Id="rId1" Type="http://schemas.openxmlformats.org/officeDocument/2006/relationships/hyperlink" Target="https://github.paypal.com/Customer-Support-R/watchdogserv" TargetMode="External"/><Relationship Id="rId6" Type="http://schemas.openxmlformats.org/officeDocument/2006/relationships/hyperlink" Target="https://github.paypal.com/mkalahar/scmcomplaintmgmtserv/commit/2a439d21d8a85936727f3584da91b7f0f016bc8b" TargetMode="External"/><Relationship Id="rId11" Type="http://schemas.openxmlformats.org/officeDocument/2006/relationships/drawing" Target="../drawings/drawing1.xml"/><Relationship Id="rId5" Type="http://schemas.openxmlformats.org/officeDocument/2006/relationships/hyperlink" Target="https://ciapi-pilot.us-central1.gcp.dev.paypalinc.com/SecurityToolsSampleJobs-2097/view/SAST(Polaris)/" TargetMode="External"/><Relationship Id="rId10" Type="http://schemas.openxmlformats.org/officeDocument/2006/relationships/hyperlink" Target="https://github.com/astral-sh/uv/releases/latest" TargetMode="External"/><Relationship Id="rId4" Type="http://schemas.openxmlformats.org/officeDocument/2006/relationships/hyperlink" Target="https://macpaw.com/how-to/access-bin-folder-mac" TargetMode="External"/><Relationship Id="rId9" Type="http://schemas.openxmlformats.org/officeDocument/2006/relationships/hyperlink" Target="https://raw.githubusercontent.com/Homebrew/install/HEAD/install.sh"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sugnanansekaran@paypal.com" TargetMode="External"/><Relationship Id="rId13" Type="http://schemas.openxmlformats.org/officeDocument/2006/relationships/hyperlink" Target="mailto:asonntaglutkus@paypal.com&#160;" TargetMode="External"/><Relationship Id="rId18" Type="http://schemas.openxmlformats.org/officeDocument/2006/relationships/hyperlink" Target="javascript:void(0);" TargetMode="External"/><Relationship Id="rId3" Type="http://schemas.openxmlformats.org/officeDocument/2006/relationships/hyperlink" Target="https://internal.paypalinc.com/contacts/alex/decline/issuance/reasoncode?countryview=ALL&amp;view=global&amp;filter=impacts&amp;samples=NETWORK_INVALID_CARD&amp;date=2021-08-26" TargetMode="External"/><Relationship Id="rId21" Type="http://schemas.openxmlformats.org/officeDocument/2006/relationships/hyperlink" Target="javascript:void(0);" TargetMode="External"/><Relationship Id="rId7" Type="http://schemas.openxmlformats.org/officeDocument/2006/relationships/hyperlink" Target="http://iris-proxy-vip.ccg14.slc.paypalinc.com/api/v1/event/" TargetMode="External"/><Relationship Id="rId12" Type="http://schemas.openxmlformats.org/officeDocument/2006/relationships/hyperlink" Target="mailto:khizahmed@paypal.com" TargetMode="External"/><Relationship Id="rId17" Type="http://schemas.openxmlformats.org/officeDocument/2006/relationships/hyperlink" Target="javascript:void(0);" TargetMode="External"/><Relationship Id="rId2" Type="http://schemas.openxmlformats.org/officeDocument/2006/relationships/hyperlink" Target="https://engineering.paypalcorp.com/batchscheduling/web/flow-view/60775d4e05018c0c2b6cee5b/details?flow_id=60775d4e05018c0c2b6cee5b&amp;flow_version_id=610b469f5dacff0c57be8340&amp;altus_app_id=94313&amp;version=17" TargetMode="External"/><Relationship Id="rId16" Type="http://schemas.openxmlformats.org/officeDocument/2006/relationships/hyperlink" Target="javascript:void(0);" TargetMode="External"/><Relationship Id="rId20" Type="http://schemas.openxmlformats.org/officeDocument/2006/relationships/hyperlink" Target="javascript:void(0);" TargetMode="External"/><Relationship Id="rId1" Type="http://schemas.openxmlformats.org/officeDocument/2006/relationships/hyperlink" Target="https://engineering.paypalcorp.com/batchscheduling/web/flow-view/6010d6354e20c20c12962088/details?flow_id=6010d6354e20c20c12962088&amp;flow_version_id=610767bc8e2f7f0c490ea213&amp;altus_app_id=94313&amp;version=47" TargetMode="External"/><Relationship Id="rId6" Type="http://schemas.openxmlformats.org/officeDocument/2006/relationships/hyperlink" Target="http://iris-proxy.g.paypalinc.com/" TargetMode="External"/><Relationship Id="rId11" Type="http://schemas.openxmlformats.org/officeDocument/2006/relationships/hyperlink" Target="mailto:vkhanna@paypal.com" TargetMode="External"/><Relationship Id="rId5" Type="http://schemas.openxmlformats.org/officeDocument/2006/relationships/hyperlink" Target="https://iris-vip-ccg13.slc.paypalinc.com/" TargetMode="External"/><Relationship Id="rId15" Type="http://schemas.openxmlformats.org/officeDocument/2006/relationships/hyperlink" Target="javascript:void(0);" TargetMode="External"/><Relationship Id="rId10" Type="http://schemas.openxmlformats.org/officeDocument/2006/relationships/hyperlink" Target="mailto:srduvvuru@paypal.com" TargetMode="External"/><Relationship Id="rId19" Type="http://schemas.openxmlformats.org/officeDocument/2006/relationships/hyperlink" Target="javascript:void(0);" TargetMode="External"/><Relationship Id="rId4" Type="http://schemas.openxmlformats.org/officeDocument/2006/relationships/hyperlink" Target="https://internal.paypalinc.com/contacts/alex/decline/sale/reasonCode?countryView=us&amp;view=business&amp;filter=impacts&amp;samples=INTERNAL_ERROR&amp;date=2021-09-14" TargetMode="External"/><Relationship Id="rId9" Type="http://schemas.openxmlformats.org/officeDocument/2006/relationships/hyperlink" Target="mailto:vagoud@paypal.com" TargetMode="External"/><Relationship Id="rId14" Type="http://schemas.openxmlformats.org/officeDocument/2006/relationships/hyperlink" Target="mailto:ccarmicheali@paypal.com" TargetMode="External"/><Relationship Id="rId2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3" Type="http://schemas.openxmlformats.org/officeDocument/2006/relationships/hyperlink" Target="http://ccg01batch-cs-monitoring7466.ccg01.phx.paypalinc.com/" TargetMode="External"/><Relationship Id="rId18" Type="http://schemas.openxmlformats.org/officeDocument/2006/relationships/hyperlink" Target="http://ccg13batch-cs-monitoring4003.ccg13.slc.paypalinc.com/" TargetMode="External"/><Relationship Id="rId26" Type="http://schemas.openxmlformats.org/officeDocument/2006/relationships/hyperlink" Target="https://lvscitrix-hrz.paypalcorp.com/Citrix/lvshrzstoreWeb/" TargetMode="External"/><Relationship Id="rId3" Type="http://schemas.openxmlformats.org/officeDocument/2006/relationships/hyperlink" Target="../Library/Containers/com.microsoft.Excel/Data/:v:/p/sugnanasekaran/ES1HoEhCbEJOs7E9Mg7nthoBXVqHvw_T_F7HsuDQQ1RPwQ" TargetMode="External"/><Relationship Id="rId21" Type="http://schemas.openxmlformats.org/officeDocument/2006/relationships/hyperlink" Target="http://ccg13batch-cs-monitoring6670.ccg13.slc.paypalinc.com/" TargetMode="External"/><Relationship Id="rId34" Type="http://schemas.openxmlformats.org/officeDocument/2006/relationships/hyperlink" Target="mailto:SUGNANASEKARAN@PAYPAL.COM" TargetMode="External"/><Relationship Id="rId7" Type="http://schemas.openxmlformats.org/officeDocument/2006/relationships/hyperlink" Target="mailto:pass@123" TargetMode="External"/><Relationship Id="rId12" Type="http://schemas.openxmlformats.org/officeDocument/2006/relationships/hyperlink" Target="http://ccg01batch-cs-monitoring4493.ccg01.phx.paypalinc.com/" TargetMode="External"/><Relationship Id="rId17" Type="http://schemas.openxmlformats.org/officeDocument/2006/relationships/hyperlink" Target="http://ccg13batch-cs-monitoring3955.ccg13.slc.paypalinc.com/" TargetMode="External"/><Relationship Id="rId25" Type="http://schemas.openxmlformats.org/officeDocument/2006/relationships/hyperlink" Target="https://lvscitrix-hrz.paypalcorp.com/vpn/index.html" TargetMode="External"/><Relationship Id="rId33" Type="http://schemas.openxmlformats.org/officeDocument/2006/relationships/hyperlink" Target="https://go/contacts" TargetMode="External"/><Relationship Id="rId2" Type="http://schemas.openxmlformats.org/officeDocument/2006/relationships/hyperlink" Target="https://github.paypal.com/sugnanasekaran/batch-cs-monitoring" TargetMode="External"/><Relationship Id="rId16" Type="http://schemas.openxmlformats.org/officeDocument/2006/relationships/hyperlink" Target="http://ccg13batch-cs-monitoring3861.ccg13.slc.paypalinc.com/" TargetMode="External"/><Relationship Id="rId20" Type="http://schemas.openxmlformats.org/officeDocument/2006/relationships/hyperlink" Target="http://ccg13batch-cs-monitoring6442.ccg13.slc.paypalinc.com/" TargetMode="External"/><Relationship Id="rId29" Type="http://schemas.openxmlformats.org/officeDocument/2006/relationships/hyperlink" Target="https://slcctrlmem02a.slc.paypal.com:18080/ControlM/" TargetMode="External"/><Relationship Id="rId1" Type="http://schemas.openxmlformats.org/officeDocument/2006/relationships/hyperlink" Target="https://go/lms/" TargetMode="External"/><Relationship Id="rId6" Type="http://schemas.openxmlformats.org/officeDocument/2006/relationships/hyperlink" Target="https://controlmem-vip.slc.paypal.com:18080/ControlM/" TargetMode="External"/><Relationship Id="rId11" Type="http://schemas.openxmlformats.org/officeDocument/2006/relationships/hyperlink" Target="https://paypal.sharepoint.com/sites/HR-TimeOff/SitePages/Paid-Holidays.aspx" TargetMode="External"/><Relationship Id="rId24" Type="http://schemas.openxmlformats.org/officeDocument/2006/relationships/hyperlink" Target="http://ccg13batch-cs-monitoring8443.ccg13.slc.paypalinc.com/" TargetMode="External"/><Relationship Id="rId32" Type="http://schemas.openxmlformats.org/officeDocument/2006/relationships/hyperlink" Target="mailto:li-p@yp@l" TargetMode="External"/><Relationship Id="rId5" Type="http://schemas.openxmlformats.org/officeDocument/2006/relationships/hyperlink" Target="../../../:v:/p/vkhanna/EaofI60grHtDhDNtVxAr3LsB4D5aE4wHgd7VVmniBf9HaQ" TargetMode="External"/><Relationship Id="rId15" Type="http://schemas.openxmlformats.org/officeDocument/2006/relationships/hyperlink" Target="http://ccg13batch-cs-monitoring2713.ccg13.slc.paypalinc.com/" TargetMode="External"/><Relationship Id="rId23" Type="http://schemas.openxmlformats.org/officeDocument/2006/relationships/hyperlink" Target="http://ccg13batch-cs-monitoring8381.ccg13.slc.paypalinc.com/" TargetMode="External"/><Relationship Id="rId28" Type="http://schemas.openxmlformats.org/officeDocument/2006/relationships/hyperlink" Target="../../../:v:/p/khizahmed/EXl9dFW9Ld9OhXJdh3365EQBMgSYfYJv6BgqKUJS0YJs2g" TargetMode="External"/><Relationship Id="rId36" Type="http://schemas.openxmlformats.org/officeDocument/2006/relationships/hyperlink" Target="mailto:sugnanasekaran@paypal.com" TargetMode="External"/><Relationship Id="rId10" Type="http://schemas.openxmlformats.org/officeDocument/2006/relationships/hyperlink" Target="https://internal.paypalinc.com/contacts/tools/juno" TargetMode="External"/><Relationship Id="rId19" Type="http://schemas.openxmlformats.org/officeDocument/2006/relationships/hyperlink" Target="http://ccg13batch-cs-monitoring4950.ccg13.slc.paypalinc.com/" TargetMode="External"/><Relationship Id="rId31" Type="http://schemas.openxmlformats.org/officeDocument/2006/relationships/hyperlink" Target="../../../:v:/p/srduvvuru/EdxGpFmxnXtLvgMtTmRXAjoB0K-T_9a1FgWXhbHR6M8w-Q" TargetMode="External"/><Relationship Id="rId4" Type="http://schemas.openxmlformats.org/officeDocument/2006/relationships/hyperlink" Target="../../../:v:/p/sugnanasekaran/EfwLd-8kDBxNusquwr2_TJkBYZteeNSY16IEbYIe8Kn8Tg" TargetMode="External"/><Relationship Id="rId9" Type="http://schemas.openxmlformats.org/officeDocument/2006/relationships/hyperlink" Target="../../../:v:/p/sugnanasekaran/Ef-YuGzl26tDhY7pc0nNymYBx9WKJTrkSfvtP1eIuKTALA" TargetMode="External"/><Relationship Id="rId14" Type="http://schemas.openxmlformats.org/officeDocument/2006/relationships/hyperlink" Target="http://ccg13batch-cs-monitoring1650.ccg13.slc.paypalinc.com/" TargetMode="External"/><Relationship Id="rId22" Type="http://schemas.openxmlformats.org/officeDocument/2006/relationships/hyperlink" Target="http://ccg13batch-cs-monitoring7807.ccg13.slc.paypalinc.com/" TargetMode="External"/><Relationship Id="rId27" Type="http://schemas.openxmlformats.org/officeDocument/2006/relationships/hyperlink" Target="http://blfhdc20en0002.slc.paypalinc.com:8088/" TargetMode="External"/><Relationship Id="rId30" Type="http://schemas.openxmlformats.org/officeDocument/2006/relationships/hyperlink" Target="../../../:v:/p/nipandey/EZQRkvGOCrVPg2lEhMY8p5ABAzwQ7M27cY-t1OZhOR0K4w" TargetMode="External"/><Relationship Id="rId35" Type="http://schemas.openxmlformats.org/officeDocument/2006/relationships/hyperlink" Target="https://ilhc.icicilombard.com/" TargetMode="External"/><Relationship Id="rId8" Type="http://schemas.openxmlformats.org/officeDocument/2006/relationships/hyperlink" Target="../../../:v:/p/sugnanasekaran/EcLOavVQpohLgo8xBDbyWUEBbEJq1DgTmc4U5OTlfAxQvA"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iris-proxy-vip.ccg14.slc.paypalinc.com/api/v1/event/" TargetMode="External"/><Relationship Id="rId2" Type="http://schemas.openxmlformats.org/officeDocument/2006/relationships/hyperlink" Target="http://iris-proxy.g.paypalinc.com/" TargetMode="External"/><Relationship Id="rId1" Type="http://schemas.openxmlformats.org/officeDocument/2006/relationships/hyperlink" Target="https://iris-vip-ccg13.slc.paypalinc.com/" TargetMode="External"/><Relationship Id="rId4" Type="http://schemas.openxmlformats.org/officeDocument/2006/relationships/hyperlink" Target="https://leetcode.com/problems/subsets/discuss/27281/A-general-approach-to-backtracking-questions-in-Java-(Subsets-Permutations-Combination-Sum-Palindrome-Partitio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D1CD4-849E-CC48-84FC-526A1ABF1507}">
  <dimension ref="A1:AA210"/>
  <sheetViews>
    <sheetView tabSelected="1" zoomScaleNormal="100" workbookViewId="0">
      <selection activeCell="E3" sqref="E3"/>
    </sheetView>
  </sheetViews>
  <sheetFormatPr baseColWidth="10" defaultRowHeight="16"/>
  <cols>
    <col min="2" max="2" width="12.6640625" customWidth="1"/>
    <col min="3" max="3" width="33.5" customWidth="1"/>
    <col min="4" max="4" width="52.6640625" customWidth="1"/>
    <col min="5" max="5" width="56.83203125" customWidth="1"/>
    <col min="6" max="6" width="49.6640625" customWidth="1"/>
  </cols>
  <sheetData>
    <row r="1" spans="2:9">
      <c r="B1" t="s">
        <v>2</v>
      </c>
      <c r="C1" t="s">
        <v>3</v>
      </c>
      <c r="D1" t="s">
        <v>4</v>
      </c>
      <c r="E1" t="s">
        <v>7</v>
      </c>
      <c r="F1" t="s">
        <v>11</v>
      </c>
      <c r="G1" t="s">
        <v>464</v>
      </c>
    </row>
    <row r="2" spans="2:9" ht="187">
      <c r="B2" t="s">
        <v>5</v>
      </c>
      <c r="C2" t="s">
        <v>6</v>
      </c>
      <c r="D2" s="2" t="s">
        <v>8</v>
      </c>
      <c r="E2" s="2" t="s">
        <v>2291</v>
      </c>
      <c r="F2" s="2" t="s">
        <v>220</v>
      </c>
    </row>
    <row r="3" spans="2:9" ht="204">
      <c r="B3" t="s">
        <v>9</v>
      </c>
      <c r="C3" t="s">
        <v>10</v>
      </c>
      <c r="D3" s="2" t="s">
        <v>14</v>
      </c>
      <c r="E3" s="2" t="s">
        <v>13</v>
      </c>
      <c r="F3" t="s">
        <v>12</v>
      </c>
    </row>
    <row r="4" spans="2:9" ht="85">
      <c r="B4" t="s">
        <v>9</v>
      </c>
      <c r="C4" t="s">
        <v>15</v>
      </c>
      <c r="E4" s="2" t="s">
        <v>17</v>
      </c>
      <c r="F4" s="1" t="s">
        <v>16</v>
      </c>
    </row>
    <row r="5" spans="2:9" ht="187">
      <c r="B5" t="s">
        <v>9</v>
      </c>
      <c r="C5" t="s">
        <v>48</v>
      </c>
      <c r="E5" s="2" t="s">
        <v>49</v>
      </c>
      <c r="F5" s="2" t="s">
        <v>2346</v>
      </c>
    </row>
    <row r="6" spans="2:9" ht="293" customHeight="1">
      <c r="B6" t="s">
        <v>137</v>
      </c>
      <c r="C6" t="s">
        <v>144</v>
      </c>
      <c r="D6" t="s">
        <v>142</v>
      </c>
      <c r="E6" s="2" t="s">
        <v>171</v>
      </c>
      <c r="F6" s="27" t="s">
        <v>208</v>
      </c>
      <c r="H6" s="2" t="s">
        <v>274</v>
      </c>
      <c r="I6" s="2" t="s">
        <v>351</v>
      </c>
    </row>
    <row r="7" spans="2:9" ht="221">
      <c r="B7" t="s">
        <v>5</v>
      </c>
      <c r="D7" t="s">
        <v>143</v>
      </c>
      <c r="E7" s="2" t="s">
        <v>1878</v>
      </c>
      <c r="H7" s="86" t="s">
        <v>463</v>
      </c>
    </row>
    <row r="8" spans="2:9" ht="170">
      <c r="B8" t="s">
        <v>137</v>
      </c>
      <c r="C8" t="s">
        <v>147</v>
      </c>
      <c r="D8" t="s">
        <v>148</v>
      </c>
      <c r="E8" s="2" t="s">
        <v>149</v>
      </c>
      <c r="F8" s="2" t="s">
        <v>150</v>
      </c>
    </row>
    <row r="9" spans="2:9" ht="136">
      <c r="B9" t="s">
        <v>137</v>
      </c>
      <c r="C9" s="2" t="s">
        <v>164</v>
      </c>
      <c r="D9" t="s">
        <v>166</v>
      </c>
      <c r="E9" s="2" t="s">
        <v>165</v>
      </c>
      <c r="F9" s="32" t="s">
        <v>172</v>
      </c>
    </row>
    <row r="10" spans="2:9" ht="85">
      <c r="B10" t="s">
        <v>137</v>
      </c>
      <c r="C10" t="s">
        <v>167</v>
      </c>
      <c r="D10" t="s">
        <v>168</v>
      </c>
      <c r="E10" s="2" t="s">
        <v>169</v>
      </c>
    </row>
    <row r="11" spans="2:9" ht="404">
      <c r="B11" s="2" t="s">
        <v>173</v>
      </c>
      <c r="C11" t="s">
        <v>174</v>
      </c>
      <c r="D11" s="2" t="s">
        <v>175</v>
      </c>
      <c r="E11" s="2" t="s">
        <v>465</v>
      </c>
      <c r="F11" s="2" t="s">
        <v>299</v>
      </c>
    </row>
    <row r="12" spans="2:9" ht="323">
      <c r="B12" s="2" t="s">
        <v>173</v>
      </c>
      <c r="C12" t="s">
        <v>176</v>
      </c>
      <c r="D12" s="34" t="s">
        <v>179</v>
      </c>
      <c r="E12" s="2" t="s">
        <v>183</v>
      </c>
      <c r="F12" s="2" t="s">
        <v>1088</v>
      </c>
    </row>
    <row r="13" spans="2:9" ht="170">
      <c r="B13" t="s">
        <v>181</v>
      </c>
      <c r="C13" t="s">
        <v>182</v>
      </c>
      <c r="E13" s="2" t="s">
        <v>184</v>
      </c>
    </row>
    <row r="14" spans="2:9" ht="85">
      <c r="B14" s="2" t="s">
        <v>185</v>
      </c>
      <c r="D14" s="34" t="s">
        <v>2349</v>
      </c>
      <c r="E14" s="2" t="s">
        <v>189</v>
      </c>
    </row>
    <row r="15" spans="2:9" ht="136">
      <c r="B15" s="2" t="s">
        <v>186</v>
      </c>
      <c r="C15" t="s">
        <v>187</v>
      </c>
      <c r="D15" t="s">
        <v>188</v>
      </c>
      <c r="E15" s="2" t="s">
        <v>203</v>
      </c>
      <c r="F15" s="2" t="s">
        <v>355</v>
      </c>
    </row>
    <row r="16" spans="2:9" ht="119">
      <c r="B16" t="s">
        <v>9</v>
      </c>
      <c r="C16" t="s">
        <v>205</v>
      </c>
      <c r="D16" t="s">
        <v>206</v>
      </c>
      <c r="E16" s="2" t="s">
        <v>207</v>
      </c>
    </row>
    <row r="17" spans="2:6" ht="51">
      <c r="B17" t="s">
        <v>345</v>
      </c>
      <c r="C17" t="s">
        <v>346</v>
      </c>
      <c r="D17" t="s">
        <v>347</v>
      </c>
      <c r="E17" s="2" t="s">
        <v>348</v>
      </c>
    </row>
    <row r="18" spans="2:6" ht="51">
      <c r="B18" t="s">
        <v>352</v>
      </c>
      <c r="C18" s="2" t="s">
        <v>353</v>
      </c>
      <c r="E18" s="2" t="s">
        <v>354</v>
      </c>
    </row>
    <row r="19" spans="2:6" ht="238">
      <c r="B19" t="s">
        <v>367</v>
      </c>
      <c r="C19" t="s">
        <v>368</v>
      </c>
      <c r="D19" t="s">
        <v>370</v>
      </c>
      <c r="E19" s="2" t="s">
        <v>369</v>
      </c>
    </row>
    <row r="20" spans="2:6" ht="68">
      <c r="B20" t="s">
        <v>453</v>
      </c>
      <c r="C20" t="s">
        <v>454</v>
      </c>
      <c r="D20" t="s">
        <v>455</v>
      </c>
      <c r="E20" s="2" t="s">
        <v>456</v>
      </c>
    </row>
    <row r="21" spans="2:6" ht="238">
      <c r="B21" t="s">
        <v>623</v>
      </c>
      <c r="C21" t="s">
        <v>624</v>
      </c>
      <c r="D21" t="s">
        <v>537</v>
      </c>
      <c r="E21" s="2" t="s">
        <v>625</v>
      </c>
      <c r="F21" s="2" t="s">
        <v>631</v>
      </c>
    </row>
    <row r="22" spans="2:6" ht="255">
      <c r="B22" t="s">
        <v>705</v>
      </c>
      <c r="C22" t="s">
        <v>706</v>
      </c>
      <c r="D22" t="s">
        <v>708</v>
      </c>
      <c r="E22" s="2" t="s">
        <v>707</v>
      </c>
      <c r="F22" t="s">
        <v>709</v>
      </c>
    </row>
    <row r="23" spans="2:6" ht="85">
      <c r="B23" t="s">
        <v>911</v>
      </c>
      <c r="C23" t="s">
        <v>912</v>
      </c>
      <c r="E23" s="2" t="s">
        <v>913</v>
      </c>
      <c r="F23" t="s">
        <v>914</v>
      </c>
    </row>
    <row r="24" spans="2:6" ht="153">
      <c r="B24" t="s">
        <v>1093</v>
      </c>
      <c r="C24" t="s">
        <v>1094</v>
      </c>
      <c r="D24" s="2" t="s">
        <v>1095</v>
      </c>
      <c r="E24" s="2" t="s">
        <v>1336</v>
      </c>
      <c r="F24" s="2" t="s">
        <v>1096</v>
      </c>
    </row>
    <row r="25" spans="2:6" ht="289">
      <c r="B25" t="s">
        <v>1216</v>
      </c>
      <c r="C25" s="2" t="s">
        <v>1217</v>
      </c>
      <c r="D25" s="2" t="s">
        <v>1218</v>
      </c>
      <c r="E25" s="2" t="s">
        <v>1219</v>
      </c>
    </row>
    <row r="26" spans="2:6">
      <c r="B26" t="s">
        <v>1220</v>
      </c>
      <c r="C26" t="s">
        <v>1221</v>
      </c>
      <c r="E26" t="s">
        <v>1222</v>
      </c>
    </row>
    <row r="27" spans="2:6" ht="85">
      <c r="B27" t="s">
        <v>1279</v>
      </c>
      <c r="C27" t="s">
        <v>1280</v>
      </c>
      <c r="D27" t="s">
        <v>1281</v>
      </c>
      <c r="E27" s="2" t="s">
        <v>1282</v>
      </c>
    </row>
    <row r="28" spans="2:6" ht="34">
      <c r="B28" t="s">
        <v>1308</v>
      </c>
      <c r="C28" s="2" t="s">
        <v>1310</v>
      </c>
      <c r="E28" s="2" t="s">
        <v>1309</v>
      </c>
    </row>
    <row r="29" spans="2:6" ht="34">
      <c r="B29" t="s">
        <v>1220</v>
      </c>
      <c r="C29" s="2" t="s">
        <v>1317</v>
      </c>
      <c r="D29" t="s">
        <v>1316</v>
      </c>
      <c r="E29" s="2" t="s">
        <v>1318</v>
      </c>
    </row>
    <row r="30" spans="2:6" ht="68">
      <c r="B30" t="s">
        <v>1366</v>
      </c>
      <c r="C30" t="s">
        <v>1367</v>
      </c>
      <c r="D30" t="s">
        <v>1368</v>
      </c>
      <c r="E30" s="2" t="s">
        <v>1369</v>
      </c>
    </row>
    <row r="31" spans="2:6" ht="68">
      <c r="B31" t="s">
        <v>1220</v>
      </c>
      <c r="C31" t="s">
        <v>1370</v>
      </c>
      <c r="D31" t="s">
        <v>1371</v>
      </c>
      <c r="E31" s="2" t="s">
        <v>1372</v>
      </c>
    </row>
    <row r="32" spans="2:6" ht="289">
      <c r="B32" t="s">
        <v>1540</v>
      </c>
      <c r="C32" t="s">
        <v>1541</v>
      </c>
      <c r="E32" s="2" t="s">
        <v>1542</v>
      </c>
      <c r="F32" s="2" t="s">
        <v>1558</v>
      </c>
    </row>
    <row r="33" spans="2:6" ht="85">
      <c r="B33" t="s">
        <v>1550</v>
      </c>
      <c r="C33" s="1" t="s">
        <v>1551</v>
      </c>
      <c r="E33" s="2" t="s">
        <v>1552</v>
      </c>
    </row>
    <row r="34" spans="2:6" ht="68">
      <c r="B34" t="s">
        <v>1550</v>
      </c>
      <c r="C34" t="s">
        <v>1553</v>
      </c>
      <c r="E34" s="2" t="s">
        <v>1554</v>
      </c>
    </row>
    <row r="35" spans="2:6" ht="85">
      <c r="B35" t="s">
        <v>1220</v>
      </c>
      <c r="C35" t="s">
        <v>1555</v>
      </c>
      <c r="E35" s="2" t="s">
        <v>1557</v>
      </c>
      <c r="F35" s="2" t="s">
        <v>1556</v>
      </c>
    </row>
    <row r="36" spans="2:6" ht="51">
      <c r="B36" t="s">
        <v>1220</v>
      </c>
      <c r="C36" t="s">
        <v>1630</v>
      </c>
      <c r="D36" t="s">
        <v>1631</v>
      </c>
      <c r="E36" s="2" t="s">
        <v>1632</v>
      </c>
    </row>
    <row r="37" spans="2:6">
      <c r="B37" t="s">
        <v>1681</v>
      </c>
      <c r="C37" t="s">
        <v>1682</v>
      </c>
      <c r="E37" t="s">
        <v>1683</v>
      </c>
    </row>
    <row r="38" spans="2:6">
      <c r="B38" t="s">
        <v>1279</v>
      </c>
      <c r="C38" t="s">
        <v>1689</v>
      </c>
      <c r="E38" t="s">
        <v>1690</v>
      </c>
    </row>
    <row r="39" spans="2:6" ht="34">
      <c r="B39" t="s">
        <v>1220</v>
      </c>
      <c r="C39" s="2" t="s">
        <v>1869</v>
      </c>
      <c r="E39" t="s">
        <v>1870</v>
      </c>
      <c r="F39" s="2" t="s">
        <v>1871</v>
      </c>
    </row>
    <row r="40" spans="2:6" ht="51">
      <c r="B40" t="s">
        <v>1220</v>
      </c>
      <c r="C40" t="s">
        <v>1872</v>
      </c>
      <c r="E40" s="2" t="s">
        <v>1873</v>
      </c>
    </row>
    <row r="41" spans="2:6" ht="85">
      <c r="B41" t="s">
        <v>1874</v>
      </c>
      <c r="C41" s="2" t="s">
        <v>1876</v>
      </c>
      <c r="D41" s="34" t="s">
        <v>1875</v>
      </c>
      <c r="E41" s="2" t="s">
        <v>1877</v>
      </c>
    </row>
    <row r="42" spans="2:6" ht="85">
      <c r="B42" t="s">
        <v>1220</v>
      </c>
      <c r="C42" t="s">
        <v>1921</v>
      </c>
      <c r="E42" s="2" t="s">
        <v>1922</v>
      </c>
      <c r="F42" t="s">
        <v>1923</v>
      </c>
    </row>
    <row r="43" spans="2:6" ht="34">
      <c r="B43" t="s">
        <v>1924</v>
      </c>
      <c r="C43" t="s">
        <v>1925</v>
      </c>
      <c r="E43" s="2" t="s">
        <v>1926</v>
      </c>
    </row>
    <row r="44" spans="2:6" ht="34">
      <c r="B44" t="s">
        <v>5</v>
      </c>
      <c r="C44" t="s">
        <v>1927</v>
      </c>
      <c r="D44" t="s">
        <v>1928</v>
      </c>
      <c r="E44" s="2" t="s">
        <v>1929</v>
      </c>
    </row>
    <row r="45" spans="2:6" ht="119">
      <c r="B45" t="s">
        <v>5</v>
      </c>
      <c r="C45" t="s">
        <v>1939</v>
      </c>
      <c r="D45" s="2" t="s">
        <v>1940</v>
      </c>
      <c r="E45" s="2" t="s">
        <v>1941</v>
      </c>
      <c r="F45" s="2" t="s">
        <v>1942</v>
      </c>
    </row>
    <row r="46" spans="2:6" ht="170">
      <c r="B46" t="s">
        <v>1943</v>
      </c>
      <c r="C46" t="s">
        <v>1944</v>
      </c>
      <c r="D46" t="s">
        <v>1945</v>
      </c>
      <c r="E46" s="2" t="s">
        <v>1946</v>
      </c>
      <c r="F46" s="2" t="s">
        <v>1947</v>
      </c>
    </row>
    <row r="47" spans="2:6" ht="85">
      <c r="B47" t="s">
        <v>1943</v>
      </c>
      <c r="C47" t="s">
        <v>1950</v>
      </c>
      <c r="D47" s="2" t="s">
        <v>1949</v>
      </c>
      <c r="E47" s="2" t="s">
        <v>1951</v>
      </c>
      <c r="F47" s="1" t="s">
        <v>1948</v>
      </c>
    </row>
    <row r="48" spans="2:6" ht="34">
      <c r="B48" t="s">
        <v>1952</v>
      </c>
      <c r="C48" s="2" t="s">
        <v>1953</v>
      </c>
      <c r="D48" s="2" t="s">
        <v>1954</v>
      </c>
      <c r="E48" t="s">
        <v>2052</v>
      </c>
    </row>
    <row r="49" spans="2:6" ht="34">
      <c r="B49" t="s">
        <v>1943</v>
      </c>
      <c r="C49" s="2" t="s">
        <v>1955</v>
      </c>
      <c r="D49" t="s">
        <v>1956</v>
      </c>
    </row>
    <row r="50" spans="2:6" ht="68">
      <c r="B50" t="s">
        <v>1943</v>
      </c>
      <c r="C50" s="2" t="s">
        <v>1957</v>
      </c>
      <c r="E50" s="2" t="s">
        <v>1958</v>
      </c>
    </row>
    <row r="51" spans="2:6">
      <c r="B51" t="s">
        <v>1943</v>
      </c>
      <c r="C51" t="s">
        <v>1959</v>
      </c>
      <c r="E51" t="s">
        <v>1960</v>
      </c>
    </row>
    <row r="52" spans="2:6" ht="51">
      <c r="B52" t="s">
        <v>5</v>
      </c>
      <c r="C52" s="2" t="s">
        <v>1961</v>
      </c>
      <c r="D52" s="2" t="s">
        <v>1962</v>
      </c>
      <c r="E52" s="2" t="s">
        <v>1963</v>
      </c>
    </row>
    <row r="53" spans="2:6" ht="40">
      <c r="B53" t="s">
        <v>1964</v>
      </c>
      <c r="C53" t="s">
        <v>1965</v>
      </c>
      <c r="D53" s="182" t="s">
        <v>1966</v>
      </c>
      <c r="E53" s="2" t="s">
        <v>1967</v>
      </c>
    </row>
    <row r="54" spans="2:6">
      <c r="B54" t="s">
        <v>1943</v>
      </c>
      <c r="C54" t="s">
        <v>1968</v>
      </c>
      <c r="D54" t="s">
        <v>1969</v>
      </c>
      <c r="E54" t="s">
        <v>1970</v>
      </c>
    </row>
    <row r="55" spans="2:6" ht="170">
      <c r="B55" t="s">
        <v>1964</v>
      </c>
      <c r="C55" t="s">
        <v>2006</v>
      </c>
      <c r="D55" t="s">
        <v>2007</v>
      </c>
      <c r="E55" s="2" t="s">
        <v>2290</v>
      </c>
      <c r="F55" s="2" t="s">
        <v>2289</v>
      </c>
    </row>
    <row r="56" spans="2:6" ht="119">
      <c r="B56" t="s">
        <v>5</v>
      </c>
      <c r="C56" t="s">
        <v>2009</v>
      </c>
      <c r="D56" t="s">
        <v>2010</v>
      </c>
      <c r="E56" s="2" t="s">
        <v>2011</v>
      </c>
    </row>
    <row r="57" spans="2:6" ht="119">
      <c r="B57" t="s">
        <v>5</v>
      </c>
      <c r="C57" t="s">
        <v>2048</v>
      </c>
      <c r="D57" t="s">
        <v>2050</v>
      </c>
      <c r="E57" s="2" t="s">
        <v>2049</v>
      </c>
    </row>
    <row r="58" spans="2:6">
      <c r="B58" t="s">
        <v>9</v>
      </c>
      <c r="C58" t="s">
        <v>2103</v>
      </c>
      <c r="E58" s="178" t="s">
        <v>2102</v>
      </c>
    </row>
    <row r="59" spans="2:6" ht="119">
      <c r="B59" t="s">
        <v>9</v>
      </c>
      <c r="C59" t="s">
        <v>2105</v>
      </c>
      <c r="D59" t="s">
        <v>2106</v>
      </c>
      <c r="E59" s="2" t="s">
        <v>2107</v>
      </c>
    </row>
    <row r="60" spans="2:6" ht="85">
      <c r="B60" t="s">
        <v>1220</v>
      </c>
      <c r="C60" t="s">
        <v>2109</v>
      </c>
      <c r="D60" t="s">
        <v>2110</v>
      </c>
      <c r="E60" s="2" t="s">
        <v>2111</v>
      </c>
    </row>
    <row r="61" spans="2:6">
      <c r="B61" t="s">
        <v>1874</v>
      </c>
      <c r="C61" t="s">
        <v>2112</v>
      </c>
      <c r="D61" t="s">
        <v>2113</v>
      </c>
      <c r="E61" t="s">
        <v>2117</v>
      </c>
    </row>
    <row r="62" spans="2:6" ht="68">
      <c r="B62" t="s">
        <v>2114</v>
      </c>
      <c r="C62" t="s">
        <v>2116</v>
      </c>
      <c r="E62" s="2" t="s">
        <v>2115</v>
      </c>
    </row>
    <row r="63" spans="2:6" ht="34">
      <c r="B63" t="s">
        <v>5</v>
      </c>
      <c r="C63" t="s">
        <v>2173</v>
      </c>
      <c r="E63" s="2" t="s">
        <v>2174</v>
      </c>
    </row>
    <row r="64" spans="2:6" ht="153">
      <c r="B64" t="s">
        <v>5</v>
      </c>
      <c r="C64" s="2" t="s">
        <v>2175</v>
      </c>
      <c r="D64" t="s">
        <v>2176</v>
      </c>
      <c r="E64" s="2" t="s">
        <v>2177</v>
      </c>
      <c r="F64" s="34" t="s">
        <v>2178</v>
      </c>
    </row>
    <row r="65" spans="2:6">
      <c r="B65" t="s">
        <v>5</v>
      </c>
      <c r="C65" t="s">
        <v>2187</v>
      </c>
      <c r="E65" t="s">
        <v>2186</v>
      </c>
    </row>
    <row r="66" spans="2:6" ht="51">
      <c r="B66" t="s">
        <v>2209</v>
      </c>
      <c r="C66" t="s">
        <v>2210</v>
      </c>
      <c r="D66" t="s">
        <v>2211</v>
      </c>
      <c r="E66" t="s">
        <v>2212</v>
      </c>
      <c r="F66" s="2" t="s">
        <v>2213</v>
      </c>
    </row>
    <row r="67" spans="2:6" ht="119">
      <c r="B67" t="s">
        <v>2209</v>
      </c>
      <c r="C67" t="s">
        <v>2216</v>
      </c>
      <c r="E67" s="2" t="s">
        <v>2217</v>
      </c>
    </row>
    <row r="68" spans="2:6" ht="85">
      <c r="B68" t="s">
        <v>5</v>
      </c>
      <c r="C68" t="s">
        <v>2222</v>
      </c>
      <c r="D68" t="s">
        <v>2223</v>
      </c>
      <c r="E68" s="2" t="s">
        <v>2224</v>
      </c>
    </row>
    <row r="69" spans="2:6">
      <c r="B69" t="s">
        <v>5</v>
      </c>
      <c r="C69" t="s">
        <v>2230</v>
      </c>
      <c r="E69" t="s">
        <v>2231</v>
      </c>
    </row>
    <row r="70" spans="2:6">
      <c r="B70" t="s">
        <v>5</v>
      </c>
      <c r="C70" t="s">
        <v>2232</v>
      </c>
      <c r="E70" t="s">
        <v>2233</v>
      </c>
    </row>
    <row r="71" spans="2:6" ht="85">
      <c r="B71" t="s">
        <v>5</v>
      </c>
      <c r="C71" t="s">
        <v>2242</v>
      </c>
      <c r="D71" t="s">
        <v>2243</v>
      </c>
      <c r="E71" s="2" t="s">
        <v>2244</v>
      </c>
    </row>
    <row r="72" spans="2:6" ht="68">
      <c r="B72" t="s">
        <v>2251</v>
      </c>
      <c r="C72" t="s">
        <v>2252</v>
      </c>
      <c r="E72" s="2" t="s">
        <v>2253</v>
      </c>
    </row>
    <row r="73" spans="2:6" ht="119">
      <c r="B73" t="s">
        <v>2251</v>
      </c>
      <c r="C73" t="s">
        <v>2254</v>
      </c>
      <c r="D73" t="s">
        <v>2255</v>
      </c>
      <c r="E73" s="2" t="s">
        <v>2256</v>
      </c>
    </row>
    <row r="74" spans="2:6" ht="187">
      <c r="B74" t="s">
        <v>1550</v>
      </c>
      <c r="C74" t="s">
        <v>2292</v>
      </c>
      <c r="E74" s="2" t="s">
        <v>2293</v>
      </c>
    </row>
    <row r="75" spans="2:6" ht="204">
      <c r="B75" t="s">
        <v>2251</v>
      </c>
      <c r="C75" t="s">
        <v>2294</v>
      </c>
      <c r="E75" s="2" t="s">
        <v>2343</v>
      </c>
    </row>
    <row r="76" spans="2:6" ht="85">
      <c r="B76" t="s">
        <v>2251</v>
      </c>
      <c r="C76" s="2" t="s">
        <v>2326</v>
      </c>
      <c r="E76" s="2" t="s">
        <v>2327</v>
      </c>
    </row>
    <row r="77" spans="2:6" ht="34">
      <c r="B77" t="s">
        <v>2251</v>
      </c>
      <c r="C77" t="s">
        <v>2344</v>
      </c>
      <c r="E77" s="2" t="s">
        <v>2345</v>
      </c>
    </row>
    <row r="78" spans="2:6" ht="68">
      <c r="B78" t="s">
        <v>2352</v>
      </c>
      <c r="C78" t="s">
        <v>2350</v>
      </c>
      <c r="E78" s="2" t="s">
        <v>2353</v>
      </c>
      <c r="F78" s="1" t="s">
        <v>2351</v>
      </c>
    </row>
    <row r="79" spans="2:6" ht="153">
      <c r="B79" t="s">
        <v>2354</v>
      </c>
      <c r="C79" t="s">
        <v>2355</v>
      </c>
      <c r="E79" s="2" t="s">
        <v>2357</v>
      </c>
      <c r="F79" s="1" t="s">
        <v>2356</v>
      </c>
    </row>
    <row r="80" spans="2:6" ht="221">
      <c r="B80" t="s">
        <v>2358</v>
      </c>
      <c r="C80" t="s">
        <v>2359</v>
      </c>
      <c r="E80" s="2" t="s">
        <v>2361</v>
      </c>
      <c r="F80" s="1" t="s">
        <v>2360</v>
      </c>
    </row>
    <row r="81" spans="1:5" ht="51">
      <c r="B81" t="s">
        <v>2384</v>
      </c>
      <c r="C81" t="s">
        <v>2385</v>
      </c>
      <c r="E81" s="2" t="s">
        <v>2386</v>
      </c>
    </row>
    <row r="88" spans="1:5">
      <c r="D88">
        <v>3616374</v>
      </c>
    </row>
    <row r="91" spans="1:5">
      <c r="B91" t="s">
        <v>2333</v>
      </c>
      <c r="C91" t="s">
        <v>2374</v>
      </c>
      <c r="D91" t="s">
        <v>2332</v>
      </c>
      <c r="E91" t="s">
        <v>2375</v>
      </c>
    </row>
    <row r="92" spans="1:5">
      <c r="A92" t="s">
        <v>2362</v>
      </c>
      <c r="B92" s="230">
        <v>132631</v>
      </c>
      <c r="C92" s="85">
        <v>43301</v>
      </c>
      <c r="D92">
        <v>61931</v>
      </c>
    </row>
    <row r="93" spans="1:5">
      <c r="A93" t="s">
        <v>2363</v>
      </c>
      <c r="B93" s="230">
        <v>132631</v>
      </c>
      <c r="C93" s="85">
        <v>43301</v>
      </c>
      <c r="D93">
        <v>61931</v>
      </c>
    </row>
    <row r="94" spans="1:5">
      <c r="A94" t="s">
        <v>2364</v>
      </c>
      <c r="B94" s="230">
        <v>132631</v>
      </c>
      <c r="C94" s="85">
        <v>43301</v>
      </c>
      <c r="D94">
        <v>61931</v>
      </c>
      <c r="E94">
        <v>3200</v>
      </c>
    </row>
    <row r="95" spans="1:5">
      <c r="A95" t="s">
        <v>2365</v>
      </c>
      <c r="B95" s="230">
        <v>132631</v>
      </c>
      <c r="C95" s="85">
        <v>43301</v>
      </c>
      <c r="D95">
        <v>61931</v>
      </c>
    </row>
    <row r="96" spans="1:5">
      <c r="A96" t="s">
        <v>2366</v>
      </c>
      <c r="B96" s="230">
        <v>132631</v>
      </c>
      <c r="C96" s="85">
        <v>43301</v>
      </c>
      <c r="D96">
        <v>61931</v>
      </c>
    </row>
    <row r="97" spans="1:7">
      <c r="A97" t="s">
        <v>2367</v>
      </c>
      <c r="B97" s="230">
        <v>132631</v>
      </c>
      <c r="C97" s="85">
        <v>43301</v>
      </c>
      <c r="D97">
        <v>61931</v>
      </c>
      <c r="E97">
        <v>1060</v>
      </c>
    </row>
    <row r="98" spans="1:7">
      <c r="A98" t="s">
        <v>2368</v>
      </c>
      <c r="B98" s="230">
        <v>132631</v>
      </c>
      <c r="C98" s="85">
        <v>43301</v>
      </c>
      <c r="D98">
        <v>61931</v>
      </c>
      <c r="E98">
        <v>2119</v>
      </c>
    </row>
    <row r="99" spans="1:7">
      <c r="A99" t="s">
        <v>2369</v>
      </c>
      <c r="B99" s="230">
        <v>132631</v>
      </c>
      <c r="C99" s="85">
        <v>43301</v>
      </c>
      <c r="D99">
        <v>61931</v>
      </c>
      <c r="E99">
        <v>5338</v>
      </c>
      <c r="F99">
        <v>59374</v>
      </c>
    </row>
    <row r="100" spans="1:7">
      <c r="A100" t="s">
        <v>2370</v>
      </c>
      <c r="B100" s="230">
        <v>132631</v>
      </c>
      <c r="C100" s="85">
        <v>43301</v>
      </c>
      <c r="D100">
        <v>61931</v>
      </c>
      <c r="F100">
        <v>3883</v>
      </c>
    </row>
    <row r="101" spans="1:7">
      <c r="A101" t="s">
        <v>2371</v>
      </c>
      <c r="B101" s="230">
        <v>132631</v>
      </c>
      <c r="C101" s="85">
        <v>43301</v>
      </c>
      <c r="D101">
        <v>61931</v>
      </c>
      <c r="F101">
        <v>22740</v>
      </c>
    </row>
    <row r="102" spans="1:7">
      <c r="A102" t="s">
        <v>2372</v>
      </c>
      <c r="B102" s="230">
        <v>132631</v>
      </c>
      <c r="C102" s="85">
        <v>43301</v>
      </c>
      <c r="D102">
        <v>61931</v>
      </c>
      <c r="E102">
        <v>636631</v>
      </c>
      <c r="F102">
        <v>3564</v>
      </c>
      <c r="G102">
        <v>60200</v>
      </c>
    </row>
    <row r="103" spans="1:7">
      <c r="A103" t="s">
        <v>2373</v>
      </c>
      <c r="B103" s="230">
        <v>132631</v>
      </c>
      <c r="C103" s="85">
        <v>43301</v>
      </c>
      <c r="D103">
        <v>61931</v>
      </c>
      <c r="F103">
        <v>56494</v>
      </c>
    </row>
    <row r="160" spans="25:27">
      <c r="Y160" t="s">
        <v>2347</v>
      </c>
      <c r="Z160" t="s">
        <v>1627</v>
      </c>
      <c r="AA160" t="s">
        <v>2348</v>
      </c>
    </row>
    <row r="161" spans="25:27">
      <c r="Y161">
        <v>1</v>
      </c>
      <c r="Z161">
        <v>60</v>
      </c>
      <c r="AA161">
        <v>60</v>
      </c>
    </row>
    <row r="162" spans="25:27">
      <c r="Y162">
        <v>2</v>
      </c>
      <c r="Z162">
        <v>90</v>
      </c>
      <c r="AA162">
        <f>(AA161*Y161+Z162)/Y162</f>
        <v>75</v>
      </c>
    </row>
    <row r="163" spans="25:27">
      <c r="Y163">
        <v>3</v>
      </c>
      <c r="Z163">
        <v>60</v>
      </c>
      <c r="AA163">
        <f t="shared" ref="AA163:AA170" si="0">(AA162*Y162+Z163)/Y163</f>
        <v>70</v>
      </c>
    </row>
    <row r="164" spans="25:27">
      <c r="Y164">
        <v>4</v>
      </c>
      <c r="Z164">
        <v>70</v>
      </c>
      <c r="AA164">
        <f t="shared" si="0"/>
        <v>70</v>
      </c>
    </row>
    <row r="165" spans="25:27">
      <c r="Y165">
        <v>5</v>
      </c>
      <c r="Z165">
        <v>80</v>
      </c>
      <c r="AA165">
        <f t="shared" si="0"/>
        <v>72</v>
      </c>
    </row>
    <row r="166" spans="25:27">
      <c r="Y166">
        <v>6</v>
      </c>
      <c r="Z166">
        <v>100</v>
      </c>
      <c r="AA166">
        <f t="shared" si="0"/>
        <v>76.666666666666671</v>
      </c>
    </row>
    <row r="167" spans="25:27">
      <c r="Y167">
        <v>7</v>
      </c>
      <c r="Z167">
        <v>70</v>
      </c>
      <c r="AA167">
        <f t="shared" si="0"/>
        <v>75.714285714285708</v>
      </c>
    </row>
    <row r="168" spans="25:27">
      <c r="Y168">
        <v>8</v>
      </c>
      <c r="Z168">
        <v>80</v>
      </c>
      <c r="AA168">
        <f t="shared" si="0"/>
        <v>76.25</v>
      </c>
    </row>
    <row r="169" spans="25:27">
      <c r="Y169">
        <v>9</v>
      </c>
      <c r="Z169">
        <v>90</v>
      </c>
      <c r="AA169">
        <f t="shared" si="0"/>
        <v>77.777777777777771</v>
      </c>
    </row>
    <row r="170" spans="25:27">
      <c r="Y170">
        <v>10</v>
      </c>
      <c r="Z170">
        <v>100</v>
      </c>
      <c r="AA170">
        <f t="shared" si="0"/>
        <v>80</v>
      </c>
    </row>
    <row r="210" spans="3:3">
      <c r="C210" s="8"/>
    </row>
  </sheetData>
  <hyperlinks>
    <hyperlink ref="F4" r:id="rId1" xr:uid="{3AD91A31-D927-6E47-AE6D-6F2F903106CF}"/>
    <hyperlink ref="D12" r:id="rId2" display="https://paypal.service-now.com/nav_to.do?uri=%2Fsc_req_item.do%3Fsys_id%3Dbaf914dbdb1c78540ba22a9b8a961984%26sysparm_catalog%3D4585b29e4fbe62805769d48e5210c7ab%26sysparm_catalog_view%3Dcatalog_paypal_service_catalog%26sysparm_record_target%3Dsc_req_item%26sysparm_view%3Dservice_request%26sysparm_view_forced%3Dtrue" xr:uid="{D3FF3529-322B-CD48-AF33-8A19EA5AE70D}"/>
    <hyperlink ref="D14" r:id="rId3" xr:uid="{0D8D3D9A-1F3E-534A-BE14-B122B07444FF}"/>
    <hyperlink ref="C33" r:id="rId4" display="https://macpaw.com/how-to/access-bin-folder-mac" xr:uid="{EB249D9B-9933-5D4C-BD58-4848541535BE}"/>
    <hyperlink ref="D41" r:id="rId5" xr:uid="{51046480-F321-9046-AF9B-7EA318EB9555}"/>
    <hyperlink ref="F47" r:id="rId6" xr:uid="{55C62BEF-9ABE-A14A-8C71-699AEDBC7053}"/>
    <hyperlink ref="F64" r:id="rId7" xr:uid="{51A45AD5-0517-5849-A7BB-FCA2E0EDEEEE}"/>
    <hyperlink ref="F78" r:id="rId8" xr:uid="{EE0D64E1-2E05-2C45-B30F-045DEE94A3F8}"/>
    <hyperlink ref="F79" r:id="rId9" xr:uid="{91B3CCE2-52E4-7648-A9D5-88159888D544}"/>
    <hyperlink ref="F80" r:id="rId10" xr:uid="{C723BC8E-C02C-3345-8FE5-52CE93F64D74}"/>
  </hyperlinks>
  <pageMargins left="0.7" right="0.7" top="0.75" bottom="0.75" header="0.3" footer="0.3"/>
  <pageSetup paperSize="9" orientation="portrait" horizontalDpi="0" verticalDpi="0"/>
  <drawing r:id="rId11"/>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7CC-7698-B94F-8540-9A990AB1F8E2}">
  <dimension ref="A4:BL1863"/>
  <sheetViews>
    <sheetView topLeftCell="A1756" zoomScaleNormal="113" workbookViewId="0">
      <selection activeCell="Z1773" sqref="Z1773:Z1775"/>
    </sheetView>
  </sheetViews>
  <sheetFormatPr baseColWidth="10" defaultRowHeight="16"/>
  <cols>
    <col min="2" max="2" width="21.6640625" customWidth="1"/>
    <col min="3" max="3" width="22.6640625" customWidth="1"/>
    <col min="4" max="4" width="30.5" customWidth="1"/>
    <col min="5" max="5" width="37.1640625" customWidth="1"/>
    <col min="6" max="6" width="17.83203125" customWidth="1"/>
    <col min="7" max="7" width="44.83203125" customWidth="1"/>
    <col min="8" max="8" width="32.33203125" customWidth="1"/>
    <col min="9" max="9" width="14.5" customWidth="1"/>
    <col min="10" max="10" width="21.6640625" customWidth="1"/>
    <col min="11" max="11" width="11.1640625" bestFit="1" customWidth="1"/>
    <col min="12" max="12" width="17.83203125" customWidth="1"/>
    <col min="15" max="15" width="20.6640625" customWidth="1"/>
    <col min="16" max="16" width="35.6640625" customWidth="1"/>
    <col min="18" max="18" width="18" customWidth="1"/>
    <col min="20" max="20" width="11.1640625" bestFit="1" customWidth="1"/>
    <col min="21" max="21" width="19" customWidth="1"/>
    <col min="24" max="24" width="55.1640625" bestFit="1" customWidth="1"/>
    <col min="25" max="25" width="57" bestFit="1" customWidth="1"/>
    <col min="26" max="26" width="27" bestFit="1" customWidth="1"/>
    <col min="27" max="27" width="17.33203125" bestFit="1" customWidth="1"/>
    <col min="28" max="28" width="13.83203125" bestFit="1" customWidth="1"/>
    <col min="29" max="29" width="20.5" bestFit="1" customWidth="1"/>
  </cols>
  <sheetData>
    <row r="4" spans="2:6">
      <c r="B4" t="s">
        <v>223</v>
      </c>
    </row>
    <row r="6" spans="2:6">
      <c r="C6" t="s">
        <v>224</v>
      </c>
    </row>
    <row r="7" spans="2:6">
      <c r="D7" t="s">
        <v>225</v>
      </c>
    </row>
    <row r="8" spans="2:6">
      <c r="E8" t="s">
        <v>226</v>
      </c>
    </row>
    <row r="9" spans="2:6">
      <c r="E9">
        <v>155</v>
      </c>
      <c r="F9">
        <v>13</v>
      </c>
    </row>
    <row r="10" spans="2:6">
      <c r="E10">
        <v>157</v>
      </c>
      <c r="F10" s="38" t="s">
        <v>227</v>
      </c>
    </row>
    <row r="11" spans="2:6">
      <c r="E11">
        <v>173</v>
      </c>
      <c r="F11" s="38" t="s">
        <v>228</v>
      </c>
    </row>
    <row r="12" spans="2:6">
      <c r="E12">
        <v>185</v>
      </c>
      <c r="F12" s="37" t="s">
        <v>229</v>
      </c>
    </row>
    <row r="15" spans="2:6">
      <c r="D15" t="s">
        <v>230</v>
      </c>
    </row>
    <row r="16" spans="2:6">
      <c r="E16" t="s">
        <v>226</v>
      </c>
    </row>
    <row r="17" spans="5:6">
      <c r="E17">
        <v>3</v>
      </c>
      <c r="F17" s="39" t="s">
        <v>231</v>
      </c>
    </row>
    <row r="18" spans="5:6">
      <c r="E18">
        <v>4</v>
      </c>
      <c r="F18" s="39" t="s">
        <v>232</v>
      </c>
    </row>
    <row r="19" spans="5:6">
      <c r="E19">
        <v>28</v>
      </c>
      <c r="F19" s="39" t="s">
        <v>233</v>
      </c>
    </row>
    <row r="20" spans="5:6">
      <c r="E20">
        <v>58</v>
      </c>
      <c r="F20" s="40" t="s">
        <v>234</v>
      </c>
    </row>
    <row r="21" spans="5:6">
      <c r="E21">
        <v>53</v>
      </c>
      <c r="F21" s="39" t="s">
        <v>235</v>
      </c>
    </row>
    <row r="22" spans="5:6">
      <c r="E22">
        <v>178</v>
      </c>
      <c r="F22" s="39" t="s">
        <v>236</v>
      </c>
    </row>
    <row r="23" spans="5:6">
      <c r="F23" s="39" t="s">
        <v>237</v>
      </c>
    </row>
    <row r="24" spans="5:6">
      <c r="F24" s="37" t="s">
        <v>238</v>
      </c>
    </row>
    <row r="26" spans="5:6">
      <c r="F26" s="39" t="s">
        <v>239</v>
      </c>
    </row>
    <row r="27" spans="5:6">
      <c r="F27" s="40" t="s">
        <v>240</v>
      </c>
    </row>
    <row r="28" spans="5:6">
      <c r="F28" s="37" t="s">
        <v>238</v>
      </c>
    </row>
    <row r="31" spans="5:6">
      <c r="F31" s="39" t="s">
        <v>241</v>
      </c>
    </row>
    <row r="32" spans="5:6">
      <c r="F32" s="37" t="s">
        <v>242</v>
      </c>
    </row>
    <row r="33" spans="5:6">
      <c r="F33" s="39" t="s">
        <v>243</v>
      </c>
    </row>
    <row r="34" spans="5:6">
      <c r="F34" s="39" t="s">
        <v>244</v>
      </c>
    </row>
    <row r="35" spans="5:6">
      <c r="F35" s="39" t="s">
        <v>245</v>
      </c>
    </row>
    <row r="36" spans="5:6">
      <c r="F36" s="37" t="s">
        <v>238</v>
      </c>
    </row>
    <row r="37" spans="5:6">
      <c r="F37" s="39" t="s">
        <v>246</v>
      </c>
    </row>
    <row r="38" spans="5:6">
      <c r="F38" s="39" t="s">
        <v>244</v>
      </c>
    </row>
    <row r="39" spans="5:6">
      <c r="F39" s="41" t="s">
        <v>247</v>
      </c>
    </row>
    <row r="40" spans="5:6">
      <c r="F40" s="39" t="s">
        <v>248</v>
      </c>
    </row>
    <row r="41" spans="5:6">
      <c r="F41" s="41" t="s">
        <v>249</v>
      </c>
    </row>
    <row r="42" spans="5:6">
      <c r="F42" s="41" t="s">
        <v>250</v>
      </c>
    </row>
    <row r="43" spans="5:6">
      <c r="F43" s="37" t="s">
        <v>251</v>
      </c>
    </row>
    <row r="44" spans="5:6">
      <c r="F44" s="39" t="s">
        <v>252</v>
      </c>
    </row>
    <row r="45" spans="5:6">
      <c r="F45" s="37" t="s">
        <v>238</v>
      </c>
    </row>
    <row r="47" spans="5:6">
      <c r="E47">
        <v>274</v>
      </c>
      <c r="F47" s="22" t="s">
        <v>253</v>
      </c>
    </row>
    <row r="50" spans="4:6">
      <c r="D50" s="42" t="s">
        <v>254</v>
      </c>
    </row>
    <row r="51" spans="4:6">
      <c r="E51">
        <v>159</v>
      </c>
      <c r="F51" s="41" t="s">
        <v>255</v>
      </c>
    </row>
    <row r="52" spans="4:6">
      <c r="E52">
        <v>265</v>
      </c>
      <c r="F52" s="37" t="s">
        <v>256</v>
      </c>
    </row>
    <row r="54" spans="4:6">
      <c r="D54" s="42" t="s">
        <v>257</v>
      </c>
    </row>
    <row r="55" spans="4:6">
      <c r="E55">
        <v>85</v>
      </c>
      <c r="F55" s="41" t="s">
        <v>258</v>
      </c>
    </row>
    <row r="58" spans="4:6">
      <c r="D58" s="42" t="s">
        <v>259</v>
      </c>
    </row>
    <row r="59" spans="4:6">
      <c r="E59">
        <v>12</v>
      </c>
      <c r="F59" s="39" t="s">
        <v>260</v>
      </c>
    </row>
    <row r="60" spans="4:6">
      <c r="E60">
        <v>16</v>
      </c>
      <c r="F60" s="39" t="s">
        <v>261</v>
      </c>
    </row>
    <row r="62" spans="4:6">
      <c r="F62" s="39" t="s">
        <v>262</v>
      </c>
    </row>
    <row r="63" spans="4:6">
      <c r="E63">
        <v>30</v>
      </c>
      <c r="F63" s="43" t="s">
        <v>263</v>
      </c>
    </row>
    <row r="64" spans="4:6">
      <c r="F64" s="44" t="s">
        <v>264</v>
      </c>
    </row>
    <row r="66" spans="4:15">
      <c r="E66">
        <v>153</v>
      </c>
      <c r="F66" s="37" t="s">
        <v>265</v>
      </c>
    </row>
    <row r="67" spans="4:15">
      <c r="F67" s="41" t="s">
        <v>266</v>
      </c>
    </row>
    <row r="68" spans="4:15">
      <c r="F68" s="39" t="s">
        <v>267</v>
      </c>
    </row>
    <row r="69" spans="4:15">
      <c r="F69" s="37" t="s">
        <v>268</v>
      </c>
    </row>
    <row r="70" spans="4:15">
      <c r="F70" s="37" t="s">
        <v>269</v>
      </c>
    </row>
    <row r="71" spans="4:15">
      <c r="F71" s="39" t="s">
        <v>270</v>
      </c>
    </row>
    <row r="72" spans="4:15">
      <c r="F72" s="41" t="s">
        <v>271</v>
      </c>
    </row>
    <row r="73" spans="4:15">
      <c r="F73" s="37" t="s">
        <v>238</v>
      </c>
    </row>
    <row r="74" spans="4:15">
      <c r="F74" s="37" t="s">
        <v>238</v>
      </c>
    </row>
    <row r="75" spans="4:15">
      <c r="F75" s="41" t="s">
        <v>272</v>
      </c>
    </row>
    <row r="76" spans="4:15">
      <c r="F76" s="45" t="s">
        <v>273</v>
      </c>
    </row>
    <row r="79" spans="4:15">
      <c r="D79" s="265" t="s">
        <v>278</v>
      </c>
      <c r="E79" s="265"/>
      <c r="F79" s="265"/>
      <c r="G79" s="265"/>
      <c r="H79" s="265"/>
      <c r="I79" s="265"/>
      <c r="J79" s="265"/>
      <c r="K79" s="265"/>
      <c r="L79" s="265"/>
      <c r="M79" s="265"/>
      <c r="N79" s="265"/>
      <c r="O79" s="265"/>
    </row>
    <row r="80" spans="4:15">
      <c r="D80" s="46"/>
      <c r="E80" s="46" t="s">
        <v>279</v>
      </c>
      <c r="F80" s="266" t="s">
        <v>47</v>
      </c>
      <c r="G80" s="266"/>
      <c r="H80" s="266"/>
      <c r="I80" s="266"/>
      <c r="J80" s="266"/>
      <c r="K80" s="266"/>
      <c r="L80" s="266"/>
      <c r="M80" s="266"/>
      <c r="N80" s="266"/>
      <c r="O80" s="266"/>
    </row>
    <row r="81" spans="4:15" ht="56" customHeight="1">
      <c r="D81" s="46" t="s">
        <v>161</v>
      </c>
      <c r="E81" s="46" t="s">
        <v>312</v>
      </c>
      <c r="F81" s="267" t="s">
        <v>280</v>
      </c>
      <c r="G81" s="267"/>
      <c r="H81" s="267"/>
      <c r="I81" s="267"/>
      <c r="J81" s="267"/>
      <c r="K81" s="267"/>
      <c r="L81" s="267"/>
      <c r="M81" s="267"/>
      <c r="N81" s="267"/>
      <c r="O81" s="267"/>
    </row>
    <row r="82" spans="4:15" ht="104" customHeight="1">
      <c r="D82" s="46" t="s">
        <v>204</v>
      </c>
      <c r="E82" s="46" t="s">
        <v>312</v>
      </c>
      <c r="F82" s="267" t="s">
        <v>281</v>
      </c>
      <c r="G82" s="267"/>
      <c r="H82" s="267"/>
      <c r="I82" s="267"/>
      <c r="J82" s="267"/>
      <c r="K82" s="267"/>
      <c r="L82" s="267"/>
      <c r="M82" s="267"/>
      <c r="N82" s="267"/>
      <c r="O82" s="267"/>
    </row>
    <row r="83" spans="4:15" ht="60" customHeight="1">
      <c r="D83" s="46" t="s">
        <v>161</v>
      </c>
      <c r="E83" s="46" t="s">
        <v>160</v>
      </c>
      <c r="F83" s="267" t="s">
        <v>282</v>
      </c>
      <c r="G83" s="267"/>
      <c r="H83" s="267"/>
      <c r="I83" s="267"/>
      <c r="J83" s="267"/>
      <c r="K83" s="267"/>
      <c r="L83" s="267"/>
      <c r="M83" s="267"/>
      <c r="N83" s="267"/>
      <c r="O83" s="267"/>
    </row>
    <row r="84" spans="4:15" ht="94" customHeight="1">
      <c r="D84" s="46" t="s">
        <v>204</v>
      </c>
      <c r="E84" s="46" t="s">
        <v>160</v>
      </c>
      <c r="F84" s="267" t="s">
        <v>283</v>
      </c>
      <c r="G84" s="267"/>
      <c r="H84" s="267"/>
      <c r="I84" s="267"/>
      <c r="J84" s="267"/>
      <c r="K84" s="267"/>
      <c r="L84" s="267"/>
      <c r="M84" s="267"/>
      <c r="N84" s="267"/>
      <c r="O84" s="267"/>
    </row>
    <row r="88" spans="4:15">
      <c r="D88" t="s">
        <v>300</v>
      </c>
    </row>
    <row r="90" spans="4:15">
      <c r="D90" t="s">
        <v>301</v>
      </c>
    </row>
    <row r="91" spans="4:15">
      <c r="E91" t="s">
        <v>302</v>
      </c>
      <c r="F91" s="37" t="s">
        <v>303</v>
      </c>
    </row>
    <row r="92" spans="4:15">
      <c r="F92" s="37" t="s">
        <v>304</v>
      </c>
    </row>
    <row r="95" spans="4:15">
      <c r="D95" t="s">
        <v>305</v>
      </c>
      <c r="F95" t="s">
        <v>306</v>
      </c>
    </row>
    <row r="96" spans="4:15">
      <c r="D96" t="s">
        <v>307</v>
      </c>
      <c r="F96" t="s">
        <v>308</v>
      </c>
    </row>
    <row r="98" spans="3:15">
      <c r="D98" s="253" t="s">
        <v>309</v>
      </c>
      <c r="E98" s="253"/>
      <c r="F98" s="253"/>
      <c r="G98" s="253"/>
      <c r="H98" s="253"/>
      <c r="I98" s="253"/>
      <c r="J98" s="253"/>
      <c r="K98" s="253"/>
      <c r="L98" s="253"/>
      <c r="M98" s="253"/>
      <c r="N98" s="253"/>
      <c r="O98" s="253"/>
    </row>
    <row r="99" spans="3:15" ht="95" customHeight="1">
      <c r="D99" s="47" t="s">
        <v>301</v>
      </c>
      <c r="E99" s="47" t="s">
        <v>204</v>
      </c>
      <c r="F99" s="249" t="s">
        <v>326</v>
      </c>
      <c r="G99" s="249"/>
      <c r="H99" s="249"/>
      <c r="I99" s="249"/>
      <c r="J99" s="249"/>
      <c r="K99" s="249"/>
      <c r="L99" s="249"/>
      <c r="M99" s="249"/>
      <c r="N99" s="249"/>
      <c r="O99" s="249"/>
    </row>
    <row r="100" spans="3:15" ht="40" customHeight="1">
      <c r="D100" s="47" t="s">
        <v>301</v>
      </c>
      <c r="E100" s="47" t="s">
        <v>161</v>
      </c>
      <c r="F100" s="249" t="s">
        <v>310</v>
      </c>
      <c r="G100" s="249"/>
      <c r="H100" s="249"/>
      <c r="I100" s="249"/>
      <c r="J100" s="249"/>
      <c r="K100" s="249"/>
      <c r="L100" s="249"/>
      <c r="M100" s="249"/>
      <c r="N100" s="249"/>
      <c r="O100" s="249"/>
    </row>
    <row r="101" spans="3:15">
      <c r="D101" s="253" t="s">
        <v>309</v>
      </c>
      <c r="E101" s="253"/>
      <c r="F101" s="253"/>
      <c r="G101" s="253"/>
      <c r="H101" s="253"/>
      <c r="I101" s="253"/>
      <c r="J101" s="253"/>
      <c r="K101" s="253"/>
      <c r="L101" s="253"/>
      <c r="M101" s="253"/>
      <c r="N101" s="253"/>
      <c r="O101" s="253"/>
    </row>
    <row r="102" spans="3:15" ht="113" customHeight="1">
      <c r="D102" s="47" t="s">
        <v>311</v>
      </c>
      <c r="E102" s="47" t="s">
        <v>204</v>
      </c>
      <c r="F102" s="249" t="s">
        <v>340</v>
      </c>
      <c r="G102" s="249"/>
      <c r="H102" s="249"/>
      <c r="I102" s="249"/>
      <c r="J102" s="249"/>
      <c r="K102" s="249"/>
      <c r="L102" s="249"/>
      <c r="M102" s="249"/>
      <c r="N102" s="249"/>
      <c r="O102" s="249"/>
    </row>
    <row r="103" spans="3:15" ht="47" customHeight="1">
      <c r="D103" s="47" t="s">
        <v>311</v>
      </c>
      <c r="E103" s="47" t="s">
        <v>161</v>
      </c>
      <c r="F103" s="249" t="s">
        <v>359</v>
      </c>
      <c r="G103" s="249"/>
      <c r="H103" s="249"/>
      <c r="I103" s="249"/>
      <c r="J103" s="249"/>
      <c r="K103" s="249"/>
      <c r="L103" s="249"/>
      <c r="M103" s="249"/>
      <c r="N103" s="249"/>
      <c r="O103" s="249"/>
    </row>
    <row r="104" spans="3:15" ht="116" customHeight="1">
      <c r="D104" s="47" t="s">
        <v>311</v>
      </c>
      <c r="E104" s="47" t="s">
        <v>335</v>
      </c>
      <c r="F104" s="249" t="s">
        <v>338</v>
      </c>
      <c r="G104" s="249"/>
      <c r="H104" s="249"/>
      <c r="I104" s="249"/>
      <c r="J104" s="249"/>
      <c r="K104" s="249"/>
      <c r="L104" s="249"/>
      <c r="M104" s="249"/>
      <c r="N104" s="249"/>
      <c r="O104" s="249"/>
    </row>
    <row r="105" spans="3:15" ht="64" customHeight="1">
      <c r="D105" s="47" t="s">
        <v>311</v>
      </c>
      <c r="E105" s="47" t="s">
        <v>313</v>
      </c>
      <c r="F105" s="249" t="s">
        <v>339</v>
      </c>
      <c r="G105" s="249"/>
      <c r="H105" s="249"/>
      <c r="I105" s="249"/>
      <c r="J105" s="249"/>
      <c r="K105" s="249"/>
      <c r="L105" s="249"/>
      <c r="M105" s="249"/>
      <c r="N105" s="249"/>
      <c r="O105" s="249"/>
    </row>
    <row r="109" spans="3:15">
      <c r="C109" t="s">
        <v>334</v>
      </c>
    </row>
    <row r="110" spans="3:15">
      <c r="C110" t="s">
        <v>314</v>
      </c>
    </row>
    <row r="111" spans="3:15">
      <c r="D111" s="250" t="s">
        <v>333</v>
      </c>
      <c r="E111" s="250"/>
      <c r="F111" s="250"/>
      <c r="G111" s="250"/>
      <c r="H111" s="250"/>
      <c r="I111" s="250"/>
      <c r="J111" s="250"/>
      <c r="K111" s="250"/>
      <c r="L111" s="250"/>
      <c r="M111" s="250"/>
      <c r="N111" s="250"/>
      <c r="O111" s="250"/>
    </row>
    <row r="112" spans="3:15" ht="29" customHeight="1">
      <c r="D112" s="49" t="s">
        <v>301</v>
      </c>
      <c r="E112" s="50" t="s">
        <v>330</v>
      </c>
      <c r="F112" s="251" t="s">
        <v>332</v>
      </c>
      <c r="G112" s="252"/>
      <c r="H112" s="252"/>
      <c r="I112" s="252"/>
      <c r="J112" s="252"/>
      <c r="K112" s="252"/>
      <c r="L112" s="252"/>
      <c r="M112" s="252"/>
      <c r="N112" s="252"/>
      <c r="O112" s="252"/>
    </row>
    <row r="113" spans="1:15" ht="33" customHeight="1">
      <c r="D113" s="49" t="s">
        <v>311</v>
      </c>
      <c r="E113" s="50" t="s">
        <v>331</v>
      </c>
      <c r="F113" s="251" t="s">
        <v>336</v>
      </c>
      <c r="G113" s="252"/>
      <c r="H113" s="252"/>
      <c r="I113" s="252"/>
      <c r="J113" s="252"/>
      <c r="K113" s="252"/>
      <c r="L113" s="252"/>
      <c r="M113" s="252"/>
      <c r="N113" s="252"/>
      <c r="O113" s="252"/>
    </row>
    <row r="114" spans="1:15" ht="34" customHeight="1">
      <c r="D114" s="49" t="s">
        <v>301</v>
      </c>
      <c r="E114" s="50" t="s">
        <v>328</v>
      </c>
      <c r="F114" s="251" t="s">
        <v>327</v>
      </c>
      <c r="G114" s="252"/>
      <c r="H114" s="252"/>
      <c r="I114" s="252"/>
      <c r="J114" s="252"/>
      <c r="K114" s="252"/>
      <c r="L114" s="252"/>
      <c r="M114" s="252"/>
      <c r="N114" s="252"/>
      <c r="O114" s="252"/>
    </row>
    <row r="115" spans="1:15" ht="29" customHeight="1">
      <c r="D115" s="49" t="s">
        <v>311</v>
      </c>
      <c r="E115" s="50" t="s">
        <v>329</v>
      </c>
      <c r="F115" s="251" t="s">
        <v>337</v>
      </c>
      <c r="G115" s="252"/>
      <c r="H115" s="252"/>
      <c r="I115" s="252"/>
      <c r="J115" s="252"/>
      <c r="K115" s="252"/>
      <c r="L115" s="252"/>
      <c r="M115" s="252"/>
      <c r="N115" s="252"/>
      <c r="O115" s="252"/>
    </row>
    <row r="126" spans="1:15">
      <c r="A126" t="s">
        <v>319</v>
      </c>
      <c r="B126" t="s">
        <v>320</v>
      </c>
      <c r="F126" t="s">
        <v>320</v>
      </c>
      <c r="G126" t="s">
        <v>320</v>
      </c>
    </row>
    <row r="127" spans="1:15">
      <c r="A127" t="s">
        <v>321</v>
      </c>
      <c r="B127">
        <v>12345</v>
      </c>
      <c r="F127" t="s">
        <v>321</v>
      </c>
      <c r="G127">
        <f>VLOOKUP(F127,A126:B130,2,FALSE)</f>
        <v>12345</v>
      </c>
    </row>
    <row r="128" spans="1:15">
      <c r="A128" t="s">
        <v>322</v>
      </c>
      <c r="B128">
        <v>23456</v>
      </c>
      <c r="F128" t="s">
        <v>322</v>
      </c>
      <c r="G128">
        <f t="shared" ref="G128:G130" si="0">VLOOKUP(F128,A127:B131,2,FALSE)</f>
        <v>23456</v>
      </c>
    </row>
    <row r="129" spans="1:7">
      <c r="A129" t="s">
        <v>323</v>
      </c>
      <c r="B129">
        <v>12346</v>
      </c>
      <c r="F129" t="s">
        <v>325</v>
      </c>
      <c r="G129" t="e">
        <f t="shared" si="0"/>
        <v>#N/A</v>
      </c>
    </row>
    <row r="130" spans="1:7">
      <c r="A130" t="s">
        <v>324</v>
      </c>
      <c r="B130">
        <v>78909</v>
      </c>
      <c r="F130" t="s">
        <v>324</v>
      </c>
      <c r="G130">
        <f t="shared" si="0"/>
        <v>78909</v>
      </c>
    </row>
    <row r="133" spans="1:7">
      <c r="C133" t="e" cm="1" vm="1">
        <f t="array" aca="1" ref="C133" ca="1">VLOOKUP(F127:F130, A127:B130,2, FALSE)</f>
        <v>#VALUE!</v>
      </c>
    </row>
    <row r="134" spans="1:7">
      <c r="C134" t="e" cm="1" vm="1">
        <f t="array" aca="1" ref="C134" ca="1">VLOOKUP(G128:G131, A128:B131,2, fals)</f>
        <v>#VALUE!</v>
      </c>
    </row>
    <row r="135" spans="1:7">
      <c r="C135" t="e" cm="1" vm="1">
        <f t="array" aca="1" ref="C135" ca="1">VLOOKUP(G129:G132, A129:B132,2, fals)</f>
        <v>#VALUE!</v>
      </c>
    </row>
    <row r="136" spans="1:7">
      <c r="C136" t="e" cm="1">
        <f t="array" ref="C136:C139">VLOOKUP(G130:G133, A130:B133,2, fals)</f>
        <v>#NAME?</v>
      </c>
    </row>
    <row r="137" spans="1:7">
      <c r="C137" t="e">
        <v>#NAME?</v>
      </c>
    </row>
    <row r="138" spans="1:7">
      <c r="C138" t="e">
        <v>#NAME?</v>
      </c>
    </row>
    <row r="139" spans="1:7">
      <c r="C139" t="e">
        <v>#NAME?</v>
      </c>
    </row>
    <row r="142" spans="1:7">
      <c r="A142" t="s">
        <v>374</v>
      </c>
    </row>
    <row r="144" spans="1:7">
      <c r="B144" s="55" t="s">
        <v>375</v>
      </c>
    </row>
    <row r="145" spans="1:11">
      <c r="B145" s="55" t="s">
        <v>376</v>
      </c>
    </row>
    <row r="146" spans="1:11">
      <c r="B146" s="55" t="s">
        <v>377</v>
      </c>
    </row>
    <row r="147" spans="1:11">
      <c r="B147" s="55" t="s">
        <v>378</v>
      </c>
    </row>
    <row r="148" spans="1:11">
      <c r="B148" s="55" t="s">
        <v>379</v>
      </c>
    </row>
    <row r="149" spans="1:11">
      <c r="B149" s="55" t="s">
        <v>380</v>
      </c>
    </row>
    <row r="150" spans="1:11">
      <c r="B150" s="55" t="s">
        <v>381</v>
      </c>
    </row>
    <row r="151" spans="1:11">
      <c r="B151" s="55" t="s">
        <v>382</v>
      </c>
    </row>
    <row r="152" spans="1:11">
      <c r="B152" s="55" t="s">
        <v>383</v>
      </c>
    </row>
    <row r="155" spans="1:11">
      <c r="A155" t="s">
        <v>431</v>
      </c>
    </row>
    <row r="158" spans="1:11">
      <c r="A158" s="4"/>
      <c r="B158" s="254" t="s">
        <v>384</v>
      </c>
      <c r="C158" s="254"/>
      <c r="D158" s="254"/>
      <c r="E158" s="254"/>
      <c r="F158" s="4"/>
      <c r="G158" s="4"/>
      <c r="H158" s="4"/>
      <c r="I158" s="4"/>
      <c r="J158" s="4"/>
      <c r="K158" s="4"/>
    </row>
    <row r="159" spans="1:11">
      <c r="A159" s="4"/>
      <c r="B159" s="4"/>
      <c r="C159" s="4"/>
      <c r="D159" s="4"/>
      <c r="E159" s="4"/>
      <c r="F159" s="4"/>
      <c r="G159" s="4"/>
      <c r="H159" s="4"/>
      <c r="I159" s="4"/>
      <c r="J159" s="4"/>
      <c r="K159" s="4"/>
    </row>
    <row r="160" spans="1:11">
      <c r="A160" s="255" t="s">
        <v>341</v>
      </c>
      <c r="B160" s="256"/>
      <c r="C160" s="255" t="s">
        <v>385</v>
      </c>
      <c r="D160" s="256"/>
      <c r="E160" s="4"/>
      <c r="F160" s="4" t="s">
        <v>386</v>
      </c>
      <c r="G160" s="4"/>
      <c r="H160" s="4"/>
      <c r="I160" s="4"/>
      <c r="J160" s="4"/>
      <c r="K160" s="4"/>
    </row>
    <row r="161" spans="1:11">
      <c r="A161" s="56">
        <v>1</v>
      </c>
      <c r="B161" s="4" t="s">
        <v>387</v>
      </c>
      <c r="C161" s="56" t="s">
        <v>388</v>
      </c>
      <c r="D161" s="57" t="s">
        <v>389</v>
      </c>
      <c r="E161" s="4"/>
      <c r="F161" s="4"/>
      <c r="G161" s="4"/>
      <c r="H161" s="4"/>
      <c r="I161" s="4"/>
      <c r="J161" s="4"/>
      <c r="K161" s="4"/>
    </row>
    <row r="162" spans="1:11">
      <c r="A162" s="56"/>
      <c r="B162" s="4"/>
      <c r="C162" s="56"/>
      <c r="D162" s="57" t="s">
        <v>75</v>
      </c>
      <c r="E162" s="4"/>
      <c r="F162" s="4"/>
      <c r="G162" s="4"/>
      <c r="H162" s="4"/>
      <c r="I162" s="4"/>
      <c r="J162" s="4"/>
      <c r="K162" s="4"/>
    </row>
    <row r="163" spans="1:11">
      <c r="A163" s="58"/>
      <c r="B163" s="59"/>
      <c r="C163" s="58"/>
      <c r="D163" s="60" t="s">
        <v>76</v>
      </c>
      <c r="E163" s="4"/>
      <c r="F163" s="4"/>
      <c r="G163" s="4"/>
      <c r="H163" s="4"/>
      <c r="I163" s="4"/>
      <c r="J163" s="4"/>
      <c r="K163" s="4"/>
    </row>
    <row r="164" spans="1:11">
      <c r="A164" s="4"/>
      <c r="B164" s="4"/>
      <c r="C164" s="4"/>
      <c r="D164" s="4"/>
      <c r="E164" s="4"/>
      <c r="F164" s="4"/>
      <c r="G164" s="4"/>
      <c r="H164" s="4"/>
      <c r="I164" s="4"/>
      <c r="J164" s="4"/>
      <c r="K164" s="4"/>
    </row>
    <row r="166" spans="1:11">
      <c r="A166" s="5"/>
      <c r="B166" s="257" t="s">
        <v>390</v>
      </c>
      <c r="C166" s="257"/>
      <c r="D166" s="257"/>
      <c r="E166" s="257"/>
      <c r="F166" s="257"/>
      <c r="G166" s="257"/>
      <c r="H166" s="257"/>
      <c r="I166" s="257"/>
      <c r="J166" s="5"/>
      <c r="K166" s="5"/>
    </row>
    <row r="167" spans="1:11">
      <c r="A167" s="5"/>
      <c r="B167" s="5"/>
      <c r="C167" s="5"/>
      <c r="D167" s="5"/>
      <c r="E167" s="5"/>
      <c r="F167" s="5"/>
      <c r="G167" s="5"/>
      <c r="H167" s="5"/>
      <c r="I167" s="5"/>
      <c r="J167" s="5"/>
      <c r="K167" s="5"/>
    </row>
    <row r="168" spans="1:11">
      <c r="A168" s="258" t="s">
        <v>391</v>
      </c>
      <c r="B168" s="259"/>
      <c r="C168" s="258" t="s">
        <v>45</v>
      </c>
      <c r="D168" s="260"/>
      <c r="E168" s="260"/>
      <c r="F168" s="260"/>
      <c r="G168" s="260"/>
      <c r="H168" s="260"/>
      <c r="I168" s="260"/>
      <c r="J168" s="259"/>
      <c r="K168" s="5"/>
    </row>
    <row r="169" spans="1:11">
      <c r="A169" s="61">
        <v>0</v>
      </c>
      <c r="B169" s="5" t="s">
        <v>392</v>
      </c>
      <c r="C169" s="61"/>
      <c r="D169" s="5" t="s">
        <v>393</v>
      </c>
      <c r="E169" s="62" t="s">
        <v>394</v>
      </c>
      <c r="F169" s="5" t="s">
        <v>395</v>
      </c>
      <c r="G169" s="62" t="s">
        <v>394</v>
      </c>
      <c r="H169" s="5" t="s">
        <v>396</v>
      </c>
      <c r="I169" s="63" t="s">
        <v>394</v>
      </c>
      <c r="J169" s="64" t="s">
        <v>397</v>
      </c>
      <c r="K169" s="5"/>
    </row>
    <row r="170" spans="1:11">
      <c r="A170" s="61"/>
      <c r="B170" s="5"/>
      <c r="C170" s="61" t="s">
        <v>398</v>
      </c>
      <c r="D170" s="5" t="s">
        <v>75</v>
      </c>
      <c r="E170" s="5" t="s">
        <v>399</v>
      </c>
      <c r="F170" s="5" t="s">
        <v>400</v>
      </c>
      <c r="G170" s="5" t="s">
        <v>399</v>
      </c>
      <c r="H170" s="5" t="s">
        <v>401</v>
      </c>
      <c r="I170" s="5" t="s">
        <v>399</v>
      </c>
      <c r="J170" s="64" t="s">
        <v>402</v>
      </c>
      <c r="K170" s="5"/>
    </row>
    <row r="171" spans="1:11">
      <c r="A171" s="61"/>
      <c r="B171" s="5"/>
      <c r="C171" s="61"/>
      <c r="D171" s="5" t="s">
        <v>76</v>
      </c>
      <c r="E171" s="5"/>
      <c r="F171" s="5" t="s">
        <v>403</v>
      </c>
      <c r="G171" s="5"/>
      <c r="H171" s="5" t="s">
        <v>403</v>
      </c>
      <c r="I171" s="5"/>
      <c r="J171" s="64" t="s">
        <v>403</v>
      </c>
      <c r="K171" s="5"/>
    </row>
    <row r="172" spans="1:11">
      <c r="A172" s="65"/>
      <c r="B172" s="66"/>
      <c r="C172" s="65"/>
      <c r="D172" s="66"/>
      <c r="E172" s="66"/>
      <c r="F172" s="66"/>
      <c r="G172" s="66"/>
      <c r="H172" s="66"/>
      <c r="I172" s="66"/>
      <c r="J172" s="67"/>
      <c r="K172" s="5"/>
    </row>
    <row r="173" spans="1:11">
      <c r="A173" s="5"/>
      <c r="B173" s="5"/>
      <c r="C173" s="5"/>
      <c r="D173" s="5"/>
      <c r="E173" s="5"/>
      <c r="F173" s="5"/>
      <c r="G173" s="5"/>
      <c r="H173" s="5"/>
      <c r="I173" s="5"/>
      <c r="J173" s="5"/>
      <c r="K173" s="5"/>
    </row>
    <row r="177" spans="1:14">
      <c r="A177" s="3"/>
      <c r="B177" s="261" t="s">
        <v>404</v>
      </c>
      <c r="C177" s="261"/>
      <c r="D177" s="261"/>
      <c r="E177" s="261"/>
      <c r="F177" s="261"/>
      <c r="G177" s="261"/>
      <c r="H177" s="261"/>
      <c r="I177" s="3"/>
      <c r="J177" s="3"/>
      <c r="K177" s="3"/>
    </row>
    <row r="178" spans="1:14">
      <c r="A178" s="3"/>
      <c r="B178" s="3"/>
      <c r="C178" s="3"/>
      <c r="D178" s="3"/>
      <c r="E178" s="3"/>
      <c r="F178" s="3"/>
      <c r="G178" s="3"/>
      <c r="H178" s="3"/>
      <c r="I178" s="3"/>
      <c r="J178" s="3"/>
      <c r="K178" s="3"/>
    </row>
    <row r="179" spans="1:14">
      <c r="A179" s="262" t="s">
        <v>405</v>
      </c>
      <c r="B179" s="263"/>
      <c r="C179" s="262" t="s">
        <v>45</v>
      </c>
      <c r="D179" s="264"/>
      <c r="E179" s="264"/>
      <c r="F179" s="264"/>
      <c r="G179" s="264"/>
      <c r="H179" s="264"/>
      <c r="I179" s="264"/>
      <c r="J179" s="263"/>
      <c r="K179" s="3"/>
    </row>
    <row r="180" spans="1:14">
      <c r="A180" s="68">
        <v>1</v>
      </c>
      <c r="B180" s="3" t="s">
        <v>406</v>
      </c>
      <c r="C180" s="68"/>
      <c r="D180" s="69" t="s">
        <v>393</v>
      </c>
      <c r="E180" s="70" t="s">
        <v>394</v>
      </c>
      <c r="F180" s="69" t="s">
        <v>395</v>
      </c>
      <c r="G180" s="70" t="s">
        <v>394</v>
      </c>
      <c r="H180" s="69" t="s">
        <v>396</v>
      </c>
      <c r="I180" s="71" t="s">
        <v>394</v>
      </c>
      <c r="J180" s="72" t="s">
        <v>397</v>
      </c>
      <c r="K180" s="3"/>
    </row>
    <row r="181" spans="1:14" ht="68">
      <c r="A181" s="68"/>
      <c r="B181" s="3"/>
      <c r="C181" s="73" t="s">
        <v>407</v>
      </c>
      <c r="D181" s="74" t="s">
        <v>408</v>
      </c>
      <c r="E181" s="74" t="s">
        <v>409</v>
      </c>
      <c r="F181" s="75" t="s">
        <v>410</v>
      </c>
      <c r="G181" s="74" t="s">
        <v>411</v>
      </c>
      <c r="H181" s="76" t="s">
        <v>412</v>
      </c>
      <c r="I181" s="3"/>
      <c r="J181" s="77" t="s">
        <v>413</v>
      </c>
      <c r="K181" s="3"/>
    </row>
    <row r="182" spans="1:14">
      <c r="A182" s="68"/>
      <c r="B182" s="3"/>
      <c r="C182" s="68"/>
      <c r="D182" s="3"/>
      <c r="E182" s="3" t="s">
        <v>414</v>
      </c>
      <c r="F182" s="3" t="s">
        <v>403</v>
      </c>
      <c r="G182" s="3" t="s">
        <v>414</v>
      </c>
      <c r="H182" s="3" t="s">
        <v>403</v>
      </c>
      <c r="I182" s="3" t="s">
        <v>414</v>
      </c>
      <c r="J182" s="78" t="s">
        <v>403</v>
      </c>
      <c r="K182" s="3"/>
      <c r="M182" s="79" t="s">
        <v>403</v>
      </c>
      <c r="N182" s="79" t="s">
        <v>76</v>
      </c>
    </row>
    <row r="183" spans="1:14">
      <c r="A183" s="80"/>
      <c r="B183" s="81"/>
      <c r="C183" s="80"/>
      <c r="D183" s="81"/>
      <c r="E183" s="81"/>
      <c r="F183" s="81" t="s">
        <v>415</v>
      </c>
      <c r="G183" s="81"/>
      <c r="H183" s="81"/>
      <c r="I183" s="81"/>
      <c r="J183" s="82"/>
      <c r="K183" s="3"/>
      <c r="M183" s="83" t="s">
        <v>416</v>
      </c>
      <c r="N183" s="83" t="s">
        <v>417</v>
      </c>
    </row>
    <row r="184" spans="1:14">
      <c r="A184" s="3"/>
      <c r="B184" s="3"/>
      <c r="C184" s="3"/>
      <c r="D184" s="3"/>
      <c r="E184" s="3"/>
      <c r="F184" s="3" t="s">
        <v>418</v>
      </c>
      <c r="G184" s="3"/>
      <c r="H184" s="3"/>
      <c r="I184" s="3"/>
      <c r="J184" s="3"/>
      <c r="K184" s="3"/>
      <c r="M184" s="83" t="s">
        <v>419</v>
      </c>
      <c r="N184" s="83" t="s">
        <v>420</v>
      </c>
    </row>
    <row r="185" spans="1:14">
      <c r="A185" s="3"/>
      <c r="B185" s="3"/>
      <c r="C185" s="3"/>
      <c r="D185" s="3"/>
      <c r="E185" s="3"/>
      <c r="F185" s="3" t="s">
        <v>421</v>
      </c>
      <c r="G185" s="3"/>
      <c r="H185" s="3"/>
      <c r="I185" s="3"/>
      <c r="J185" s="3"/>
      <c r="K185" s="3"/>
    </row>
    <row r="186" spans="1:14">
      <c r="A186" s="3"/>
      <c r="B186" s="3"/>
      <c r="C186" s="3"/>
      <c r="D186" s="3"/>
      <c r="E186" s="3"/>
      <c r="F186" s="3" t="s">
        <v>422</v>
      </c>
      <c r="G186" s="3"/>
      <c r="H186" s="3"/>
      <c r="I186" s="3"/>
      <c r="J186" s="3"/>
      <c r="K186" s="3"/>
    </row>
    <row r="187" spans="1:14">
      <c r="A187" s="3"/>
      <c r="B187" s="3"/>
      <c r="C187" s="3"/>
      <c r="D187" s="3"/>
      <c r="E187" s="3"/>
      <c r="F187" s="3"/>
      <c r="G187" s="3"/>
      <c r="H187" s="3"/>
      <c r="I187" s="3"/>
      <c r="J187" s="3"/>
      <c r="K187" s="3"/>
    </row>
    <row r="191" spans="1:14">
      <c r="B191" s="54" t="s">
        <v>423</v>
      </c>
    </row>
    <row r="192" spans="1:14">
      <c r="B192" t="s">
        <v>424</v>
      </c>
      <c r="C192" t="s">
        <v>425</v>
      </c>
    </row>
    <row r="195" spans="2:16">
      <c r="B195" s="54" t="s">
        <v>426</v>
      </c>
    </row>
    <row r="196" spans="2:16">
      <c r="B196" t="s">
        <v>427</v>
      </c>
    </row>
    <row r="198" spans="2:16">
      <c r="B198" s="54" t="s">
        <v>428</v>
      </c>
    </row>
    <row r="199" spans="2:16">
      <c r="B199" t="s">
        <v>429</v>
      </c>
    </row>
    <row r="202" spans="2:16">
      <c r="B202" t="s">
        <v>430</v>
      </c>
    </row>
    <row r="206" spans="2:16">
      <c r="E206" s="265" t="s">
        <v>278</v>
      </c>
      <c r="F206" s="265"/>
      <c r="G206" s="265"/>
      <c r="H206" s="265"/>
      <c r="I206" s="265"/>
      <c r="J206" s="265"/>
      <c r="K206" s="265"/>
      <c r="L206" s="265"/>
      <c r="M206" s="265"/>
      <c r="N206" s="265"/>
      <c r="O206" s="265"/>
      <c r="P206" s="265"/>
    </row>
    <row r="207" spans="2:16">
      <c r="E207" s="46"/>
      <c r="F207" s="46" t="s">
        <v>279</v>
      </c>
      <c r="G207" s="266" t="s">
        <v>47</v>
      </c>
      <c r="H207" s="266"/>
      <c r="I207" s="266"/>
      <c r="J207" s="266"/>
      <c r="K207" s="266"/>
      <c r="L207" s="266"/>
      <c r="M207" s="266"/>
      <c r="N207" s="266"/>
      <c r="O207" s="266"/>
      <c r="P207" s="266"/>
    </row>
    <row r="208" spans="2:16" ht="63" customHeight="1">
      <c r="E208" s="46" t="s">
        <v>161</v>
      </c>
      <c r="F208" s="46" t="s">
        <v>458</v>
      </c>
      <c r="G208" s="267" t="s">
        <v>459</v>
      </c>
      <c r="H208" s="267"/>
      <c r="I208" s="267"/>
      <c r="J208" s="267"/>
      <c r="K208" s="267"/>
      <c r="L208" s="267"/>
      <c r="M208" s="267"/>
      <c r="N208" s="267"/>
      <c r="O208" s="267"/>
      <c r="P208" s="267"/>
    </row>
    <row r="209" spans="5:17" ht="115" customHeight="1">
      <c r="E209" s="46" t="s">
        <v>204</v>
      </c>
      <c r="F209" s="46" t="s">
        <v>458</v>
      </c>
      <c r="G209" s="267" t="s">
        <v>457</v>
      </c>
      <c r="H209" s="267"/>
      <c r="I209" s="267"/>
      <c r="J209" s="267"/>
      <c r="K209" s="267"/>
      <c r="L209" s="267"/>
      <c r="M209" s="267"/>
      <c r="N209" s="267"/>
      <c r="O209" s="267"/>
      <c r="P209" s="267"/>
    </row>
    <row r="210" spans="5:17" ht="65" customHeight="1">
      <c r="E210" s="46" t="s">
        <v>161</v>
      </c>
      <c r="F210" s="46" t="s">
        <v>462</v>
      </c>
      <c r="G210" s="267" t="s">
        <v>460</v>
      </c>
      <c r="H210" s="267"/>
      <c r="I210" s="267"/>
      <c r="J210" s="267"/>
      <c r="K210" s="267"/>
      <c r="L210" s="267"/>
      <c r="M210" s="267"/>
      <c r="N210" s="267"/>
      <c r="O210" s="267"/>
      <c r="P210" s="267"/>
    </row>
    <row r="211" spans="5:17" ht="110" customHeight="1">
      <c r="E211" s="46" t="s">
        <v>204</v>
      </c>
      <c r="F211" s="46" t="s">
        <v>462</v>
      </c>
      <c r="G211" s="267" t="s">
        <v>461</v>
      </c>
      <c r="H211" s="267"/>
      <c r="I211" s="267"/>
      <c r="J211" s="267"/>
      <c r="K211" s="267"/>
      <c r="L211" s="267"/>
      <c r="M211" s="267"/>
      <c r="N211" s="267"/>
      <c r="O211" s="267"/>
      <c r="P211" s="267"/>
    </row>
    <row r="214" spans="5:17">
      <c r="E214" s="87" t="s">
        <v>76</v>
      </c>
      <c r="F214" s="87" t="s">
        <v>468</v>
      </c>
    </row>
    <row r="215" spans="5:17">
      <c r="E215" s="87" t="s">
        <v>403</v>
      </c>
      <c r="F215" s="87" t="s">
        <v>469</v>
      </c>
    </row>
    <row r="216" spans="5:17">
      <c r="E216" s="87" t="s">
        <v>470</v>
      </c>
      <c r="F216" s="87" t="s">
        <v>471</v>
      </c>
    </row>
    <row r="224" spans="5:17">
      <c r="F224" s="253" t="s">
        <v>309</v>
      </c>
      <c r="G224" s="253"/>
      <c r="H224" s="253"/>
      <c r="I224" s="253"/>
      <c r="J224" s="253"/>
      <c r="K224" s="253"/>
      <c r="L224" s="253"/>
      <c r="M224" s="253"/>
      <c r="N224" s="253"/>
      <c r="O224" s="253"/>
      <c r="P224" s="253"/>
      <c r="Q224" s="253"/>
    </row>
    <row r="225" spans="6:17" ht="146" customHeight="1">
      <c r="F225" s="47" t="s">
        <v>311</v>
      </c>
      <c r="G225" s="47" t="s">
        <v>204</v>
      </c>
      <c r="H225" s="249" t="s">
        <v>474</v>
      </c>
      <c r="I225" s="249"/>
      <c r="J225" s="249"/>
      <c r="K225" s="249"/>
      <c r="L225" s="249"/>
      <c r="M225" s="249"/>
      <c r="N225" s="249"/>
      <c r="O225" s="249"/>
      <c r="P225" s="249"/>
      <c r="Q225" s="249"/>
    </row>
    <row r="226" spans="6:17" ht="84" customHeight="1">
      <c r="F226" s="47" t="s">
        <v>311</v>
      </c>
      <c r="G226" s="47" t="s">
        <v>473</v>
      </c>
      <c r="H226" s="249" t="s">
        <v>472</v>
      </c>
      <c r="I226" s="249"/>
      <c r="J226" s="249"/>
      <c r="K226" s="249"/>
      <c r="L226" s="249"/>
      <c r="M226" s="249"/>
      <c r="N226" s="249"/>
      <c r="O226" s="249"/>
      <c r="P226" s="249"/>
      <c r="Q226" s="249"/>
    </row>
    <row r="227" spans="6:17" ht="128" customHeight="1">
      <c r="F227" s="47" t="s">
        <v>311</v>
      </c>
      <c r="G227" s="47" t="s">
        <v>335</v>
      </c>
      <c r="H227" s="249" t="s">
        <v>338</v>
      </c>
      <c r="I227" s="249"/>
      <c r="J227" s="249"/>
      <c r="K227" s="249"/>
      <c r="L227" s="249"/>
      <c r="M227" s="249"/>
      <c r="N227" s="249"/>
      <c r="O227" s="249"/>
      <c r="P227" s="249"/>
      <c r="Q227" s="249"/>
    </row>
    <row r="228" spans="6:17" ht="82" customHeight="1">
      <c r="F228" s="47" t="s">
        <v>311</v>
      </c>
      <c r="G228" s="47" t="s">
        <v>313</v>
      </c>
      <c r="H228" s="249" t="s">
        <v>339</v>
      </c>
      <c r="I228" s="249"/>
      <c r="J228" s="249"/>
      <c r="K228" s="249"/>
      <c r="L228" s="249"/>
      <c r="M228" s="249"/>
      <c r="N228" s="249"/>
      <c r="O228" s="249"/>
      <c r="P228" s="249"/>
      <c r="Q228" s="249"/>
    </row>
    <row r="229" spans="6:17" ht="97" customHeight="1">
      <c r="F229" s="47" t="s">
        <v>311</v>
      </c>
      <c r="G229" s="90" t="s">
        <v>497</v>
      </c>
      <c r="H229" s="249" t="s">
        <v>496</v>
      </c>
      <c r="I229" s="249"/>
      <c r="J229" s="249"/>
      <c r="K229" s="249"/>
      <c r="L229" s="249"/>
      <c r="M229" s="249"/>
      <c r="N229" s="249"/>
      <c r="O229" s="249"/>
      <c r="P229" s="249"/>
      <c r="Q229" s="249"/>
    </row>
    <row r="232" spans="6:17">
      <c r="F232" s="250" t="s">
        <v>333</v>
      </c>
      <c r="G232" s="250"/>
      <c r="H232" s="250"/>
      <c r="I232" s="250"/>
      <c r="J232" s="250"/>
      <c r="K232" s="250"/>
      <c r="L232" s="250"/>
      <c r="M232" s="250"/>
      <c r="N232" s="250"/>
      <c r="O232" s="250"/>
      <c r="P232" s="250"/>
      <c r="Q232" s="250"/>
    </row>
    <row r="233" spans="6:17" ht="17">
      <c r="F233" s="49" t="s">
        <v>301</v>
      </c>
      <c r="G233" s="50" t="s">
        <v>330</v>
      </c>
      <c r="H233" s="251" t="s">
        <v>332</v>
      </c>
      <c r="I233" s="252"/>
      <c r="J233" s="252"/>
      <c r="K233" s="252"/>
      <c r="L233" s="252"/>
      <c r="M233" s="252"/>
      <c r="N233" s="252"/>
      <c r="O233" s="252"/>
      <c r="P233" s="252"/>
      <c r="Q233" s="252"/>
    </row>
    <row r="234" spans="6:17" ht="17">
      <c r="F234" s="49" t="s">
        <v>311</v>
      </c>
      <c r="G234" s="50" t="s">
        <v>331</v>
      </c>
      <c r="H234" s="251" t="s">
        <v>475</v>
      </c>
      <c r="I234" s="252"/>
      <c r="J234" s="252"/>
      <c r="K234" s="252"/>
      <c r="L234" s="252"/>
      <c r="M234" s="252"/>
      <c r="N234" s="252"/>
      <c r="O234" s="252"/>
      <c r="P234" s="252"/>
      <c r="Q234" s="252"/>
    </row>
    <row r="235" spans="6:17" ht="17">
      <c r="F235" s="49" t="s">
        <v>301</v>
      </c>
      <c r="G235" s="50" t="s">
        <v>328</v>
      </c>
      <c r="H235" s="251" t="s">
        <v>327</v>
      </c>
      <c r="I235" s="252"/>
      <c r="J235" s="252"/>
      <c r="K235" s="252"/>
      <c r="L235" s="252"/>
      <c r="M235" s="252"/>
      <c r="N235" s="252"/>
      <c r="O235" s="252"/>
      <c r="P235" s="252"/>
      <c r="Q235" s="252"/>
    </row>
    <row r="236" spans="6:17" ht="17">
      <c r="F236" s="49" t="s">
        <v>311</v>
      </c>
      <c r="G236" s="50" t="s">
        <v>329</v>
      </c>
      <c r="H236" s="251" t="s">
        <v>476</v>
      </c>
      <c r="I236" s="252"/>
      <c r="J236" s="252"/>
      <c r="K236" s="252"/>
      <c r="L236" s="252"/>
      <c r="M236" s="252"/>
      <c r="N236" s="252"/>
      <c r="O236" s="252"/>
      <c r="P236" s="252"/>
      <c r="Q236" s="252"/>
    </row>
    <row r="238" spans="6:17">
      <c r="I238" t="s">
        <v>512</v>
      </c>
      <c r="J238" t="s">
        <v>513</v>
      </c>
    </row>
    <row r="239" spans="6:17" ht="17">
      <c r="F239" s="88" t="s">
        <v>478</v>
      </c>
      <c r="G239" s="89" t="s">
        <v>482</v>
      </c>
    </row>
    <row r="240" spans="6:17">
      <c r="G240" t="s">
        <v>477</v>
      </c>
    </row>
    <row r="241" spans="6:8">
      <c r="F241" t="s">
        <v>480</v>
      </c>
    </row>
    <row r="242" spans="6:8">
      <c r="G242" t="s">
        <v>479</v>
      </c>
    </row>
    <row r="243" spans="6:8">
      <c r="G243" t="s">
        <v>481</v>
      </c>
    </row>
    <row r="244" spans="6:8">
      <c r="F244" t="s">
        <v>484</v>
      </c>
    </row>
    <row r="245" spans="6:8">
      <c r="G245" t="s">
        <v>483</v>
      </c>
    </row>
    <row r="249" spans="6:8">
      <c r="F249" t="s">
        <v>405</v>
      </c>
      <c r="H249" t="s">
        <v>488</v>
      </c>
    </row>
    <row r="250" spans="6:8">
      <c r="H250" t="s">
        <v>403</v>
      </c>
    </row>
    <row r="251" spans="6:8">
      <c r="F251" t="s">
        <v>485</v>
      </c>
      <c r="H251" t="s">
        <v>418</v>
      </c>
    </row>
    <row r="252" spans="6:8">
      <c r="F252" t="s">
        <v>486</v>
      </c>
      <c r="H252" t="s">
        <v>480</v>
      </c>
    </row>
    <row r="253" spans="6:8">
      <c r="F253" t="s">
        <v>487</v>
      </c>
      <c r="H253" t="s">
        <v>489</v>
      </c>
    </row>
    <row r="255" spans="6:8">
      <c r="F255" t="s">
        <v>498</v>
      </c>
    </row>
    <row r="256" spans="6:8">
      <c r="F256" t="s">
        <v>499</v>
      </c>
    </row>
    <row r="257" spans="6:13">
      <c r="F257" t="s">
        <v>500</v>
      </c>
    </row>
    <row r="258" spans="6:13">
      <c r="G258" t="s">
        <v>490</v>
      </c>
      <c r="L258" t="s">
        <v>766</v>
      </c>
    </row>
    <row r="261" spans="6:13">
      <c r="F261" t="s">
        <v>491</v>
      </c>
    </row>
    <row r="262" spans="6:13">
      <c r="H262" t="s">
        <v>493</v>
      </c>
    </row>
    <row r="263" spans="6:13">
      <c r="F263" t="s">
        <v>418</v>
      </c>
      <c r="G263">
        <v>5</v>
      </c>
      <c r="H263">
        <v>1000</v>
      </c>
      <c r="I263" t="s">
        <v>494</v>
      </c>
    </row>
    <row r="264" spans="6:13">
      <c r="F264" t="s">
        <v>492</v>
      </c>
      <c r="G264">
        <v>3</v>
      </c>
      <c r="K264" t="s">
        <v>760</v>
      </c>
      <c r="L264" t="s">
        <v>762</v>
      </c>
      <c r="M264" t="s">
        <v>764</v>
      </c>
    </row>
    <row r="265" spans="6:13">
      <c r="F265" t="s">
        <v>211</v>
      </c>
      <c r="G265">
        <v>4</v>
      </c>
      <c r="K265" t="s">
        <v>761</v>
      </c>
      <c r="L265" t="s">
        <v>763</v>
      </c>
      <c r="M265" t="s">
        <v>765</v>
      </c>
    </row>
    <row r="267" spans="6:13">
      <c r="F267" t="s">
        <v>495</v>
      </c>
    </row>
    <row r="270" spans="6:13">
      <c r="G270" t="s">
        <v>486</v>
      </c>
    </row>
    <row r="276" spans="3:64">
      <c r="C276" t="s">
        <v>501</v>
      </c>
    </row>
    <row r="277" spans="3:64">
      <c r="D277" t="s">
        <v>502</v>
      </c>
      <c r="F277" s="91" t="s">
        <v>503</v>
      </c>
      <c r="G277" t="s">
        <v>504</v>
      </c>
      <c r="H277" t="s">
        <v>505</v>
      </c>
    </row>
    <row r="278" spans="3:64">
      <c r="D278" t="s">
        <v>76</v>
      </c>
      <c r="F278" s="91" t="s">
        <v>506</v>
      </c>
      <c r="G278" t="s">
        <v>507</v>
      </c>
      <c r="H278" t="s">
        <v>505</v>
      </c>
    </row>
    <row r="280" spans="3:64">
      <c r="BL280" s="248"/>
    </row>
    <row r="281" spans="3:64">
      <c r="BL281" s="248"/>
    </row>
    <row r="282" spans="3:64">
      <c r="BL282" s="248"/>
    </row>
    <row r="283" spans="3:64">
      <c r="BL283" s="248"/>
    </row>
    <row r="284" spans="3:64">
      <c r="BL284" s="248"/>
    </row>
    <row r="285" spans="3:64">
      <c r="BL285" s="248"/>
    </row>
    <row r="286" spans="3:64">
      <c r="BL286" s="248"/>
    </row>
    <row r="287" spans="3:64">
      <c r="BL287" s="248"/>
    </row>
    <row r="288" spans="3:64">
      <c r="BL288" s="248"/>
    </row>
    <row r="289" spans="64:64">
      <c r="BL289" s="248"/>
    </row>
    <row r="290" spans="64:64">
      <c r="BL290" s="248"/>
    </row>
    <row r="291" spans="64:64">
      <c r="BL291" s="248"/>
    </row>
    <row r="292" spans="64:64">
      <c r="BL292" s="248"/>
    </row>
    <row r="293" spans="64:64">
      <c r="BL293" s="248"/>
    </row>
    <row r="294" spans="64:64">
      <c r="BL294" s="248"/>
    </row>
    <row r="295" spans="64:64">
      <c r="BL295" s="248"/>
    </row>
    <row r="296" spans="64:64">
      <c r="BL296" s="248"/>
    </row>
    <row r="297" spans="64:64">
      <c r="BL297" s="248"/>
    </row>
    <row r="298" spans="64:64">
      <c r="BL298" s="248"/>
    </row>
    <row r="299" spans="64:64">
      <c r="BL299" s="248"/>
    </row>
    <row r="310" spans="4:10">
      <c r="D310" s="94" t="s">
        <v>514</v>
      </c>
      <c r="E310" s="94" t="s">
        <v>515</v>
      </c>
      <c r="F310" s="94" t="s">
        <v>519</v>
      </c>
      <c r="G310" s="94" t="s">
        <v>520</v>
      </c>
      <c r="H310" s="94" t="s">
        <v>396</v>
      </c>
      <c r="I310" s="94" t="s">
        <v>523</v>
      </c>
      <c r="J310" s="94" t="s">
        <v>524</v>
      </c>
    </row>
    <row r="311" spans="4:10">
      <c r="D311" s="94" t="s">
        <v>76</v>
      </c>
      <c r="E311" s="93" t="s">
        <v>516</v>
      </c>
      <c r="F311" s="93" t="s">
        <v>518</v>
      </c>
      <c r="G311" s="93" t="s">
        <v>521</v>
      </c>
      <c r="H311" s="93" t="s">
        <v>522</v>
      </c>
      <c r="I311" s="93" t="s">
        <v>522</v>
      </c>
      <c r="J311" s="93" t="s">
        <v>525</v>
      </c>
    </row>
    <row r="312" spans="4:10">
      <c r="D312" s="94" t="s">
        <v>403</v>
      </c>
      <c r="E312" s="93" t="s">
        <v>516</v>
      </c>
      <c r="F312" s="93" t="s">
        <v>485</v>
      </c>
      <c r="G312" s="93" t="s">
        <v>521</v>
      </c>
      <c r="H312" s="93" t="s">
        <v>522</v>
      </c>
      <c r="I312" s="93" t="s">
        <v>522</v>
      </c>
      <c r="J312" s="93" t="s">
        <v>526</v>
      </c>
    </row>
    <row r="313" spans="4:10">
      <c r="D313" s="94" t="s">
        <v>415</v>
      </c>
      <c r="E313" s="93" t="s">
        <v>511</v>
      </c>
      <c r="F313" s="93" t="s">
        <v>342</v>
      </c>
      <c r="G313" s="93" t="s">
        <v>521</v>
      </c>
      <c r="H313" s="93" t="s">
        <v>522</v>
      </c>
      <c r="I313" s="93" t="s">
        <v>522</v>
      </c>
      <c r="J313" s="93" t="s">
        <v>526</v>
      </c>
    </row>
    <row r="314" spans="4:10">
      <c r="D314" s="94" t="s">
        <v>418</v>
      </c>
      <c r="E314" s="93" t="s">
        <v>517</v>
      </c>
      <c r="F314" s="93" t="s">
        <v>518</v>
      </c>
      <c r="G314" s="93" t="s">
        <v>521</v>
      </c>
      <c r="H314" s="93" t="s">
        <v>522</v>
      </c>
      <c r="I314" s="93" t="s">
        <v>522</v>
      </c>
      <c r="J314" s="93" t="s">
        <v>526</v>
      </c>
    </row>
    <row r="318" spans="4:10">
      <c r="D318" s="96" t="s">
        <v>527</v>
      </c>
      <c r="E318" s="96" t="s">
        <v>45</v>
      </c>
      <c r="F318" s="96" t="s">
        <v>535</v>
      </c>
      <c r="G318" s="96" t="s">
        <v>529</v>
      </c>
      <c r="H318" s="96" t="s">
        <v>536</v>
      </c>
      <c r="I318" s="96"/>
      <c r="J318" s="96" t="s">
        <v>494</v>
      </c>
    </row>
    <row r="319" spans="4:10">
      <c r="D319" s="96" t="s">
        <v>76</v>
      </c>
      <c r="E319" s="95" t="s">
        <v>321</v>
      </c>
      <c r="F319" s="95">
        <v>10</v>
      </c>
      <c r="G319" s="95" t="s">
        <v>530</v>
      </c>
      <c r="H319" s="95" t="s">
        <v>532</v>
      </c>
      <c r="I319" s="95"/>
      <c r="J319" s="95" t="s">
        <v>531</v>
      </c>
    </row>
    <row r="320" spans="4:10">
      <c r="D320" s="96"/>
      <c r="E320" s="95" t="s">
        <v>322</v>
      </c>
      <c r="F320" s="95">
        <v>5</v>
      </c>
      <c r="G320" s="95" t="s">
        <v>530</v>
      </c>
      <c r="H320" s="95" t="s">
        <v>533</v>
      </c>
      <c r="I320" s="95"/>
      <c r="J320" s="95"/>
    </row>
    <row r="321" spans="4:25">
      <c r="D321" s="96"/>
      <c r="E321" s="95" t="s">
        <v>323</v>
      </c>
      <c r="F321" s="95">
        <v>15</v>
      </c>
      <c r="G321" s="95" t="s">
        <v>530</v>
      </c>
      <c r="H321" s="95" t="s">
        <v>534</v>
      </c>
      <c r="I321" s="95"/>
      <c r="J321" s="95" t="s">
        <v>531</v>
      </c>
    </row>
    <row r="322" spans="4:25">
      <c r="D322" s="97"/>
      <c r="E322" s="5"/>
      <c r="F322" s="5"/>
      <c r="G322" s="5"/>
      <c r="H322" s="5"/>
      <c r="I322" s="5"/>
      <c r="J322" s="5"/>
    </row>
    <row r="323" spans="4:25">
      <c r="D323" s="97"/>
      <c r="E323" s="5"/>
      <c r="F323" s="5"/>
      <c r="G323" s="5"/>
      <c r="H323" s="5"/>
      <c r="I323" s="5"/>
      <c r="J323" s="5"/>
    </row>
    <row r="324" spans="4:25">
      <c r="D324" s="96" t="s">
        <v>528</v>
      </c>
      <c r="E324" s="95" t="s">
        <v>321</v>
      </c>
      <c r="F324" s="95">
        <v>10</v>
      </c>
      <c r="G324" s="95" t="s">
        <v>530</v>
      </c>
      <c r="H324" s="95" t="s">
        <v>701</v>
      </c>
      <c r="I324" s="95"/>
      <c r="J324" s="95" t="s">
        <v>531</v>
      </c>
    </row>
    <row r="325" spans="4:25" ht="16" customHeight="1">
      <c r="D325" s="96"/>
      <c r="E325" s="95" t="s">
        <v>322</v>
      </c>
      <c r="F325" s="95">
        <v>5</v>
      </c>
      <c r="G325" s="95" t="s">
        <v>530</v>
      </c>
      <c r="H325" s="95" t="s">
        <v>701</v>
      </c>
      <c r="I325" s="95"/>
      <c r="J325" s="95" t="s">
        <v>531</v>
      </c>
    </row>
    <row r="326" spans="4:25">
      <c r="D326" s="96"/>
      <c r="E326" s="95" t="s">
        <v>323</v>
      </c>
      <c r="F326" s="95">
        <v>15</v>
      </c>
      <c r="G326" s="95" t="s">
        <v>530</v>
      </c>
      <c r="H326" s="95" t="s">
        <v>701</v>
      </c>
      <c r="I326" s="95"/>
      <c r="J326" s="95" t="s">
        <v>531</v>
      </c>
    </row>
    <row r="331" spans="4:25">
      <c r="D331" t="s">
        <v>537</v>
      </c>
    </row>
    <row r="332" spans="4:25">
      <c r="L332" s="99">
        <v>0.19236111111111112</v>
      </c>
      <c r="O332" t="s">
        <v>633</v>
      </c>
      <c r="Q332" t="s">
        <v>634</v>
      </c>
      <c r="X332">
        <v>27328</v>
      </c>
      <c r="Y332" t="s">
        <v>400</v>
      </c>
    </row>
    <row r="333" spans="4:25">
      <c r="D333" t="s">
        <v>538</v>
      </c>
      <c r="E333">
        <v>5226314</v>
      </c>
      <c r="O333" t="s">
        <v>632</v>
      </c>
      <c r="P333" s="99"/>
      <c r="Q333">
        <v>1628775000</v>
      </c>
      <c r="R333" s="99">
        <v>0.27083333333333331</v>
      </c>
      <c r="T333">
        <v>1628578800</v>
      </c>
      <c r="U333" s="98">
        <v>44477</v>
      </c>
      <c r="X333">
        <v>24138</v>
      </c>
      <c r="Y333" t="s">
        <v>568</v>
      </c>
    </row>
    <row r="334" spans="4:25">
      <c r="D334" t="s">
        <v>539</v>
      </c>
      <c r="E334">
        <v>1622876400</v>
      </c>
      <c r="F334" s="98">
        <v>44322</v>
      </c>
      <c r="H334" s="53">
        <v>44386</v>
      </c>
      <c r="I334" s="53">
        <v>44387</v>
      </c>
      <c r="J334">
        <v>10650</v>
      </c>
      <c r="K334" s="99">
        <v>0.19236111111111112</v>
      </c>
      <c r="L334" s="99">
        <v>0.21319444444444444</v>
      </c>
      <c r="O334">
        <v>1628775701</v>
      </c>
      <c r="P334" s="99">
        <v>0.79166666666666663</v>
      </c>
      <c r="Q334">
        <v>1628776800</v>
      </c>
      <c r="R334" s="99">
        <v>0.29166666666666669</v>
      </c>
      <c r="S334" s="99">
        <v>0.80555555555555547</v>
      </c>
      <c r="T334">
        <v>1628665200</v>
      </c>
      <c r="U334" t="s">
        <v>635</v>
      </c>
      <c r="X334">
        <v>8266</v>
      </c>
      <c r="Y334" t="s">
        <v>612</v>
      </c>
    </row>
    <row r="335" spans="4:25">
      <c r="D335" t="s">
        <v>540</v>
      </c>
      <c r="E335">
        <v>1627583399</v>
      </c>
      <c r="F335" t="s">
        <v>541</v>
      </c>
      <c r="H335" s="53">
        <v>44387</v>
      </c>
      <c r="I335" s="53">
        <v>44388</v>
      </c>
      <c r="J335">
        <v>0</v>
      </c>
      <c r="X335">
        <v>5653</v>
      </c>
      <c r="Y335" t="s">
        <v>621</v>
      </c>
    </row>
    <row r="336" spans="4:25">
      <c r="H336" s="53">
        <v>44388</v>
      </c>
      <c r="I336" s="53">
        <v>44389</v>
      </c>
      <c r="J336">
        <v>0</v>
      </c>
      <c r="X336">
        <v>5293</v>
      </c>
      <c r="Y336" t="s">
        <v>567</v>
      </c>
    </row>
    <row r="337" spans="4:25">
      <c r="D337" t="s">
        <v>542</v>
      </c>
      <c r="E337">
        <v>164469</v>
      </c>
      <c r="H337" s="53">
        <v>44389</v>
      </c>
      <c r="I337" s="53">
        <v>44390</v>
      </c>
      <c r="J337">
        <v>0</v>
      </c>
      <c r="Q337">
        <v>1628773200</v>
      </c>
      <c r="R337" s="98">
        <v>44538.25</v>
      </c>
      <c r="T337">
        <v>1628622000</v>
      </c>
      <c r="U337" s="98">
        <v>44477.5</v>
      </c>
      <c r="X337">
        <v>4906</v>
      </c>
      <c r="Y337" t="s">
        <v>608</v>
      </c>
    </row>
    <row r="338" spans="4:25">
      <c r="D338" t="s">
        <v>539</v>
      </c>
      <c r="E338">
        <v>1625814000</v>
      </c>
      <c r="F338" t="s">
        <v>543</v>
      </c>
      <c r="H338" s="53">
        <v>44390</v>
      </c>
      <c r="I338" s="53">
        <v>44391</v>
      </c>
      <c r="J338">
        <v>0</v>
      </c>
      <c r="O338">
        <v>1629124200</v>
      </c>
      <c r="P338" t="s">
        <v>699</v>
      </c>
      <c r="Q338">
        <v>1628775000</v>
      </c>
      <c r="R338" s="98">
        <v>44538.270833333336</v>
      </c>
      <c r="T338">
        <v>1628708400</v>
      </c>
      <c r="U338" s="98">
        <v>44508.5</v>
      </c>
      <c r="X338">
        <v>3918</v>
      </c>
      <c r="Y338" t="s">
        <v>610</v>
      </c>
    </row>
    <row r="339" spans="4:25">
      <c r="H339" s="53">
        <v>44391</v>
      </c>
      <c r="I339" s="53">
        <v>44392</v>
      </c>
      <c r="J339">
        <v>17452</v>
      </c>
      <c r="K339" t="s">
        <v>627</v>
      </c>
      <c r="L339" t="s">
        <v>626</v>
      </c>
      <c r="P339" t="s">
        <v>700</v>
      </c>
      <c r="X339">
        <v>3772</v>
      </c>
      <c r="Y339" t="s">
        <v>562</v>
      </c>
    </row>
    <row r="340" spans="4:25">
      <c r="H340" s="53">
        <v>44392</v>
      </c>
      <c r="I340" s="53">
        <v>44393</v>
      </c>
      <c r="J340">
        <v>0</v>
      </c>
      <c r="O340">
        <v>1628881200</v>
      </c>
      <c r="P340" t="s">
        <v>699</v>
      </c>
      <c r="Q340">
        <v>1628771400</v>
      </c>
      <c r="R340" s="98">
        <v>44538.229166666664</v>
      </c>
      <c r="T340">
        <v>1628751600</v>
      </c>
      <c r="U340" s="98">
        <v>44538</v>
      </c>
      <c r="X340">
        <v>3310</v>
      </c>
      <c r="Y340" t="s">
        <v>585</v>
      </c>
    </row>
    <row r="341" spans="4:25">
      <c r="H341" s="53">
        <v>44393</v>
      </c>
      <c r="I341" s="53">
        <v>44394</v>
      </c>
      <c r="J341">
        <v>96621</v>
      </c>
      <c r="K341" t="s">
        <v>628</v>
      </c>
      <c r="L341" s="99">
        <v>0.8930555555555556</v>
      </c>
      <c r="P341" t="s">
        <v>700</v>
      </c>
      <c r="Q341">
        <v>1628773200</v>
      </c>
      <c r="R341" s="98">
        <v>44538.25</v>
      </c>
      <c r="T341">
        <v>1628776292</v>
      </c>
      <c r="U341" s="98">
        <v>44538.285416666666</v>
      </c>
      <c r="X341">
        <v>2643</v>
      </c>
      <c r="Y341" t="s">
        <v>576</v>
      </c>
    </row>
    <row r="342" spans="4:25">
      <c r="D342">
        <v>34318</v>
      </c>
      <c r="E342" t="s">
        <v>612</v>
      </c>
      <c r="H342" s="53">
        <v>44394</v>
      </c>
      <c r="I342" s="53">
        <v>44395</v>
      </c>
      <c r="J342">
        <v>0</v>
      </c>
      <c r="X342">
        <v>1995</v>
      </c>
      <c r="Y342" t="s">
        <v>575</v>
      </c>
    </row>
    <row r="343" spans="4:25">
      <c r="D343">
        <v>27353</v>
      </c>
      <c r="E343" t="s">
        <v>400</v>
      </c>
      <c r="H343" s="53">
        <v>44395</v>
      </c>
      <c r="I343" s="53">
        <v>44396</v>
      </c>
      <c r="J343">
        <v>0</v>
      </c>
      <c r="Q343">
        <v>1628769600</v>
      </c>
      <c r="R343" s="98">
        <v>44538.208333333336</v>
      </c>
      <c r="X343">
        <v>943</v>
      </c>
      <c r="Y343" t="s">
        <v>584</v>
      </c>
    </row>
    <row r="344" spans="4:25">
      <c r="D344">
        <v>24140</v>
      </c>
      <c r="E344" t="s">
        <v>568</v>
      </c>
      <c r="H344" s="53">
        <v>44396</v>
      </c>
      <c r="I344" s="53">
        <v>44397</v>
      </c>
      <c r="J344">
        <v>0</v>
      </c>
      <c r="M344">
        <v>1628821800</v>
      </c>
      <c r="Q344">
        <v>1628771400</v>
      </c>
      <c r="R344" s="98">
        <v>44538.229166666664</v>
      </c>
      <c r="X344">
        <v>722</v>
      </c>
      <c r="Y344" t="s">
        <v>606</v>
      </c>
    </row>
    <row r="345" spans="4:25">
      <c r="D345">
        <v>24026</v>
      </c>
      <c r="E345" t="s">
        <v>621</v>
      </c>
      <c r="H345" s="53">
        <v>44397</v>
      </c>
      <c r="I345" s="53">
        <v>44398</v>
      </c>
      <c r="J345">
        <v>0</v>
      </c>
      <c r="M345">
        <v>1629086400</v>
      </c>
      <c r="O345">
        <f>60*60*24</f>
        <v>86400</v>
      </c>
      <c r="X345">
        <v>510</v>
      </c>
      <c r="Y345" t="s">
        <v>613</v>
      </c>
    </row>
    <row r="346" spans="4:25">
      <c r="D346">
        <v>17318</v>
      </c>
      <c r="E346" t="s">
        <v>610</v>
      </c>
      <c r="H346" s="53">
        <v>44398</v>
      </c>
      <c r="I346" s="53">
        <v>44399</v>
      </c>
      <c r="J346">
        <v>0</v>
      </c>
      <c r="M346">
        <f>M345-M344</f>
        <v>264600</v>
      </c>
      <c r="O346">
        <f>3*O345</f>
        <v>259200</v>
      </c>
      <c r="P346">
        <v>1628881200</v>
      </c>
      <c r="X346">
        <v>367</v>
      </c>
      <c r="Y346" t="s">
        <v>551</v>
      </c>
    </row>
    <row r="347" spans="4:25">
      <c r="D347">
        <v>9952</v>
      </c>
      <c r="E347" t="s">
        <v>608</v>
      </c>
      <c r="H347" s="53">
        <v>44399</v>
      </c>
      <c r="I347" s="53">
        <v>44400</v>
      </c>
      <c r="J347">
        <v>0</v>
      </c>
      <c r="O347">
        <f>P354+O346</f>
        <v>1629081000</v>
      </c>
      <c r="P347">
        <v>1629201600</v>
      </c>
      <c r="X347">
        <v>330</v>
      </c>
      <c r="Y347" t="s">
        <v>544</v>
      </c>
    </row>
    <row r="348" spans="4:25">
      <c r="D348">
        <v>5293</v>
      </c>
      <c r="E348" t="s">
        <v>567</v>
      </c>
      <c r="H348" s="53">
        <v>44400</v>
      </c>
      <c r="I348" s="53">
        <v>44401</v>
      </c>
      <c r="J348">
        <v>0</v>
      </c>
      <c r="P348">
        <f>P347-P346</f>
        <v>320400</v>
      </c>
      <c r="Q348" t="s">
        <v>636</v>
      </c>
      <c r="R348">
        <v>1628775701</v>
      </c>
      <c r="X348">
        <v>260</v>
      </c>
      <c r="Y348" t="s">
        <v>548</v>
      </c>
    </row>
    <row r="349" spans="4:25">
      <c r="D349">
        <v>3772</v>
      </c>
      <c r="E349" t="s">
        <v>562</v>
      </c>
      <c r="H349" s="53">
        <v>44401</v>
      </c>
      <c r="I349" s="53">
        <v>44402</v>
      </c>
      <c r="J349">
        <v>10238</v>
      </c>
      <c r="K349" t="s">
        <v>630</v>
      </c>
      <c r="L349" t="s">
        <v>629</v>
      </c>
      <c r="Q349" t="s">
        <v>637</v>
      </c>
      <c r="R349">
        <v>1626505200</v>
      </c>
      <c r="X349">
        <v>237</v>
      </c>
      <c r="Y349" t="s">
        <v>565</v>
      </c>
    </row>
    <row r="350" spans="4:25">
      <c r="D350">
        <v>3310</v>
      </c>
      <c r="E350" t="s">
        <v>585</v>
      </c>
      <c r="H350" s="53">
        <v>44402</v>
      </c>
      <c r="I350" s="53">
        <v>44403</v>
      </c>
      <c r="J350">
        <v>0</v>
      </c>
      <c r="P350">
        <f>60*60*12</f>
        <v>43200</v>
      </c>
      <c r="R350">
        <f>R348-R349</f>
        <v>2270501</v>
      </c>
      <c r="X350">
        <v>202</v>
      </c>
      <c r="Y350" t="s">
        <v>561</v>
      </c>
    </row>
    <row r="351" spans="4:25">
      <c r="D351">
        <v>2643</v>
      </c>
      <c r="E351" t="s">
        <v>576</v>
      </c>
      <c r="H351" s="53">
        <v>44403</v>
      </c>
      <c r="I351" s="53">
        <v>44404</v>
      </c>
      <c r="J351">
        <v>0</v>
      </c>
      <c r="X351">
        <v>185</v>
      </c>
      <c r="Y351" t="s">
        <v>558</v>
      </c>
    </row>
    <row r="352" spans="4:25">
      <c r="D352">
        <v>1995</v>
      </c>
      <c r="E352" t="s">
        <v>575</v>
      </c>
      <c r="H352" s="53">
        <v>44404</v>
      </c>
      <c r="I352" s="53">
        <v>44405</v>
      </c>
      <c r="J352">
        <v>0</v>
      </c>
      <c r="N352" s="83">
        <v>1628782200</v>
      </c>
      <c r="O352" s="83">
        <v>1629081000</v>
      </c>
      <c r="X352">
        <v>180</v>
      </c>
      <c r="Y352" t="s">
        <v>577</v>
      </c>
    </row>
    <row r="353" spans="4:25">
      <c r="D353">
        <v>1789</v>
      </c>
      <c r="E353" t="s">
        <v>613</v>
      </c>
      <c r="H353" s="53">
        <v>44405</v>
      </c>
      <c r="I353" s="53">
        <v>44406</v>
      </c>
      <c r="J353">
        <v>73</v>
      </c>
      <c r="N353" s="83">
        <v>1626429358</v>
      </c>
      <c r="O353" s="83">
        <v>43200</v>
      </c>
      <c r="X353">
        <v>138</v>
      </c>
      <c r="Y353" t="s">
        <v>563</v>
      </c>
    </row>
    <row r="354" spans="4:25">
      <c r="D354">
        <v>1245</v>
      </c>
      <c r="E354" t="s">
        <v>594</v>
      </c>
      <c r="N354" s="83">
        <f>N352-N353</f>
        <v>2352842</v>
      </c>
      <c r="O354" s="83">
        <f>O352+O353</f>
        <v>1629124200</v>
      </c>
      <c r="P354">
        <v>1628821800</v>
      </c>
      <c r="X354">
        <v>121</v>
      </c>
      <c r="Y354" t="s">
        <v>554</v>
      </c>
    </row>
    <row r="355" spans="4:25">
      <c r="D355">
        <v>975</v>
      </c>
      <c r="E355" t="s">
        <v>611</v>
      </c>
      <c r="O355">
        <v>1628821800</v>
      </c>
      <c r="P355">
        <v>1628785799</v>
      </c>
      <c r="R355">
        <v>1628787609</v>
      </c>
      <c r="X355">
        <v>118</v>
      </c>
      <c r="Y355" t="s">
        <v>557</v>
      </c>
    </row>
    <row r="356" spans="4:25">
      <c r="D356">
        <v>943</v>
      </c>
      <c r="E356" t="s">
        <v>584</v>
      </c>
      <c r="O356">
        <v>259200</v>
      </c>
      <c r="P356">
        <f>P354-P355</f>
        <v>36001</v>
      </c>
      <c r="U356">
        <v>1628818200</v>
      </c>
      <c r="X356">
        <v>116</v>
      </c>
      <c r="Y356" t="s">
        <v>594</v>
      </c>
    </row>
    <row r="357" spans="4:25">
      <c r="D357">
        <v>722</v>
      </c>
      <c r="E357" t="s">
        <v>606</v>
      </c>
      <c r="O357">
        <f>O355+O356</f>
        <v>1629081000</v>
      </c>
      <c r="R357">
        <v>1628821800</v>
      </c>
      <c r="U357">
        <v>1628821800</v>
      </c>
      <c r="X357">
        <v>114</v>
      </c>
      <c r="Y357" t="s">
        <v>601</v>
      </c>
    </row>
    <row r="358" spans="4:25" ht="21">
      <c r="D358">
        <v>566</v>
      </c>
      <c r="E358" t="s">
        <v>601</v>
      </c>
      <c r="O358">
        <v>1629198000</v>
      </c>
      <c r="P358">
        <v>1629198000</v>
      </c>
      <c r="R358" s="100">
        <v>1628818200</v>
      </c>
      <c r="U358">
        <f>U357-U356</f>
        <v>3600</v>
      </c>
      <c r="X358">
        <v>88</v>
      </c>
      <c r="Y358" t="s">
        <v>578</v>
      </c>
    </row>
    <row r="359" spans="4:25">
      <c r="D359">
        <v>400</v>
      </c>
      <c r="E359" t="s">
        <v>596</v>
      </c>
      <c r="O359">
        <v>1629124200</v>
      </c>
      <c r="P359">
        <v>1628881200</v>
      </c>
      <c r="X359">
        <v>84</v>
      </c>
      <c r="Y359" t="s">
        <v>569</v>
      </c>
    </row>
    <row r="360" spans="4:25">
      <c r="D360">
        <v>367</v>
      </c>
      <c r="E360" t="s">
        <v>551</v>
      </c>
      <c r="O360">
        <f>O358-O359</f>
        <v>73800</v>
      </c>
      <c r="P360">
        <f>P358-P359</f>
        <v>316800</v>
      </c>
      <c r="X360">
        <v>62</v>
      </c>
      <c r="Y360" t="s">
        <v>587</v>
      </c>
    </row>
    <row r="361" spans="4:25">
      <c r="D361">
        <v>330</v>
      </c>
      <c r="E361" t="s">
        <v>544</v>
      </c>
      <c r="L361" t="s">
        <v>656</v>
      </c>
      <c r="X361">
        <v>56</v>
      </c>
      <c r="Y361" t="s">
        <v>616</v>
      </c>
    </row>
    <row r="362" spans="4:25">
      <c r="D362">
        <v>260</v>
      </c>
      <c r="E362" t="s">
        <v>548</v>
      </c>
      <c r="X362">
        <v>56</v>
      </c>
      <c r="Y362" t="s">
        <v>596</v>
      </c>
    </row>
    <row r="363" spans="4:25">
      <c r="D363">
        <v>237</v>
      </c>
      <c r="E363" t="s">
        <v>565</v>
      </c>
      <c r="O363" t="s">
        <v>393</v>
      </c>
      <c r="P363" t="s">
        <v>395</v>
      </c>
      <c r="Q363" t="s">
        <v>654</v>
      </c>
      <c r="X363">
        <v>52</v>
      </c>
      <c r="Y363">
        <v>2012</v>
      </c>
    </row>
    <row r="364" spans="4:25">
      <c r="D364">
        <v>212</v>
      </c>
      <c r="E364">
        <v>2012</v>
      </c>
      <c r="O364" t="s">
        <v>639</v>
      </c>
      <c r="P364" t="s">
        <v>548</v>
      </c>
      <c r="Q364">
        <v>8</v>
      </c>
      <c r="X364">
        <v>51</v>
      </c>
      <c r="Y364">
        <v>2015</v>
      </c>
    </row>
    <row r="365" spans="4:25">
      <c r="D365">
        <v>202</v>
      </c>
      <c r="E365" t="s">
        <v>561</v>
      </c>
      <c r="O365" t="s">
        <v>639</v>
      </c>
      <c r="P365" t="s">
        <v>598</v>
      </c>
      <c r="Q365">
        <v>25</v>
      </c>
      <c r="X365">
        <v>44</v>
      </c>
      <c r="Y365" t="s">
        <v>556</v>
      </c>
    </row>
    <row r="366" spans="4:25">
      <c r="D366">
        <v>185</v>
      </c>
      <c r="E366" t="s">
        <v>558</v>
      </c>
      <c r="O366" t="s">
        <v>640</v>
      </c>
      <c r="P366" t="s">
        <v>548</v>
      </c>
      <c r="Q366">
        <v>4</v>
      </c>
      <c r="X366">
        <v>39</v>
      </c>
      <c r="Y366" t="s">
        <v>611</v>
      </c>
    </row>
    <row r="367" spans="4:25">
      <c r="D367">
        <v>180</v>
      </c>
      <c r="E367" t="s">
        <v>577</v>
      </c>
      <c r="O367" t="s">
        <v>162</v>
      </c>
      <c r="P367" t="s">
        <v>638</v>
      </c>
      <c r="Q367">
        <v>2</v>
      </c>
      <c r="X367">
        <v>33</v>
      </c>
      <c r="Y367" t="s">
        <v>553</v>
      </c>
    </row>
    <row r="368" spans="4:25">
      <c r="D368">
        <v>172</v>
      </c>
      <c r="E368">
        <v>2015</v>
      </c>
      <c r="O368" t="s">
        <v>162</v>
      </c>
      <c r="P368" t="s">
        <v>548</v>
      </c>
      <c r="Q368">
        <v>635</v>
      </c>
      <c r="X368">
        <v>28</v>
      </c>
      <c r="Y368" t="s">
        <v>615</v>
      </c>
    </row>
    <row r="369" spans="4:25">
      <c r="D369">
        <v>157</v>
      </c>
      <c r="E369" t="s">
        <v>598</v>
      </c>
      <c r="O369" t="s">
        <v>162</v>
      </c>
      <c r="P369" t="s">
        <v>551</v>
      </c>
      <c r="Q369">
        <v>1804</v>
      </c>
      <c r="X369">
        <v>22</v>
      </c>
      <c r="Y369" t="s">
        <v>598</v>
      </c>
    </row>
    <row r="370" spans="4:25">
      <c r="D370">
        <v>138</v>
      </c>
      <c r="E370" t="s">
        <v>563</v>
      </c>
      <c r="O370" t="s">
        <v>162</v>
      </c>
      <c r="P370" t="s">
        <v>553</v>
      </c>
      <c r="Q370">
        <v>7</v>
      </c>
      <c r="X370">
        <v>22</v>
      </c>
      <c r="Y370" t="s">
        <v>590</v>
      </c>
    </row>
    <row r="371" spans="4:25">
      <c r="D371">
        <v>121</v>
      </c>
      <c r="E371" t="s">
        <v>554</v>
      </c>
      <c r="O371" t="s">
        <v>162</v>
      </c>
      <c r="P371" t="s">
        <v>556</v>
      </c>
      <c r="Q371">
        <v>36</v>
      </c>
      <c r="X371">
        <v>17</v>
      </c>
      <c r="Y371" t="s">
        <v>620</v>
      </c>
    </row>
    <row r="372" spans="4:25">
      <c r="D372">
        <v>118</v>
      </c>
      <c r="E372" t="s">
        <v>557</v>
      </c>
      <c r="O372" t="s">
        <v>162</v>
      </c>
      <c r="P372" t="s">
        <v>558</v>
      </c>
      <c r="Q372">
        <v>11</v>
      </c>
      <c r="X372">
        <v>17</v>
      </c>
      <c r="Y372" t="s">
        <v>564</v>
      </c>
    </row>
    <row r="373" spans="4:25">
      <c r="D373">
        <v>88</v>
      </c>
      <c r="E373" t="s">
        <v>578</v>
      </c>
      <c r="O373" t="s">
        <v>162</v>
      </c>
      <c r="P373" t="s">
        <v>400</v>
      </c>
      <c r="Q373">
        <v>7354</v>
      </c>
      <c r="X373">
        <v>16</v>
      </c>
      <c r="Y373" t="s">
        <v>597</v>
      </c>
    </row>
    <row r="374" spans="4:25">
      <c r="D374">
        <v>87</v>
      </c>
      <c r="E374" t="s">
        <v>602</v>
      </c>
      <c r="O374" t="s">
        <v>162</v>
      </c>
      <c r="P374" t="s">
        <v>562</v>
      </c>
      <c r="Q374">
        <v>3255</v>
      </c>
      <c r="S374" t="s">
        <v>655</v>
      </c>
      <c r="X374">
        <v>15</v>
      </c>
      <c r="Y374" t="s">
        <v>622</v>
      </c>
    </row>
    <row r="375" spans="4:25">
      <c r="D375">
        <v>84</v>
      </c>
      <c r="E375" t="s">
        <v>569</v>
      </c>
      <c r="O375" t="s">
        <v>162</v>
      </c>
      <c r="P375" t="s">
        <v>564</v>
      </c>
      <c r="Q375">
        <v>1</v>
      </c>
      <c r="X375">
        <v>13</v>
      </c>
      <c r="Y375" t="s">
        <v>592</v>
      </c>
    </row>
    <row r="376" spans="4:25">
      <c r="D376">
        <v>64</v>
      </c>
      <c r="E376">
        <v>2002</v>
      </c>
      <c r="O376" t="s">
        <v>162</v>
      </c>
      <c r="P376" t="s">
        <v>565</v>
      </c>
      <c r="Q376">
        <v>254</v>
      </c>
      <c r="X376">
        <v>11</v>
      </c>
      <c r="Y376" t="s">
        <v>582</v>
      </c>
    </row>
    <row r="377" spans="4:25">
      <c r="D377">
        <v>64</v>
      </c>
      <c r="E377" t="s">
        <v>587</v>
      </c>
      <c r="O377" t="s">
        <v>641</v>
      </c>
      <c r="P377">
        <v>1004</v>
      </c>
      <c r="Q377">
        <v>2</v>
      </c>
      <c r="X377">
        <v>10</v>
      </c>
      <c r="Y377">
        <v>2017</v>
      </c>
    </row>
    <row r="378" spans="4:25">
      <c r="D378">
        <v>61</v>
      </c>
      <c r="E378" t="s">
        <v>605</v>
      </c>
      <c r="O378" t="s">
        <v>641</v>
      </c>
      <c r="P378">
        <v>2002</v>
      </c>
      <c r="Q378">
        <v>17</v>
      </c>
      <c r="X378">
        <v>9</v>
      </c>
      <c r="Y378">
        <v>2008</v>
      </c>
    </row>
    <row r="379" spans="4:25">
      <c r="D379">
        <v>59</v>
      </c>
      <c r="E379" t="s">
        <v>597</v>
      </c>
      <c r="O379" t="s">
        <v>641</v>
      </c>
      <c r="P379">
        <v>2008</v>
      </c>
      <c r="Q379">
        <v>5</v>
      </c>
      <c r="X379">
        <v>9</v>
      </c>
      <c r="Y379" t="s">
        <v>602</v>
      </c>
    </row>
    <row r="380" spans="4:25">
      <c r="D380">
        <v>56</v>
      </c>
      <c r="E380" t="s">
        <v>616</v>
      </c>
      <c r="O380" t="s">
        <v>641</v>
      </c>
      <c r="P380" t="s">
        <v>596</v>
      </c>
      <c r="Q380">
        <v>119</v>
      </c>
      <c r="X380">
        <v>9</v>
      </c>
      <c r="Y380">
        <v>1004</v>
      </c>
    </row>
    <row r="381" spans="4:25">
      <c r="D381">
        <v>46</v>
      </c>
      <c r="E381">
        <v>2017</v>
      </c>
      <c r="O381" t="s">
        <v>641</v>
      </c>
      <c r="P381" t="s">
        <v>601</v>
      </c>
      <c r="Q381">
        <v>30</v>
      </c>
      <c r="X381">
        <v>7</v>
      </c>
      <c r="Y381">
        <v>2002</v>
      </c>
    </row>
    <row r="382" spans="4:25">
      <c r="D382">
        <v>45</v>
      </c>
      <c r="E382" t="s">
        <v>556</v>
      </c>
      <c r="O382" t="s">
        <v>641</v>
      </c>
      <c r="P382" t="s">
        <v>621</v>
      </c>
      <c r="Q382">
        <v>1863</v>
      </c>
      <c r="X382">
        <v>7</v>
      </c>
      <c r="Y382" t="s">
        <v>593</v>
      </c>
    </row>
    <row r="383" spans="4:25">
      <c r="D383">
        <v>33</v>
      </c>
      <c r="E383" t="s">
        <v>553</v>
      </c>
      <c r="O383" t="s">
        <v>642</v>
      </c>
      <c r="P383" t="s">
        <v>548</v>
      </c>
      <c r="Q383">
        <v>2</v>
      </c>
      <c r="X383">
        <v>6</v>
      </c>
      <c r="Y383" t="s">
        <v>574</v>
      </c>
    </row>
    <row r="384" spans="4:25">
      <c r="D384">
        <v>28</v>
      </c>
      <c r="E384" t="s">
        <v>615</v>
      </c>
      <c r="O384" t="s">
        <v>643</v>
      </c>
      <c r="P384" t="s">
        <v>548</v>
      </c>
      <c r="Q384">
        <v>204</v>
      </c>
      <c r="X384">
        <v>6</v>
      </c>
      <c r="Y384">
        <v>2001</v>
      </c>
    </row>
    <row r="385" spans="4:25">
      <c r="D385">
        <v>28</v>
      </c>
      <c r="E385">
        <v>2008</v>
      </c>
      <c r="O385" t="s">
        <v>643</v>
      </c>
      <c r="P385" t="s">
        <v>551</v>
      </c>
      <c r="Q385">
        <v>1</v>
      </c>
      <c r="X385">
        <v>6</v>
      </c>
      <c r="Y385" t="s">
        <v>588</v>
      </c>
    </row>
    <row r="386" spans="4:25">
      <c r="D386">
        <v>27</v>
      </c>
      <c r="E386">
        <v>2000</v>
      </c>
      <c r="O386" t="s">
        <v>643</v>
      </c>
      <c r="P386" t="s">
        <v>620</v>
      </c>
      <c r="Q386">
        <v>4</v>
      </c>
      <c r="X386">
        <v>5</v>
      </c>
      <c r="Y386" t="s">
        <v>566</v>
      </c>
    </row>
    <row r="387" spans="4:25">
      <c r="D387">
        <v>24</v>
      </c>
      <c r="E387">
        <v>1004</v>
      </c>
      <c r="O387" t="s">
        <v>644</v>
      </c>
      <c r="P387" t="s">
        <v>548</v>
      </c>
      <c r="Q387">
        <v>14</v>
      </c>
      <c r="X387">
        <v>4</v>
      </c>
      <c r="Y387" t="s">
        <v>580</v>
      </c>
    </row>
    <row r="388" spans="4:25">
      <c r="D388">
        <v>24</v>
      </c>
      <c r="E388" t="s">
        <v>620</v>
      </c>
      <c r="O388" t="s">
        <v>645</v>
      </c>
      <c r="P388" t="s">
        <v>548</v>
      </c>
      <c r="Q388">
        <v>3</v>
      </c>
      <c r="X388">
        <v>4</v>
      </c>
      <c r="Y388" t="s">
        <v>600</v>
      </c>
    </row>
    <row r="389" spans="4:25">
      <c r="D389">
        <v>22</v>
      </c>
      <c r="E389" t="s">
        <v>590</v>
      </c>
      <c r="O389" t="s">
        <v>646</v>
      </c>
      <c r="P389" t="s">
        <v>548</v>
      </c>
      <c r="Q389">
        <v>104</v>
      </c>
      <c r="X389">
        <v>3</v>
      </c>
      <c r="Y389" t="s">
        <v>603</v>
      </c>
    </row>
    <row r="390" spans="4:25">
      <c r="D390">
        <v>22</v>
      </c>
      <c r="E390" t="s">
        <v>593</v>
      </c>
      <c r="O390" t="s">
        <v>646</v>
      </c>
      <c r="P390" t="s">
        <v>591</v>
      </c>
      <c r="Q390">
        <v>1</v>
      </c>
      <c r="X390">
        <v>3</v>
      </c>
      <c r="Y390">
        <v>2026</v>
      </c>
    </row>
    <row r="391" spans="4:25">
      <c r="D391">
        <v>17</v>
      </c>
      <c r="E391" t="s">
        <v>564</v>
      </c>
      <c r="O391" t="s">
        <v>647</v>
      </c>
      <c r="P391">
        <v>1004</v>
      </c>
      <c r="Q391">
        <v>2</v>
      </c>
      <c r="X391">
        <v>3</v>
      </c>
      <c r="Y391" t="s">
        <v>559</v>
      </c>
    </row>
    <row r="392" spans="4:25">
      <c r="D392">
        <v>17</v>
      </c>
      <c r="E392">
        <v>2001</v>
      </c>
      <c r="O392" t="s">
        <v>648</v>
      </c>
      <c r="P392">
        <v>2012</v>
      </c>
      <c r="Q392">
        <v>34</v>
      </c>
      <c r="X392">
        <v>3</v>
      </c>
      <c r="Y392" t="s">
        <v>586</v>
      </c>
    </row>
    <row r="393" spans="4:25">
      <c r="D393">
        <v>15</v>
      </c>
      <c r="E393" t="s">
        <v>622</v>
      </c>
      <c r="O393" t="s">
        <v>648</v>
      </c>
      <c r="P393">
        <v>2015</v>
      </c>
      <c r="Q393">
        <v>3</v>
      </c>
      <c r="X393">
        <v>3</v>
      </c>
      <c r="Y393" t="s">
        <v>560</v>
      </c>
    </row>
    <row r="394" spans="4:25">
      <c r="D394">
        <v>13</v>
      </c>
      <c r="E394" t="s">
        <v>592</v>
      </c>
      <c r="O394" t="s">
        <v>648</v>
      </c>
      <c r="P394" t="s">
        <v>596</v>
      </c>
      <c r="Q394">
        <v>123</v>
      </c>
      <c r="X394">
        <v>3</v>
      </c>
      <c r="Y394">
        <v>2000</v>
      </c>
    </row>
    <row r="395" spans="4:25">
      <c r="D395">
        <v>11</v>
      </c>
      <c r="E395" t="s">
        <v>582</v>
      </c>
      <c r="O395" t="s">
        <v>648</v>
      </c>
      <c r="P395" t="s">
        <v>601</v>
      </c>
      <c r="Q395">
        <v>27</v>
      </c>
      <c r="X395">
        <v>3</v>
      </c>
      <c r="Y395" t="s">
        <v>550</v>
      </c>
    </row>
    <row r="396" spans="4:25">
      <c r="D396">
        <v>7</v>
      </c>
      <c r="E396" t="s">
        <v>600</v>
      </c>
      <c r="O396" t="s">
        <v>648</v>
      </c>
      <c r="P396" t="s">
        <v>621</v>
      </c>
      <c r="Q396">
        <v>1389</v>
      </c>
      <c r="X396">
        <v>3</v>
      </c>
      <c r="Y396" t="s">
        <v>573</v>
      </c>
    </row>
    <row r="397" spans="4:25">
      <c r="D397">
        <v>6</v>
      </c>
      <c r="E397">
        <v>1000</v>
      </c>
      <c r="O397" t="s">
        <v>649</v>
      </c>
      <c r="P397">
        <v>1004</v>
      </c>
      <c r="Q397">
        <v>3</v>
      </c>
      <c r="X397">
        <v>2</v>
      </c>
      <c r="Y397" t="s">
        <v>546</v>
      </c>
    </row>
    <row r="398" spans="4:25">
      <c r="D398">
        <v>6</v>
      </c>
      <c r="E398">
        <v>2009</v>
      </c>
      <c r="O398" t="s">
        <v>649</v>
      </c>
      <c r="P398">
        <v>2012</v>
      </c>
      <c r="Q398">
        <v>2</v>
      </c>
      <c r="X398">
        <v>2</v>
      </c>
      <c r="Y398" t="s">
        <v>609</v>
      </c>
    </row>
    <row r="399" spans="4:25">
      <c r="D399">
        <v>6</v>
      </c>
      <c r="E399" t="s">
        <v>588</v>
      </c>
      <c r="O399" t="s">
        <v>650</v>
      </c>
      <c r="P399" t="s">
        <v>548</v>
      </c>
      <c r="Q399">
        <v>9</v>
      </c>
      <c r="X399">
        <v>2</v>
      </c>
      <c r="Y399" t="s">
        <v>617</v>
      </c>
    </row>
    <row r="400" spans="4:25">
      <c r="D400">
        <v>6</v>
      </c>
      <c r="E400" t="s">
        <v>574</v>
      </c>
      <c r="O400" t="s">
        <v>651</v>
      </c>
      <c r="P400" t="s">
        <v>548</v>
      </c>
      <c r="Q400">
        <v>82</v>
      </c>
      <c r="X400">
        <v>2</v>
      </c>
      <c r="Y400" t="s">
        <v>570</v>
      </c>
    </row>
    <row r="401" spans="4:25">
      <c r="D401">
        <v>5</v>
      </c>
      <c r="E401">
        <v>2026</v>
      </c>
      <c r="O401" t="s">
        <v>652</v>
      </c>
      <c r="P401" t="s">
        <v>548</v>
      </c>
      <c r="Q401">
        <v>1</v>
      </c>
      <c r="X401">
        <v>2</v>
      </c>
      <c r="Y401" t="s">
        <v>572</v>
      </c>
    </row>
    <row r="402" spans="4:25">
      <c r="D402">
        <v>5</v>
      </c>
      <c r="E402" t="s">
        <v>566</v>
      </c>
      <c r="O402" t="s">
        <v>653</v>
      </c>
      <c r="P402">
        <v>1004</v>
      </c>
      <c r="Q402">
        <v>1</v>
      </c>
      <c r="X402">
        <v>2</v>
      </c>
      <c r="Y402" t="s">
        <v>589</v>
      </c>
    </row>
    <row r="403" spans="4:25">
      <c r="D403">
        <v>4</v>
      </c>
      <c r="E403" t="s">
        <v>580</v>
      </c>
      <c r="O403" t="s">
        <v>653</v>
      </c>
      <c r="P403">
        <v>2017</v>
      </c>
      <c r="Q403">
        <v>11</v>
      </c>
      <c r="X403">
        <v>2</v>
      </c>
      <c r="Y403" t="s">
        <v>552</v>
      </c>
    </row>
    <row r="404" spans="4:25">
      <c r="D404">
        <v>4</v>
      </c>
      <c r="E404" t="s">
        <v>603</v>
      </c>
      <c r="X404">
        <v>1</v>
      </c>
      <c r="Y404">
        <v>2009</v>
      </c>
    </row>
    <row r="405" spans="4:25">
      <c r="D405">
        <v>3</v>
      </c>
      <c r="E405" t="s">
        <v>559</v>
      </c>
      <c r="X405">
        <v>1</v>
      </c>
      <c r="Y405" t="s">
        <v>619</v>
      </c>
    </row>
    <row r="406" spans="4:25">
      <c r="D406">
        <v>3</v>
      </c>
      <c r="E406" t="s">
        <v>586</v>
      </c>
      <c r="X406">
        <v>1</v>
      </c>
      <c r="Y406" t="s">
        <v>555</v>
      </c>
    </row>
    <row r="407" spans="4:25">
      <c r="D407">
        <v>3</v>
      </c>
      <c r="E407" t="s">
        <v>560</v>
      </c>
      <c r="X407">
        <v>1</v>
      </c>
      <c r="Y407" t="s">
        <v>618</v>
      </c>
    </row>
    <row r="408" spans="4:25">
      <c r="D408">
        <v>3</v>
      </c>
      <c r="E408" t="s">
        <v>550</v>
      </c>
      <c r="O408">
        <v>1629207000</v>
      </c>
      <c r="X408">
        <v>1</v>
      </c>
      <c r="Y408" t="s">
        <v>571</v>
      </c>
    </row>
    <row r="409" spans="4:25">
      <c r="D409">
        <v>3</v>
      </c>
      <c r="E409" t="s">
        <v>573</v>
      </c>
      <c r="O409">
        <v>1629714600</v>
      </c>
      <c r="X409">
        <v>1</v>
      </c>
      <c r="Y409" t="s">
        <v>583</v>
      </c>
    </row>
    <row r="410" spans="4:25">
      <c r="D410">
        <v>2</v>
      </c>
      <c r="E410" t="s">
        <v>617</v>
      </c>
      <c r="O410">
        <f>O409-O408</f>
        <v>507600</v>
      </c>
      <c r="X410">
        <v>1</v>
      </c>
      <c r="Y410" t="s">
        <v>581</v>
      </c>
    </row>
    <row r="411" spans="4:25">
      <c r="D411">
        <v>2</v>
      </c>
      <c r="E411" t="s">
        <v>546</v>
      </c>
      <c r="X411">
        <v>1</v>
      </c>
      <c r="Y411" t="s">
        <v>604</v>
      </c>
    </row>
    <row r="412" spans="4:25">
      <c r="D412">
        <v>2</v>
      </c>
      <c r="E412" t="s">
        <v>572</v>
      </c>
      <c r="X412">
        <v>1</v>
      </c>
      <c r="Y412" t="s">
        <v>549</v>
      </c>
    </row>
    <row r="413" spans="4:25">
      <c r="D413">
        <v>2</v>
      </c>
      <c r="E413" t="s">
        <v>570</v>
      </c>
      <c r="X413">
        <v>1</v>
      </c>
      <c r="Y413" t="s">
        <v>579</v>
      </c>
    </row>
    <row r="414" spans="4:25">
      <c r="D414">
        <v>2</v>
      </c>
      <c r="E414" t="s">
        <v>552</v>
      </c>
    </row>
    <row r="415" spans="4:25">
      <c r="D415">
        <v>2</v>
      </c>
      <c r="E415" t="s">
        <v>591</v>
      </c>
    </row>
    <row r="416" spans="4:25">
      <c r="D416">
        <v>2</v>
      </c>
      <c r="E416" t="s">
        <v>589</v>
      </c>
    </row>
    <row r="417" spans="4:16">
      <c r="D417">
        <v>2</v>
      </c>
      <c r="E417" t="s">
        <v>609</v>
      </c>
    </row>
    <row r="418" spans="4:16">
      <c r="D418">
        <v>1</v>
      </c>
      <c r="E418" t="s">
        <v>595</v>
      </c>
    </row>
    <row r="419" spans="4:16">
      <c r="D419">
        <v>1</v>
      </c>
      <c r="E419" t="s">
        <v>599</v>
      </c>
    </row>
    <row r="420" spans="4:16">
      <c r="D420">
        <v>1</v>
      </c>
      <c r="E420" t="s">
        <v>607</v>
      </c>
    </row>
    <row r="421" spans="4:16">
      <c r="D421">
        <v>1</v>
      </c>
      <c r="E421" t="s">
        <v>619</v>
      </c>
    </row>
    <row r="422" spans="4:16">
      <c r="D422">
        <v>1</v>
      </c>
      <c r="E422" t="s">
        <v>583</v>
      </c>
    </row>
    <row r="423" spans="4:16">
      <c r="D423">
        <v>1</v>
      </c>
      <c r="E423" t="s">
        <v>581</v>
      </c>
      <c r="P423">
        <f>3*60*60</f>
        <v>10800</v>
      </c>
    </row>
    <row r="424" spans="4:16">
      <c r="D424">
        <v>1</v>
      </c>
      <c r="E424" t="s">
        <v>547</v>
      </c>
    </row>
    <row r="425" spans="4:16">
      <c r="D425">
        <v>1</v>
      </c>
      <c r="E425" t="s">
        <v>545</v>
      </c>
    </row>
    <row r="426" spans="4:16">
      <c r="D426">
        <v>1</v>
      </c>
      <c r="E426" t="s">
        <v>571</v>
      </c>
    </row>
    <row r="427" spans="4:16">
      <c r="D427">
        <v>1</v>
      </c>
      <c r="E427" t="s">
        <v>549</v>
      </c>
    </row>
    <row r="428" spans="4:16">
      <c r="D428">
        <v>1</v>
      </c>
      <c r="E428" t="s">
        <v>579</v>
      </c>
    </row>
    <row r="429" spans="4:16" ht="19">
      <c r="D429">
        <v>1</v>
      </c>
      <c r="E429" t="s">
        <v>614</v>
      </c>
      <c r="I429">
        <v>1</v>
      </c>
      <c r="J429" t="s">
        <v>76</v>
      </c>
      <c r="K429" t="s">
        <v>486</v>
      </c>
      <c r="L429" s="102">
        <v>635</v>
      </c>
      <c r="N429" t="s">
        <v>684</v>
      </c>
      <c r="O429" t="s">
        <v>448</v>
      </c>
      <c r="P429" t="s">
        <v>685</v>
      </c>
    </row>
    <row r="430" spans="4:16">
      <c r="D430">
        <v>1</v>
      </c>
      <c r="E430" t="s">
        <v>604</v>
      </c>
      <c r="L430">
        <v>5</v>
      </c>
      <c r="N430" t="s">
        <v>689</v>
      </c>
      <c r="O430" t="s">
        <v>449</v>
      </c>
      <c r="P430" t="s">
        <v>687</v>
      </c>
    </row>
    <row r="431" spans="4:16">
      <c r="D431">
        <v>1</v>
      </c>
      <c r="E431" t="s">
        <v>555</v>
      </c>
      <c r="L431">
        <v>1799</v>
      </c>
      <c r="N431" t="s">
        <v>686</v>
      </c>
      <c r="O431" t="s">
        <v>447</v>
      </c>
      <c r="P431" t="s">
        <v>688</v>
      </c>
    </row>
    <row r="432" spans="4:16">
      <c r="D432">
        <v>1</v>
      </c>
      <c r="E432" t="s">
        <v>618</v>
      </c>
      <c r="L432">
        <v>5</v>
      </c>
    </row>
    <row r="433" spans="9:16">
      <c r="L433">
        <v>7</v>
      </c>
    </row>
    <row r="434" spans="9:16">
      <c r="L434">
        <v>36</v>
      </c>
    </row>
    <row r="435" spans="9:16">
      <c r="L435">
        <v>21</v>
      </c>
    </row>
    <row r="436" spans="9:16">
      <c r="L436">
        <v>3234</v>
      </c>
    </row>
    <row r="437" spans="9:16">
      <c r="L437">
        <v>21</v>
      </c>
    </row>
    <row r="438" spans="9:16">
      <c r="L438">
        <v>253</v>
      </c>
    </row>
    <row r="440" spans="9:16">
      <c r="I440">
        <v>2</v>
      </c>
      <c r="J440" t="s">
        <v>418</v>
      </c>
      <c r="K440" t="s">
        <v>486</v>
      </c>
      <c r="L440">
        <v>1</v>
      </c>
      <c r="N440" t="s">
        <v>690</v>
      </c>
      <c r="O440" t="s">
        <v>691</v>
      </c>
    </row>
    <row r="441" spans="9:16">
      <c r="I441">
        <v>3</v>
      </c>
      <c r="J441" t="s">
        <v>692</v>
      </c>
      <c r="K441" t="s">
        <v>485</v>
      </c>
      <c r="L441">
        <v>397650</v>
      </c>
      <c r="N441" t="s">
        <v>694</v>
      </c>
      <c r="O441" t="s">
        <v>695</v>
      </c>
      <c r="P441" t="s">
        <v>694</v>
      </c>
    </row>
    <row r="442" spans="9:16">
      <c r="K442" t="s">
        <v>693</v>
      </c>
      <c r="N442" t="s">
        <v>684</v>
      </c>
      <c r="O442" t="s">
        <v>696</v>
      </c>
      <c r="P442" t="s">
        <v>684</v>
      </c>
    </row>
    <row r="443" spans="9:16">
      <c r="N443" t="s">
        <v>683</v>
      </c>
      <c r="O443" t="s">
        <v>691</v>
      </c>
      <c r="P443" t="s">
        <v>685</v>
      </c>
    </row>
    <row r="444" spans="9:16">
      <c r="I444">
        <v>4</v>
      </c>
      <c r="J444" t="s">
        <v>403</v>
      </c>
      <c r="K444" t="s">
        <v>485</v>
      </c>
      <c r="L444">
        <v>13298</v>
      </c>
      <c r="N444" t="s">
        <v>694</v>
      </c>
      <c r="O444" t="s">
        <v>695</v>
      </c>
    </row>
    <row r="445" spans="9:16">
      <c r="J445" t="s">
        <v>510</v>
      </c>
      <c r="L445">
        <v>61</v>
      </c>
      <c r="N445" t="s">
        <v>684</v>
      </c>
      <c r="O445" t="s">
        <v>696</v>
      </c>
    </row>
    <row r="446" spans="9:16">
      <c r="N446" t="s">
        <v>697</v>
      </c>
      <c r="O446" t="s">
        <v>691</v>
      </c>
    </row>
    <row r="449" spans="3:11">
      <c r="I449" t="s">
        <v>698</v>
      </c>
      <c r="J449" t="s">
        <v>508</v>
      </c>
      <c r="K449">
        <v>1799</v>
      </c>
    </row>
    <row r="450" spans="3:11">
      <c r="K450">
        <v>26</v>
      </c>
    </row>
    <row r="451" spans="3:11">
      <c r="K451">
        <v>5033</v>
      </c>
    </row>
    <row r="452" spans="3:11">
      <c r="F452">
        <v>1629714600</v>
      </c>
      <c r="K452">
        <v>5033</v>
      </c>
    </row>
    <row r="453" spans="3:11">
      <c r="F453">
        <v>1629889200</v>
      </c>
    </row>
    <row r="454" spans="3:11">
      <c r="F454">
        <f>F453-F452</f>
        <v>174600</v>
      </c>
    </row>
    <row r="457" spans="3:11">
      <c r="C457" t="s">
        <v>710</v>
      </c>
    </row>
    <row r="459" spans="3:11">
      <c r="D459" t="s">
        <v>711</v>
      </c>
    </row>
    <row r="461" spans="3:11">
      <c r="D461" t="s">
        <v>712</v>
      </c>
    </row>
    <row r="463" spans="3:11">
      <c r="D463" t="s">
        <v>713</v>
      </c>
    </row>
    <row r="466" spans="2:17">
      <c r="B466" t="s">
        <v>741</v>
      </c>
    </row>
    <row r="467" spans="2:17">
      <c r="C467" t="s">
        <v>718</v>
      </c>
    </row>
    <row r="471" spans="2:17">
      <c r="C471" s="83" t="s">
        <v>744</v>
      </c>
      <c r="D471" s="83" t="s">
        <v>742</v>
      </c>
      <c r="E471" s="83" t="s">
        <v>743</v>
      </c>
      <c r="H471" t="s">
        <v>910</v>
      </c>
    </row>
    <row r="472" spans="2:17">
      <c r="C472" s="83">
        <v>15</v>
      </c>
      <c r="D472" s="83">
        <v>12064</v>
      </c>
      <c r="E472" s="83">
        <v>460</v>
      </c>
      <c r="F472">
        <v>60</v>
      </c>
      <c r="G472" t="s">
        <v>162</v>
      </c>
      <c r="H472">
        <v>811</v>
      </c>
    </row>
    <row r="473" spans="2:17" ht="20">
      <c r="C473" s="83">
        <v>30</v>
      </c>
      <c r="D473" s="83">
        <v>4284</v>
      </c>
      <c r="E473" s="83">
        <v>386</v>
      </c>
      <c r="F473">
        <v>30</v>
      </c>
      <c r="G473" t="s">
        <v>732</v>
      </c>
      <c r="H473">
        <v>473</v>
      </c>
      <c r="I473">
        <v>24799</v>
      </c>
      <c r="L473" s="118">
        <v>470360</v>
      </c>
      <c r="M473" s="118">
        <v>470369</v>
      </c>
    </row>
    <row r="474" spans="2:17">
      <c r="C474" s="83">
        <v>60</v>
      </c>
      <c r="D474" s="83">
        <v>4429</v>
      </c>
      <c r="E474" s="83">
        <v>389</v>
      </c>
      <c r="F474">
        <v>15</v>
      </c>
      <c r="G474" t="s">
        <v>739</v>
      </c>
      <c r="H474">
        <v>287</v>
      </c>
      <c r="I474">
        <v>7060</v>
      </c>
    </row>
    <row r="476" spans="2:17">
      <c r="L476" t="s">
        <v>873</v>
      </c>
      <c r="M476">
        <v>152</v>
      </c>
    </row>
    <row r="477" spans="2:17">
      <c r="L477" t="s">
        <v>874</v>
      </c>
      <c r="M477">
        <v>13</v>
      </c>
    </row>
    <row r="478" spans="2:17">
      <c r="B478" t="s">
        <v>749</v>
      </c>
      <c r="M478" t="s">
        <v>673</v>
      </c>
      <c r="N478" t="s">
        <v>852</v>
      </c>
      <c r="O478" t="s">
        <v>853</v>
      </c>
    </row>
    <row r="479" spans="2:17">
      <c r="M479">
        <v>1780</v>
      </c>
      <c r="N479">
        <v>3</v>
      </c>
      <c r="O479" t="s">
        <v>854</v>
      </c>
      <c r="Q479" t="s">
        <v>875</v>
      </c>
    </row>
    <row r="480" spans="2:17">
      <c r="B480" s="83" t="s">
        <v>750</v>
      </c>
      <c r="C480" s="107" t="s">
        <v>751</v>
      </c>
      <c r="D480" s="107" t="s">
        <v>752</v>
      </c>
      <c r="E480" s="83" t="s">
        <v>759</v>
      </c>
      <c r="M480">
        <v>1780</v>
      </c>
      <c r="N480">
        <v>7</v>
      </c>
      <c r="O480" t="s">
        <v>855</v>
      </c>
      <c r="Q480" t="s">
        <v>876</v>
      </c>
    </row>
    <row r="481" spans="2:18">
      <c r="B481" s="268" t="s">
        <v>753</v>
      </c>
      <c r="C481" s="268"/>
      <c r="D481" s="268"/>
      <c r="E481" s="268"/>
      <c r="F481" t="s">
        <v>772</v>
      </c>
      <c r="G481">
        <v>1628665200</v>
      </c>
      <c r="H481">
        <v>1628751599</v>
      </c>
      <c r="I481">
        <v>60</v>
      </c>
      <c r="J481">
        <v>19</v>
      </c>
      <c r="M481">
        <v>1780</v>
      </c>
      <c r="N481">
        <v>14</v>
      </c>
      <c r="O481" t="s">
        <v>856</v>
      </c>
    </row>
    <row r="482" spans="2:18">
      <c r="B482" s="108">
        <v>44419</v>
      </c>
      <c r="C482" s="83" t="s">
        <v>202</v>
      </c>
      <c r="D482" s="83" t="s">
        <v>202</v>
      </c>
      <c r="E482" s="83">
        <v>19</v>
      </c>
      <c r="F482" t="s">
        <v>771</v>
      </c>
      <c r="G482">
        <v>1628751600</v>
      </c>
      <c r="H482">
        <v>1628837999</v>
      </c>
      <c r="I482">
        <v>61</v>
      </c>
      <c r="J482">
        <v>21</v>
      </c>
      <c r="M482">
        <v>1780</v>
      </c>
      <c r="N482">
        <v>8</v>
      </c>
      <c r="O482" t="s">
        <v>857</v>
      </c>
    </row>
    <row r="483" spans="2:18">
      <c r="B483" s="108">
        <v>44420</v>
      </c>
      <c r="C483" s="83" t="s">
        <v>202</v>
      </c>
      <c r="D483" s="83" t="s">
        <v>202</v>
      </c>
      <c r="E483" s="83">
        <v>21</v>
      </c>
      <c r="F483" t="s">
        <v>773</v>
      </c>
      <c r="G483">
        <f>G482+86400</f>
        <v>1628838000</v>
      </c>
      <c r="H483">
        <f>H482+86400</f>
        <v>1628924399</v>
      </c>
      <c r="I483">
        <v>62</v>
      </c>
      <c r="J483">
        <v>22</v>
      </c>
      <c r="M483">
        <v>1780</v>
      </c>
      <c r="N483">
        <v>1</v>
      </c>
      <c r="O483" t="s">
        <v>858</v>
      </c>
    </row>
    <row r="484" spans="2:18">
      <c r="B484" s="108">
        <v>44421</v>
      </c>
      <c r="C484" s="83" t="s">
        <v>202</v>
      </c>
      <c r="D484" s="83" t="s">
        <v>202</v>
      </c>
      <c r="E484" s="83">
        <v>22</v>
      </c>
      <c r="F484" t="s">
        <v>774</v>
      </c>
      <c r="G484">
        <f>G483+86400</f>
        <v>1628924400</v>
      </c>
      <c r="H484">
        <f t="shared" ref="H484:H493" si="1">H483+86400</f>
        <v>1629010799</v>
      </c>
      <c r="I484">
        <v>63</v>
      </c>
      <c r="J484">
        <v>23</v>
      </c>
      <c r="M484">
        <v>1780</v>
      </c>
      <c r="N484">
        <v>1</v>
      </c>
      <c r="O484" t="s">
        <v>859</v>
      </c>
    </row>
    <row r="485" spans="2:18">
      <c r="B485" s="108">
        <v>44422</v>
      </c>
      <c r="C485" s="83" t="s">
        <v>202</v>
      </c>
      <c r="D485" s="83" t="s">
        <v>202</v>
      </c>
      <c r="E485" s="83">
        <v>23</v>
      </c>
      <c r="F485" t="s">
        <v>775</v>
      </c>
      <c r="G485">
        <f t="shared" ref="G485:G493" si="2">G484+86400</f>
        <v>1629010800</v>
      </c>
      <c r="H485">
        <f>H484+86400</f>
        <v>1629097199</v>
      </c>
      <c r="I485">
        <v>64</v>
      </c>
      <c r="J485">
        <v>24</v>
      </c>
      <c r="M485">
        <v>1780</v>
      </c>
      <c r="N485">
        <v>1</v>
      </c>
      <c r="O485" t="s">
        <v>860</v>
      </c>
    </row>
    <row r="486" spans="2:18">
      <c r="B486" s="108">
        <v>44423</v>
      </c>
      <c r="C486" s="83" t="s">
        <v>202</v>
      </c>
      <c r="D486" s="83" t="s">
        <v>202</v>
      </c>
      <c r="E486" s="83">
        <v>24</v>
      </c>
      <c r="F486" t="s">
        <v>776</v>
      </c>
      <c r="G486">
        <f t="shared" si="2"/>
        <v>1629097200</v>
      </c>
      <c r="H486">
        <f t="shared" si="1"/>
        <v>1629183599</v>
      </c>
      <c r="I486">
        <v>65</v>
      </c>
      <c r="J486">
        <v>29</v>
      </c>
      <c r="M486">
        <v>1780</v>
      </c>
      <c r="N486">
        <v>1740</v>
      </c>
      <c r="O486" t="s">
        <v>861</v>
      </c>
    </row>
    <row r="487" spans="2:18">
      <c r="B487" s="108">
        <v>44424</v>
      </c>
      <c r="C487" s="83" t="s">
        <v>202</v>
      </c>
      <c r="D487" s="83" t="s">
        <v>202</v>
      </c>
      <c r="E487" s="83">
        <v>25</v>
      </c>
      <c r="F487" t="s">
        <v>777</v>
      </c>
      <c r="G487">
        <f t="shared" si="2"/>
        <v>1629183600</v>
      </c>
      <c r="H487">
        <f t="shared" si="1"/>
        <v>1629269999</v>
      </c>
      <c r="I487">
        <v>66</v>
      </c>
      <c r="J487">
        <v>30</v>
      </c>
      <c r="M487">
        <v>1780</v>
      </c>
      <c r="N487">
        <v>5</v>
      </c>
      <c r="O487" t="s">
        <v>862</v>
      </c>
      <c r="R487">
        <v>1630330200</v>
      </c>
    </row>
    <row r="488" spans="2:18">
      <c r="B488" s="268" t="s">
        <v>754</v>
      </c>
      <c r="C488" s="268"/>
      <c r="D488" s="268"/>
      <c r="E488" s="268"/>
      <c r="F488" t="s">
        <v>778</v>
      </c>
      <c r="G488">
        <f t="shared" si="2"/>
        <v>1629270000</v>
      </c>
      <c r="H488">
        <f t="shared" si="1"/>
        <v>1629356399</v>
      </c>
      <c r="I488">
        <v>67</v>
      </c>
      <c r="J488">
        <v>31</v>
      </c>
      <c r="M488">
        <v>4590</v>
      </c>
      <c r="N488">
        <v>4</v>
      </c>
      <c r="O488" t="s">
        <v>863</v>
      </c>
      <c r="R488">
        <v>1630331100</v>
      </c>
    </row>
    <row r="489" spans="2:18">
      <c r="B489" s="108">
        <v>44430</v>
      </c>
      <c r="C489" s="83" t="s">
        <v>755</v>
      </c>
      <c r="D489" s="83" t="s">
        <v>755</v>
      </c>
      <c r="E489" s="101"/>
      <c r="F489" t="s">
        <v>779</v>
      </c>
      <c r="G489">
        <f t="shared" si="2"/>
        <v>1629356400</v>
      </c>
      <c r="H489">
        <f t="shared" si="1"/>
        <v>1629442799</v>
      </c>
      <c r="I489">
        <v>68</v>
      </c>
      <c r="J489">
        <v>32</v>
      </c>
      <c r="M489">
        <v>4590</v>
      </c>
      <c r="N489">
        <v>13</v>
      </c>
      <c r="O489" t="s">
        <v>864</v>
      </c>
    </row>
    <row r="490" spans="2:18">
      <c r="B490" s="268" t="s">
        <v>756</v>
      </c>
      <c r="C490" s="268"/>
      <c r="D490" s="268"/>
      <c r="E490" s="268"/>
      <c r="F490" t="s">
        <v>780</v>
      </c>
      <c r="G490">
        <f t="shared" si="2"/>
        <v>1629442800</v>
      </c>
      <c r="H490">
        <f t="shared" si="1"/>
        <v>1629529199</v>
      </c>
      <c r="I490" s="117">
        <v>70</v>
      </c>
      <c r="J490">
        <v>33</v>
      </c>
      <c r="M490">
        <v>4590</v>
      </c>
      <c r="N490">
        <v>27</v>
      </c>
      <c r="O490" t="s">
        <v>865</v>
      </c>
    </row>
    <row r="491" spans="2:18">
      <c r="B491" s="108">
        <v>44425</v>
      </c>
      <c r="C491" s="83" t="s">
        <v>202</v>
      </c>
      <c r="D491" s="83" t="s">
        <v>202</v>
      </c>
      <c r="E491" s="83">
        <v>27</v>
      </c>
      <c r="F491" t="s">
        <v>781</v>
      </c>
      <c r="G491">
        <f t="shared" si="2"/>
        <v>1629529200</v>
      </c>
      <c r="H491">
        <f t="shared" si="1"/>
        <v>1629615599</v>
      </c>
      <c r="I491">
        <v>71</v>
      </c>
      <c r="J491">
        <v>34</v>
      </c>
      <c r="M491">
        <v>4590</v>
      </c>
      <c r="N491">
        <v>2</v>
      </c>
      <c r="O491" t="s">
        <v>866</v>
      </c>
    </row>
    <row r="492" spans="2:18">
      <c r="B492" s="108">
        <v>44426</v>
      </c>
      <c r="C492" s="83" t="s">
        <v>755</v>
      </c>
      <c r="D492" s="83" t="s">
        <v>755</v>
      </c>
      <c r="E492" s="83">
        <v>28</v>
      </c>
      <c r="F492" t="s">
        <v>782</v>
      </c>
      <c r="G492">
        <f>G491+86400</f>
        <v>1629615600</v>
      </c>
      <c r="H492">
        <f t="shared" si="1"/>
        <v>1629701999</v>
      </c>
      <c r="I492">
        <v>72</v>
      </c>
      <c r="J492">
        <v>35</v>
      </c>
      <c r="M492">
        <v>4590</v>
      </c>
      <c r="N492">
        <v>135</v>
      </c>
      <c r="O492" t="s">
        <v>867</v>
      </c>
    </row>
    <row r="493" spans="2:18">
      <c r="B493" s="268" t="s">
        <v>757</v>
      </c>
      <c r="C493" s="268"/>
      <c r="D493" s="268"/>
      <c r="E493" s="268"/>
      <c r="F493" t="s">
        <v>783</v>
      </c>
      <c r="G493">
        <f t="shared" si="2"/>
        <v>1629702000</v>
      </c>
      <c r="H493">
        <f t="shared" si="1"/>
        <v>1629788399</v>
      </c>
      <c r="I493">
        <v>73</v>
      </c>
      <c r="M493">
        <v>4590</v>
      </c>
      <c r="N493">
        <v>22</v>
      </c>
      <c r="O493" t="s">
        <v>868</v>
      </c>
      <c r="R493">
        <v>1630329300</v>
      </c>
    </row>
    <row r="494" spans="2:18">
      <c r="B494" s="83" t="s">
        <v>758</v>
      </c>
      <c r="C494" s="83" t="s">
        <v>755</v>
      </c>
      <c r="D494" s="83" t="s">
        <v>755</v>
      </c>
      <c r="E494" s="83"/>
      <c r="M494" s="21">
        <v>4590</v>
      </c>
      <c r="N494" s="21">
        <v>1</v>
      </c>
      <c r="O494" s="21" t="s">
        <v>858</v>
      </c>
      <c r="R494">
        <v>1630330200</v>
      </c>
    </row>
    <row r="495" spans="2:18">
      <c r="L495" t="s">
        <v>903</v>
      </c>
      <c r="M495">
        <v>4590</v>
      </c>
      <c r="N495">
        <v>4380</v>
      </c>
      <c r="O495" t="s">
        <v>869</v>
      </c>
    </row>
    <row r="496" spans="2:18">
      <c r="M496" s="21">
        <v>4590</v>
      </c>
      <c r="N496" s="21">
        <v>1</v>
      </c>
      <c r="O496" s="21" t="s">
        <v>870</v>
      </c>
    </row>
    <row r="497" spans="1:15">
      <c r="J497">
        <v>1629954000</v>
      </c>
      <c r="K497">
        <v>1629977400</v>
      </c>
      <c r="M497">
        <v>4590</v>
      </c>
      <c r="N497">
        <v>3</v>
      </c>
      <c r="O497" t="s">
        <v>871</v>
      </c>
    </row>
    <row r="498" spans="1:15">
      <c r="J498">
        <v>1629979200</v>
      </c>
      <c r="K498">
        <v>1629979200</v>
      </c>
      <c r="M498">
        <v>4590</v>
      </c>
      <c r="N498">
        <v>2</v>
      </c>
      <c r="O498" t="s">
        <v>872</v>
      </c>
    </row>
    <row r="499" spans="1:15">
      <c r="A499" t="s">
        <v>784</v>
      </c>
      <c r="B499" s="109" t="s">
        <v>4</v>
      </c>
      <c r="C499" s="109" t="s">
        <v>800</v>
      </c>
      <c r="D499" s="109" t="s">
        <v>519</v>
      </c>
      <c r="E499" s="109" t="s">
        <v>396</v>
      </c>
      <c r="F499" s="109" t="s">
        <v>801</v>
      </c>
      <c r="G499" s="109" t="s">
        <v>393</v>
      </c>
      <c r="H499" s="109" t="s">
        <v>804</v>
      </c>
      <c r="I499" s="109" t="s">
        <v>744</v>
      </c>
      <c r="J499">
        <f>J497-J498</f>
        <v>-25200</v>
      </c>
      <c r="K499">
        <f>K497-K498</f>
        <v>-1800</v>
      </c>
    </row>
    <row r="500" spans="1:15">
      <c r="B500" s="110" t="s">
        <v>785</v>
      </c>
      <c r="C500" s="110" t="s">
        <v>76</v>
      </c>
      <c r="D500" s="110" t="s">
        <v>486</v>
      </c>
      <c r="E500" s="110" t="s">
        <v>403</v>
      </c>
      <c r="F500" s="110" t="s">
        <v>403</v>
      </c>
      <c r="G500" s="110" t="s">
        <v>162</v>
      </c>
      <c r="H500" s="110" t="s">
        <v>802</v>
      </c>
      <c r="I500" s="110">
        <v>15</v>
      </c>
    </row>
    <row r="501" spans="1:15">
      <c r="B501" s="110" t="s">
        <v>786</v>
      </c>
      <c r="C501" s="110" t="s">
        <v>403</v>
      </c>
      <c r="D501" s="110" t="s">
        <v>485</v>
      </c>
      <c r="E501" s="110" t="s">
        <v>809</v>
      </c>
      <c r="F501" s="110" t="s">
        <v>809</v>
      </c>
      <c r="G501" s="83" t="s">
        <v>513</v>
      </c>
      <c r="H501" s="110" t="s">
        <v>803</v>
      </c>
      <c r="I501" s="110">
        <v>30</v>
      </c>
    </row>
    <row r="502" spans="1:15">
      <c r="B502" s="110" t="s">
        <v>787</v>
      </c>
      <c r="C502" s="110" t="s">
        <v>415</v>
      </c>
      <c r="D502" s="110" t="s">
        <v>487</v>
      </c>
      <c r="E502" s="83"/>
      <c r="F502" s="83"/>
      <c r="G502" s="83" t="s">
        <v>789</v>
      </c>
      <c r="H502" s="83"/>
      <c r="I502" s="110">
        <v>60</v>
      </c>
      <c r="K502">
        <v>1630347300</v>
      </c>
      <c r="M502">
        <v>8</v>
      </c>
    </row>
    <row r="503" spans="1:15">
      <c r="B503" s="110" t="s">
        <v>788</v>
      </c>
      <c r="C503" s="112" t="s">
        <v>418</v>
      </c>
      <c r="D503" s="83"/>
      <c r="E503" s="83"/>
      <c r="F503" s="83"/>
      <c r="G503" s="83" t="s">
        <v>790</v>
      </c>
      <c r="H503" s="83"/>
      <c r="I503" s="83"/>
    </row>
    <row r="504" spans="1:15">
      <c r="B504" s="83"/>
      <c r="C504" s="112" t="s">
        <v>492</v>
      </c>
      <c r="D504" s="83"/>
      <c r="E504" s="83"/>
      <c r="F504" s="83"/>
      <c r="G504" s="83" t="s">
        <v>791</v>
      </c>
      <c r="H504" s="83"/>
      <c r="I504" s="83"/>
      <c r="L504">
        <v>8.3000000000000007</v>
      </c>
      <c r="M504" t="s">
        <v>902</v>
      </c>
      <c r="N504">
        <v>3500</v>
      </c>
    </row>
    <row r="505" spans="1:15">
      <c r="B505" s="83"/>
      <c r="C505" s="111" t="s">
        <v>211</v>
      </c>
      <c r="D505" s="83"/>
      <c r="E505" s="83"/>
      <c r="F505" s="83"/>
      <c r="G505" s="83" t="s">
        <v>792</v>
      </c>
      <c r="H505" s="83"/>
      <c r="I505" s="83"/>
      <c r="L505">
        <v>8.4499999999999993</v>
      </c>
      <c r="M505" t="s">
        <v>902</v>
      </c>
      <c r="N505">
        <v>4000</v>
      </c>
    </row>
    <row r="506" spans="1:15">
      <c r="B506" s="83"/>
      <c r="C506" s="83"/>
      <c r="D506" s="83"/>
      <c r="E506" s="83"/>
      <c r="F506" s="83"/>
      <c r="G506" s="83" t="s">
        <v>793</v>
      </c>
      <c r="H506" s="83"/>
      <c r="I506" s="83"/>
    </row>
    <row r="507" spans="1:15">
      <c r="B507" s="83"/>
      <c r="C507" s="83"/>
      <c r="D507" s="83"/>
      <c r="E507" s="83"/>
      <c r="F507" s="83"/>
      <c r="G507" s="83" t="s">
        <v>794</v>
      </c>
      <c r="H507" s="83"/>
      <c r="I507" s="83"/>
      <c r="K507" t="s">
        <v>403</v>
      </c>
    </row>
    <row r="508" spans="1:15">
      <c r="B508" s="83"/>
      <c r="C508" s="83"/>
      <c r="D508" s="83"/>
      <c r="E508" s="83"/>
      <c r="F508" s="83"/>
      <c r="G508" s="83" t="s">
        <v>795</v>
      </c>
      <c r="H508" s="83"/>
      <c r="I508" s="83"/>
    </row>
    <row r="509" spans="1:15">
      <c r="B509" s="83"/>
      <c r="C509" s="83"/>
      <c r="D509" s="83"/>
      <c r="E509" s="83"/>
      <c r="F509" s="83"/>
      <c r="G509" s="83" t="s">
        <v>796</v>
      </c>
      <c r="H509" s="83"/>
      <c r="I509" s="83"/>
      <c r="L509" t="s">
        <v>904</v>
      </c>
      <c r="M509" t="s">
        <v>46</v>
      </c>
      <c r="N509" t="s">
        <v>905</v>
      </c>
    </row>
    <row r="510" spans="1:15">
      <c r="B510" s="83"/>
      <c r="C510" s="83"/>
      <c r="D510" s="83"/>
      <c r="E510" s="83"/>
      <c r="F510" s="83"/>
      <c r="G510" s="83" t="s">
        <v>797</v>
      </c>
      <c r="H510" s="83"/>
      <c r="I510" s="83"/>
    </row>
    <row r="511" spans="1:15">
      <c r="B511" s="83"/>
      <c r="C511" s="83"/>
      <c r="D511" s="83"/>
      <c r="E511" s="83"/>
      <c r="F511" s="83"/>
      <c r="G511" s="83" t="s">
        <v>798</v>
      </c>
      <c r="H511" s="83"/>
      <c r="I511" s="83"/>
    </row>
    <row r="512" spans="1:15">
      <c r="B512" s="83"/>
      <c r="C512" s="83"/>
      <c r="D512" s="83"/>
      <c r="E512" s="83"/>
      <c r="F512" s="83"/>
      <c r="G512" s="110" t="s">
        <v>799</v>
      </c>
      <c r="H512" s="83"/>
      <c r="I512" s="83"/>
    </row>
    <row r="513" spans="2:10">
      <c r="J513">
        <v>1629979200</v>
      </c>
    </row>
    <row r="514" spans="2:10">
      <c r="B514" s="109" t="s">
        <v>805</v>
      </c>
      <c r="J514">
        <v>1629997200</v>
      </c>
    </row>
    <row r="515" spans="2:10">
      <c r="B515" s="110" t="s">
        <v>785</v>
      </c>
      <c r="J515">
        <f>J514-J513</f>
        <v>18000</v>
      </c>
    </row>
    <row r="516" spans="2:10">
      <c r="B516" s="110" t="s">
        <v>806</v>
      </c>
    </row>
    <row r="517" spans="2:10">
      <c r="B517" s="110" t="s">
        <v>807</v>
      </c>
    </row>
    <row r="518" spans="2:10">
      <c r="J518">
        <v>1630569600</v>
      </c>
    </row>
    <row r="519" spans="2:10">
      <c r="J519">
        <v>1630501200</v>
      </c>
    </row>
    <row r="520" spans="2:10">
      <c r="B520" s="83" t="s">
        <v>808</v>
      </c>
      <c r="C520" s="83"/>
      <c r="J520">
        <f>J519-J518</f>
        <v>-68400</v>
      </c>
    </row>
    <row r="521" spans="2:10">
      <c r="B521" s="83" t="s">
        <v>211</v>
      </c>
      <c r="C521" s="83"/>
      <c r="E521" t="s">
        <v>812</v>
      </c>
    </row>
    <row r="522" spans="2:10">
      <c r="B522" s="83" t="s">
        <v>509</v>
      </c>
      <c r="C522" s="83" t="s">
        <v>487</v>
      </c>
      <c r="J522">
        <v>1630569600</v>
      </c>
    </row>
    <row r="523" spans="2:10" ht="21">
      <c r="B523" s="83" t="s">
        <v>508</v>
      </c>
      <c r="C523" s="83" t="s">
        <v>487</v>
      </c>
      <c r="J523" s="100">
        <v>1630589400</v>
      </c>
    </row>
    <row r="524" spans="2:10">
      <c r="J524">
        <f>J523-J522</f>
        <v>19800</v>
      </c>
    </row>
    <row r="526" spans="2:10">
      <c r="B526" t="s">
        <v>810</v>
      </c>
    </row>
    <row r="527" spans="2:10">
      <c r="B527" t="s">
        <v>811</v>
      </c>
    </row>
    <row r="532" spans="1:13">
      <c r="B532" s="1" t="s">
        <v>815</v>
      </c>
    </row>
    <row r="533" spans="1:13">
      <c r="B533" t="s">
        <v>814</v>
      </c>
    </row>
    <row r="537" spans="1:13">
      <c r="A537" s="114" t="s">
        <v>784</v>
      </c>
      <c r="B537" s="115" t="s">
        <v>4</v>
      </c>
      <c r="C537" s="115" t="s">
        <v>800</v>
      </c>
      <c r="D537" s="115" t="s">
        <v>519</v>
      </c>
      <c r="E537" s="115" t="s">
        <v>396</v>
      </c>
      <c r="F537" s="115" t="s">
        <v>801</v>
      </c>
      <c r="G537" s="115" t="s">
        <v>393</v>
      </c>
      <c r="H537" s="115" t="s">
        <v>804</v>
      </c>
      <c r="I537" s="115" t="s">
        <v>744</v>
      </c>
    </row>
    <row r="538" spans="1:13">
      <c r="A538" s="114"/>
      <c r="B538" s="110" t="s">
        <v>785</v>
      </c>
      <c r="C538" s="110" t="s">
        <v>76</v>
      </c>
      <c r="D538" s="110" t="s">
        <v>486</v>
      </c>
      <c r="E538" s="110" t="s">
        <v>403</v>
      </c>
      <c r="F538" s="110" t="s">
        <v>403</v>
      </c>
      <c r="G538" s="110" t="s">
        <v>162</v>
      </c>
      <c r="H538" s="110" t="s">
        <v>802</v>
      </c>
      <c r="I538" s="110">
        <v>15</v>
      </c>
    </row>
    <row r="539" spans="1:13">
      <c r="A539" s="114"/>
      <c r="B539" s="110" t="s">
        <v>786</v>
      </c>
      <c r="C539" s="110" t="s">
        <v>403</v>
      </c>
      <c r="D539" s="110" t="s">
        <v>485</v>
      </c>
      <c r="E539" s="110" t="s">
        <v>809</v>
      </c>
      <c r="F539" s="110" t="s">
        <v>809</v>
      </c>
      <c r="G539" s="110" t="s">
        <v>513</v>
      </c>
      <c r="H539" s="110" t="s">
        <v>803</v>
      </c>
      <c r="I539" s="110">
        <v>30</v>
      </c>
      <c r="K539" s="116" t="s">
        <v>835</v>
      </c>
      <c r="L539" s="116" t="s">
        <v>833</v>
      </c>
      <c r="M539" s="116" t="s">
        <v>834</v>
      </c>
    </row>
    <row r="540" spans="1:13">
      <c r="A540" s="114"/>
      <c r="B540" s="110" t="s">
        <v>787</v>
      </c>
      <c r="C540" s="110" t="s">
        <v>415</v>
      </c>
      <c r="D540" s="110" t="s">
        <v>487</v>
      </c>
      <c r="E540" s="113"/>
      <c r="F540" s="113"/>
      <c r="G540" s="47" t="s">
        <v>789</v>
      </c>
      <c r="H540" s="110" t="s">
        <v>843</v>
      </c>
      <c r="I540" s="110">
        <v>60</v>
      </c>
      <c r="K540" s="21" t="s">
        <v>836</v>
      </c>
      <c r="L540" s="21" t="s">
        <v>837</v>
      </c>
      <c r="M540" s="21" t="s">
        <v>838</v>
      </c>
    </row>
    <row r="541" spans="1:13">
      <c r="A541" s="114"/>
      <c r="B541" s="110" t="s">
        <v>788</v>
      </c>
      <c r="C541" s="110" t="s">
        <v>418</v>
      </c>
      <c r="D541" s="113"/>
      <c r="E541" s="113"/>
      <c r="F541" s="113"/>
      <c r="G541" s="110" t="s">
        <v>790</v>
      </c>
      <c r="H541" s="113"/>
      <c r="I541" s="113"/>
    </row>
    <row r="542" spans="1:13">
      <c r="A542" s="114"/>
      <c r="B542" s="113"/>
      <c r="C542" s="110" t="s">
        <v>492</v>
      </c>
      <c r="D542" s="113"/>
      <c r="E542" s="113"/>
      <c r="F542" s="113"/>
      <c r="G542" s="110" t="s">
        <v>791</v>
      </c>
      <c r="H542" s="113"/>
      <c r="I542" s="113"/>
    </row>
    <row r="543" spans="1:13">
      <c r="A543" s="114"/>
      <c r="B543" s="113"/>
      <c r="C543" s="113"/>
      <c r="D543" s="113"/>
      <c r="E543" s="113"/>
      <c r="F543" s="113"/>
      <c r="G543" s="47" t="s">
        <v>792</v>
      </c>
      <c r="H543" s="113"/>
      <c r="I543" s="113"/>
    </row>
    <row r="544" spans="1:13">
      <c r="A544" s="114"/>
      <c r="B544" s="113"/>
      <c r="C544" s="113"/>
      <c r="D544" s="113"/>
      <c r="E544" s="113"/>
      <c r="F544" s="113"/>
      <c r="G544" s="110" t="s">
        <v>793</v>
      </c>
      <c r="H544" s="113"/>
      <c r="I544" s="113"/>
    </row>
    <row r="545" spans="1:11">
      <c r="A545" s="114"/>
      <c r="B545" s="113"/>
      <c r="C545" s="113"/>
      <c r="D545" s="113"/>
      <c r="E545" s="113"/>
      <c r="F545" s="113"/>
      <c r="G545" s="110" t="s">
        <v>794</v>
      </c>
      <c r="H545" s="113"/>
      <c r="I545" s="113"/>
    </row>
    <row r="546" spans="1:11">
      <c r="A546" s="114"/>
      <c r="B546" s="113"/>
      <c r="C546" s="113"/>
      <c r="D546" s="113"/>
      <c r="E546" s="113"/>
      <c r="F546" s="113"/>
      <c r="G546" s="47" t="s">
        <v>795</v>
      </c>
      <c r="H546" s="113"/>
      <c r="I546" s="113"/>
    </row>
    <row r="547" spans="1:11">
      <c r="A547" s="114"/>
      <c r="B547" s="113"/>
      <c r="C547" s="113"/>
      <c r="D547" s="113"/>
      <c r="E547" s="113"/>
      <c r="F547" s="113"/>
      <c r="G547" s="47" t="s">
        <v>796</v>
      </c>
      <c r="H547" s="113"/>
      <c r="I547" s="113"/>
    </row>
    <row r="548" spans="1:11">
      <c r="A548" s="114"/>
      <c r="B548" s="113"/>
      <c r="C548" s="113"/>
      <c r="D548" s="113"/>
      <c r="E548" s="113"/>
      <c r="F548" s="113"/>
      <c r="G548" s="110" t="s">
        <v>797</v>
      </c>
      <c r="H548" s="113"/>
      <c r="I548" s="113"/>
    </row>
    <row r="549" spans="1:11">
      <c r="A549" s="114"/>
      <c r="B549" s="113"/>
      <c r="C549" s="113"/>
      <c r="D549" s="113"/>
      <c r="E549" s="113"/>
      <c r="F549" s="113"/>
      <c r="G549" s="47" t="s">
        <v>798</v>
      </c>
      <c r="H549" s="113"/>
      <c r="I549" s="113"/>
      <c r="K549" t="s">
        <v>879</v>
      </c>
    </row>
    <row r="550" spans="1:11">
      <c r="A550" s="114"/>
      <c r="B550" s="113"/>
      <c r="C550" s="113"/>
      <c r="D550" s="113"/>
      <c r="E550" s="113"/>
      <c r="F550" s="113"/>
      <c r="G550" s="110" t="s">
        <v>799</v>
      </c>
      <c r="H550" s="113"/>
      <c r="I550" s="113"/>
    </row>
    <row r="551" spans="1:11">
      <c r="A551" s="114"/>
      <c r="B551" s="114"/>
      <c r="C551" s="114"/>
      <c r="D551" s="114"/>
      <c r="E551" s="114"/>
      <c r="F551" s="114"/>
      <c r="G551" s="114"/>
      <c r="H551" s="114"/>
      <c r="I551" s="114"/>
    </row>
    <row r="552" spans="1:11">
      <c r="A552" s="114"/>
      <c r="B552" s="115" t="s">
        <v>805</v>
      </c>
      <c r="C552" s="114"/>
      <c r="D552" s="114"/>
      <c r="E552" s="114"/>
      <c r="F552" s="114"/>
      <c r="G552" s="114"/>
      <c r="H552" s="114"/>
      <c r="I552" s="114"/>
    </row>
    <row r="553" spans="1:11">
      <c r="A553" s="114"/>
      <c r="B553" s="110" t="s">
        <v>785</v>
      </c>
      <c r="C553" s="114"/>
      <c r="D553" s="114"/>
      <c r="E553" s="114"/>
      <c r="F553" s="114"/>
      <c r="G553" s="114"/>
      <c r="H553" s="114"/>
      <c r="I553" s="114"/>
    </row>
    <row r="554" spans="1:11">
      <c r="A554" s="114"/>
      <c r="B554" s="110" t="s">
        <v>806</v>
      </c>
      <c r="C554" s="114"/>
      <c r="D554" s="114"/>
      <c r="E554" s="114"/>
      <c r="F554" s="114"/>
      <c r="G554" s="114"/>
      <c r="H554" s="114"/>
      <c r="I554" s="114"/>
      <c r="K554" t="s">
        <v>877</v>
      </c>
    </row>
    <row r="555" spans="1:11">
      <c r="A555" s="114"/>
      <c r="B555" s="110" t="s">
        <v>807</v>
      </c>
      <c r="C555" s="114"/>
      <c r="D555" s="114"/>
      <c r="E555" s="114"/>
      <c r="F555" s="114"/>
      <c r="G555" s="114"/>
      <c r="H555" s="114"/>
      <c r="I555" s="114"/>
      <c r="K555" t="s">
        <v>878</v>
      </c>
    </row>
    <row r="557" spans="1:11">
      <c r="B557" s="119" t="s">
        <v>831</v>
      </c>
      <c r="C557" s="120"/>
      <c r="D557" s="120"/>
      <c r="E557" s="120"/>
      <c r="F557" s="121" t="s">
        <v>818</v>
      </c>
      <c r="G557" s="120"/>
      <c r="H557" s="122"/>
    </row>
    <row r="558" spans="1:11">
      <c r="B558" s="123" t="s">
        <v>832</v>
      </c>
      <c r="F558" s="124">
        <v>44425.308472222219</v>
      </c>
      <c r="G558" s="125">
        <v>40029</v>
      </c>
      <c r="H558" s="126" t="s">
        <v>842</v>
      </c>
    </row>
    <row r="559" spans="1:11">
      <c r="B559" s="127" t="s">
        <v>848</v>
      </c>
      <c r="C559" s="128"/>
      <c r="D559" s="128"/>
      <c r="E559" s="128"/>
      <c r="F559" s="129" t="s">
        <v>847</v>
      </c>
      <c r="G559" s="128"/>
      <c r="H559" s="130"/>
    </row>
    <row r="560" spans="1:11">
      <c r="B560">
        <v>1</v>
      </c>
      <c r="C560" s="21" t="s">
        <v>816</v>
      </c>
    </row>
    <row r="561" spans="2:12">
      <c r="B561">
        <v>2</v>
      </c>
      <c r="C561" s="21" t="s">
        <v>817</v>
      </c>
    </row>
    <row r="562" spans="2:12">
      <c r="B562">
        <v>3</v>
      </c>
      <c r="C562" t="s">
        <v>819</v>
      </c>
      <c r="E562" t="s">
        <v>844</v>
      </c>
      <c r="F562" t="s">
        <v>403</v>
      </c>
      <c r="G562" t="s">
        <v>487</v>
      </c>
    </row>
    <row r="563" spans="2:12" ht="29">
      <c r="B563">
        <v>4</v>
      </c>
      <c r="C563" s="21" t="s">
        <v>820</v>
      </c>
      <c r="G563" t="s">
        <v>585</v>
      </c>
      <c r="I563" s="132" t="s">
        <v>880</v>
      </c>
    </row>
    <row r="564" spans="2:12">
      <c r="B564">
        <v>5</v>
      </c>
      <c r="C564" s="21" t="s">
        <v>821</v>
      </c>
    </row>
    <row r="565" spans="2:12">
      <c r="B565">
        <v>6</v>
      </c>
      <c r="C565" t="s">
        <v>822</v>
      </c>
      <c r="E565" t="s">
        <v>844</v>
      </c>
      <c r="F565" s="21" t="s">
        <v>403</v>
      </c>
      <c r="L565">
        <v>1630476000</v>
      </c>
    </row>
    <row r="566" spans="2:12">
      <c r="B566">
        <v>7</v>
      </c>
      <c r="C566" s="21" t="s">
        <v>823</v>
      </c>
      <c r="L566">
        <v>1630501200</v>
      </c>
    </row>
    <row r="567" spans="2:12">
      <c r="B567">
        <v>8</v>
      </c>
      <c r="C567" s="21" t="s">
        <v>824</v>
      </c>
      <c r="L567">
        <f>L565-L566</f>
        <v>-25200</v>
      </c>
    </row>
    <row r="568" spans="2:12">
      <c r="B568">
        <v>9</v>
      </c>
      <c r="C568" t="s">
        <v>825</v>
      </c>
      <c r="E568" t="s">
        <v>845</v>
      </c>
      <c r="F568" t="s">
        <v>403</v>
      </c>
    </row>
    <row r="569" spans="2:12">
      <c r="B569">
        <v>10</v>
      </c>
      <c r="C569" s="21" t="s">
        <v>826</v>
      </c>
    </row>
    <row r="570" spans="2:12">
      <c r="B570">
        <v>11</v>
      </c>
      <c r="C570" t="s">
        <v>827</v>
      </c>
      <c r="F570" s="21" t="s">
        <v>76</v>
      </c>
    </row>
    <row r="571" spans="2:12">
      <c r="B571">
        <v>12</v>
      </c>
      <c r="C571" t="s">
        <v>828</v>
      </c>
      <c r="E571" t="s">
        <v>846</v>
      </c>
      <c r="F571" s="131" t="s">
        <v>403</v>
      </c>
      <c r="G571" s="131" t="s">
        <v>851</v>
      </c>
    </row>
    <row r="572" spans="2:12">
      <c r="B572">
        <v>13</v>
      </c>
      <c r="C572" t="s">
        <v>829</v>
      </c>
      <c r="E572" t="s">
        <v>846</v>
      </c>
      <c r="F572" s="21" t="s">
        <v>403</v>
      </c>
    </row>
    <row r="573" spans="2:12">
      <c r="B573">
        <v>14</v>
      </c>
      <c r="C573" t="s">
        <v>830</v>
      </c>
      <c r="F573" s="21" t="s">
        <v>403</v>
      </c>
    </row>
    <row r="574" spans="2:12">
      <c r="B574">
        <v>15</v>
      </c>
      <c r="C574" s="21" t="s">
        <v>839</v>
      </c>
    </row>
    <row r="575" spans="2:12">
      <c r="B575">
        <v>16</v>
      </c>
      <c r="C575" t="s">
        <v>840</v>
      </c>
      <c r="E575" s="21" t="s">
        <v>841</v>
      </c>
    </row>
    <row r="578" spans="2:10">
      <c r="C578" t="s">
        <v>849</v>
      </c>
    </row>
    <row r="579" spans="2:10">
      <c r="C579" t="s">
        <v>850</v>
      </c>
    </row>
    <row r="580" spans="2:10">
      <c r="C580" s="1" t="s">
        <v>1092</v>
      </c>
    </row>
    <row r="583" spans="2:10">
      <c r="B583" t="s">
        <v>883</v>
      </c>
    </row>
    <row r="585" spans="2:10">
      <c r="C585" t="s">
        <v>885</v>
      </c>
      <c r="E585" t="s">
        <v>886</v>
      </c>
      <c r="H585" t="s">
        <v>898</v>
      </c>
      <c r="J585" t="s">
        <v>899</v>
      </c>
    </row>
    <row r="586" spans="2:10">
      <c r="C586" t="s">
        <v>884</v>
      </c>
      <c r="E586">
        <v>123</v>
      </c>
      <c r="F586" t="s">
        <v>892</v>
      </c>
      <c r="H586">
        <v>123</v>
      </c>
      <c r="I586" t="s">
        <v>894</v>
      </c>
      <c r="J586" t="s">
        <v>900</v>
      </c>
    </row>
    <row r="587" spans="2:10">
      <c r="C587" t="s">
        <v>887</v>
      </c>
      <c r="F587" t="s">
        <v>893</v>
      </c>
      <c r="I587" t="s">
        <v>893</v>
      </c>
      <c r="J587" t="s">
        <v>901</v>
      </c>
    </row>
    <row r="588" spans="2:10">
      <c r="C588" t="s">
        <v>888</v>
      </c>
      <c r="F588" t="s">
        <v>894</v>
      </c>
      <c r="I588" t="s">
        <v>892</v>
      </c>
    </row>
    <row r="589" spans="2:10">
      <c r="C589" t="s">
        <v>889</v>
      </c>
      <c r="E589">
        <v>456</v>
      </c>
      <c r="F589" t="s">
        <v>895</v>
      </c>
      <c r="H589">
        <v>456</v>
      </c>
      <c r="I589" t="s">
        <v>896</v>
      </c>
    </row>
    <row r="590" spans="2:10">
      <c r="C590" t="s">
        <v>890</v>
      </c>
      <c r="F590" t="s">
        <v>896</v>
      </c>
      <c r="I590" t="s">
        <v>895</v>
      </c>
    </row>
    <row r="591" spans="2:10">
      <c r="C591" t="s">
        <v>891</v>
      </c>
      <c r="F591" t="s">
        <v>897</v>
      </c>
      <c r="I591" t="s">
        <v>897</v>
      </c>
    </row>
    <row r="595" spans="1:14">
      <c r="A595" s="53">
        <v>44445</v>
      </c>
      <c r="C595" t="s">
        <v>915</v>
      </c>
    </row>
    <row r="598" spans="1:14">
      <c r="C598" s="265" t="s">
        <v>278</v>
      </c>
      <c r="D598" s="265"/>
      <c r="E598" s="265"/>
      <c r="F598" s="265"/>
      <c r="G598" s="265"/>
      <c r="H598" s="265"/>
      <c r="I598" s="265"/>
      <c r="J598" s="265"/>
      <c r="K598" s="265"/>
      <c r="L598" s="265"/>
      <c r="M598" s="265"/>
      <c r="N598" s="265"/>
    </row>
    <row r="599" spans="1:14">
      <c r="C599" s="46"/>
      <c r="D599" s="46" t="s">
        <v>279</v>
      </c>
      <c r="E599" s="266" t="s">
        <v>47</v>
      </c>
      <c r="F599" s="266"/>
      <c r="G599" s="266"/>
      <c r="H599" s="266"/>
      <c r="I599" s="266"/>
      <c r="J599" s="266"/>
      <c r="K599" s="266"/>
      <c r="L599" s="266"/>
      <c r="M599" s="266"/>
      <c r="N599" s="266"/>
    </row>
    <row r="600" spans="1:14" ht="75" customHeight="1">
      <c r="C600" s="46" t="s">
        <v>161</v>
      </c>
      <c r="D600" s="46" t="s">
        <v>458</v>
      </c>
      <c r="E600" s="267" t="s">
        <v>916</v>
      </c>
      <c r="F600" s="267"/>
      <c r="G600" s="267"/>
      <c r="H600" s="267"/>
      <c r="I600" s="267"/>
      <c r="J600" s="267"/>
      <c r="K600" s="267"/>
      <c r="L600" s="267"/>
      <c r="M600" s="267"/>
      <c r="N600" s="267"/>
    </row>
    <row r="601" spans="1:14" ht="95" customHeight="1">
      <c r="C601" s="46" t="s">
        <v>204</v>
      </c>
      <c r="D601" s="46" t="s">
        <v>458</v>
      </c>
      <c r="E601" s="267" t="s">
        <v>917</v>
      </c>
      <c r="F601" s="267"/>
      <c r="G601" s="267"/>
      <c r="H601" s="267"/>
      <c r="I601" s="267"/>
      <c r="J601" s="267"/>
      <c r="K601" s="267"/>
      <c r="L601" s="267"/>
      <c r="M601" s="267"/>
      <c r="N601" s="267"/>
    </row>
    <row r="604" spans="1:14">
      <c r="B604" t="s">
        <v>918</v>
      </c>
      <c r="D604" s="135" t="s">
        <v>919</v>
      </c>
    </row>
    <row r="605" spans="1:14">
      <c r="C605" t="s">
        <v>396</v>
      </c>
      <c r="D605" s="136" t="s">
        <v>920</v>
      </c>
    </row>
    <row r="606" spans="1:14">
      <c r="C606" t="s">
        <v>523</v>
      </c>
      <c r="D606" s="136" t="s">
        <v>921</v>
      </c>
      <c r="G606">
        <v>1631185200</v>
      </c>
      <c r="I606">
        <v>1630994400</v>
      </c>
    </row>
    <row r="607" spans="1:14">
      <c r="G607">
        <v>1630994400</v>
      </c>
      <c r="I607">
        <v>1630589400</v>
      </c>
    </row>
    <row r="608" spans="1:14">
      <c r="B608" t="s">
        <v>922</v>
      </c>
      <c r="G608">
        <f>G606-G607</f>
        <v>190800</v>
      </c>
      <c r="I608">
        <f>I606-I607</f>
        <v>405000</v>
      </c>
    </row>
    <row r="609" spans="2:8">
      <c r="C609" t="s">
        <v>923</v>
      </c>
    </row>
    <row r="611" spans="2:8">
      <c r="B611" t="s">
        <v>924</v>
      </c>
    </row>
    <row r="614" spans="2:8">
      <c r="C614">
        <v>1</v>
      </c>
      <c r="D614" s="139" t="s">
        <v>925</v>
      </c>
      <c r="G614" t="s">
        <v>933</v>
      </c>
      <c r="H614" t="s">
        <v>934</v>
      </c>
    </row>
    <row r="615" spans="2:8">
      <c r="C615">
        <v>2</v>
      </c>
      <c r="D615" s="139" t="s">
        <v>926</v>
      </c>
      <c r="G615" t="s">
        <v>933</v>
      </c>
      <c r="H615" t="s">
        <v>935</v>
      </c>
    </row>
    <row r="616" spans="2:8">
      <c r="C616">
        <v>3</v>
      </c>
      <c r="D616" s="139" t="s">
        <v>927</v>
      </c>
      <c r="G616" t="s">
        <v>1199</v>
      </c>
    </row>
    <row r="617" spans="2:8">
      <c r="C617" s="144">
        <v>4</v>
      </c>
      <c r="D617" s="145" t="s">
        <v>928</v>
      </c>
      <c r="E617" s="144"/>
      <c r="F617" s="144"/>
      <c r="G617" t="s">
        <v>1091</v>
      </c>
    </row>
    <row r="618" spans="2:8">
      <c r="C618">
        <v>5</v>
      </c>
      <c r="D618" s="139" t="s">
        <v>929</v>
      </c>
      <c r="G618" t="s">
        <v>1090</v>
      </c>
    </row>
    <row r="619" spans="2:8">
      <c r="C619">
        <v>6</v>
      </c>
      <c r="D619" s="139" t="s">
        <v>930</v>
      </c>
      <c r="G619" t="s">
        <v>1200</v>
      </c>
    </row>
    <row r="620" spans="2:8">
      <c r="C620">
        <v>7</v>
      </c>
      <c r="D620" s="139" t="s">
        <v>931</v>
      </c>
      <c r="G620" t="s">
        <v>1090</v>
      </c>
    </row>
    <row r="621" spans="2:8">
      <c r="C621">
        <v>8</v>
      </c>
      <c r="D621" s="139" t="s">
        <v>932</v>
      </c>
      <c r="G621" t="s">
        <v>719</v>
      </c>
    </row>
    <row r="622" spans="2:8">
      <c r="D622" s="139"/>
    </row>
    <row r="623" spans="2:8">
      <c r="C623">
        <v>10</v>
      </c>
      <c r="D623" s="139" t="s">
        <v>1072</v>
      </c>
      <c r="G623" t="s">
        <v>933</v>
      </c>
      <c r="H623" t="s">
        <v>935</v>
      </c>
    </row>
    <row r="625" spans="1:12">
      <c r="L625">
        <f>L648-L647</f>
        <v>0</v>
      </c>
    </row>
    <row r="626" spans="1:12">
      <c r="A626" t="s">
        <v>938</v>
      </c>
    </row>
    <row r="628" spans="1:12" ht="28">
      <c r="B628" t="s">
        <v>939</v>
      </c>
      <c r="C628" t="s">
        <v>940</v>
      </c>
      <c r="D628" t="s">
        <v>941</v>
      </c>
      <c r="J628" s="141"/>
    </row>
    <row r="629" spans="1:12">
      <c r="B629" t="s">
        <v>966</v>
      </c>
      <c r="C629">
        <f>J629+(H629*3600)</f>
        <v>1629698400</v>
      </c>
      <c r="D629">
        <f>C629+3599</f>
        <v>1629701999</v>
      </c>
      <c r="F629" s="36">
        <v>44430</v>
      </c>
      <c r="G629" s="36">
        <v>25569</v>
      </c>
      <c r="H629">
        <v>23</v>
      </c>
      <c r="I629">
        <v>35</v>
      </c>
      <c r="J629">
        <f>((F629-G629)*86400)+25200</f>
        <v>1629615600</v>
      </c>
      <c r="K629" s="140"/>
    </row>
    <row r="630" spans="1:12">
      <c r="B630" t="s">
        <v>724</v>
      </c>
      <c r="C630">
        <f t="shared" ref="C630:C680" si="3">J630+(H630*3600)</f>
        <v>1629709200</v>
      </c>
      <c r="D630">
        <f t="shared" ref="D630:D680" si="4">C630+3599</f>
        <v>1629712799</v>
      </c>
      <c r="F630" s="36">
        <v>44431</v>
      </c>
      <c r="G630" s="36">
        <v>25569</v>
      </c>
      <c r="H630" s="140" t="s">
        <v>945</v>
      </c>
      <c r="I630">
        <v>6</v>
      </c>
      <c r="J630">
        <f t="shared" ref="J630:J680" si="5">((F630-G630)*86400)+25200</f>
        <v>1629702000</v>
      </c>
      <c r="K630" s="140"/>
    </row>
    <row r="631" spans="1:12">
      <c r="B631" t="s">
        <v>979</v>
      </c>
      <c r="C631">
        <f t="shared" si="3"/>
        <v>1629730800</v>
      </c>
      <c r="D631">
        <f t="shared" si="4"/>
        <v>1629734399</v>
      </c>
      <c r="F631" s="36">
        <v>44431</v>
      </c>
      <c r="G631" s="36">
        <v>25569</v>
      </c>
      <c r="H631" s="140" t="s">
        <v>946</v>
      </c>
      <c r="I631">
        <v>51</v>
      </c>
      <c r="J631">
        <f t="shared" si="5"/>
        <v>1629702000</v>
      </c>
      <c r="K631" s="140"/>
    </row>
    <row r="632" spans="1:12">
      <c r="B632" t="s">
        <v>724</v>
      </c>
      <c r="C632">
        <f t="shared" si="3"/>
        <v>1629770400</v>
      </c>
      <c r="D632">
        <f t="shared" si="4"/>
        <v>1629773999</v>
      </c>
      <c r="F632" s="36">
        <v>44431</v>
      </c>
      <c r="G632" s="36">
        <v>25569</v>
      </c>
      <c r="H632" s="140" t="s">
        <v>947</v>
      </c>
      <c r="I632">
        <v>35</v>
      </c>
      <c r="J632">
        <f t="shared" si="5"/>
        <v>1629702000</v>
      </c>
      <c r="K632" s="140"/>
    </row>
    <row r="633" spans="1:12">
      <c r="B633" t="s">
        <v>967</v>
      </c>
      <c r="C633">
        <f t="shared" si="3"/>
        <v>1629781200</v>
      </c>
      <c r="D633">
        <f t="shared" si="4"/>
        <v>1629784799</v>
      </c>
      <c r="F633" s="36">
        <v>44431</v>
      </c>
      <c r="G633" s="36">
        <v>25569</v>
      </c>
      <c r="H633" s="140" t="s">
        <v>948</v>
      </c>
      <c r="I633">
        <v>20</v>
      </c>
      <c r="J633">
        <f t="shared" si="5"/>
        <v>1629702000</v>
      </c>
      <c r="K633" s="140"/>
    </row>
    <row r="634" spans="1:12">
      <c r="B634" t="s">
        <v>966</v>
      </c>
      <c r="C634">
        <f t="shared" si="3"/>
        <v>1629788400</v>
      </c>
      <c r="D634">
        <f t="shared" si="4"/>
        <v>1629791999</v>
      </c>
      <c r="F634" s="36">
        <v>44432</v>
      </c>
      <c r="G634" s="36">
        <v>25569</v>
      </c>
      <c r="H634" s="140" t="s">
        <v>949</v>
      </c>
      <c r="I634">
        <v>35</v>
      </c>
      <c r="J634">
        <f t="shared" si="5"/>
        <v>1629788400</v>
      </c>
      <c r="K634" s="140"/>
    </row>
    <row r="635" spans="1:12">
      <c r="B635" t="s">
        <v>967</v>
      </c>
      <c r="C635">
        <f t="shared" si="3"/>
        <v>1629799200</v>
      </c>
      <c r="D635">
        <f t="shared" si="4"/>
        <v>1629802799</v>
      </c>
      <c r="F635" s="36">
        <v>44432</v>
      </c>
      <c r="G635" s="36">
        <v>25569</v>
      </c>
      <c r="H635" s="140" t="s">
        <v>950</v>
      </c>
      <c r="I635">
        <v>5</v>
      </c>
      <c r="J635">
        <f t="shared" si="5"/>
        <v>1629788400</v>
      </c>
      <c r="K635" s="140"/>
    </row>
    <row r="636" spans="1:12">
      <c r="B636" t="s">
        <v>968</v>
      </c>
      <c r="C636">
        <f t="shared" si="3"/>
        <v>1629799200</v>
      </c>
      <c r="D636">
        <f t="shared" si="4"/>
        <v>1629802799</v>
      </c>
      <c r="F636" s="36">
        <v>44432</v>
      </c>
      <c r="G636" s="36">
        <v>25569</v>
      </c>
      <c r="H636" s="140" t="s">
        <v>950</v>
      </c>
      <c r="I636">
        <v>20</v>
      </c>
      <c r="J636">
        <f t="shared" si="5"/>
        <v>1629788400</v>
      </c>
      <c r="K636" s="140"/>
    </row>
    <row r="637" spans="1:12">
      <c r="B637" t="s">
        <v>724</v>
      </c>
      <c r="C637">
        <f t="shared" si="3"/>
        <v>1629824400</v>
      </c>
      <c r="D637">
        <f t="shared" si="4"/>
        <v>1629827999</v>
      </c>
      <c r="F637" s="36">
        <v>44432</v>
      </c>
      <c r="G637" s="36">
        <v>25569</v>
      </c>
      <c r="H637" s="140" t="s">
        <v>951</v>
      </c>
      <c r="I637">
        <v>20</v>
      </c>
      <c r="J637">
        <f t="shared" si="5"/>
        <v>1629788400</v>
      </c>
      <c r="K637" s="140"/>
    </row>
    <row r="638" spans="1:12">
      <c r="B638" t="s">
        <v>969</v>
      </c>
      <c r="C638">
        <f t="shared" si="3"/>
        <v>1629835200</v>
      </c>
      <c r="D638">
        <f t="shared" si="4"/>
        <v>1629838799</v>
      </c>
      <c r="F638" s="36">
        <v>44432</v>
      </c>
      <c r="G638" s="36">
        <v>25569</v>
      </c>
      <c r="H638" s="140" t="s">
        <v>952</v>
      </c>
      <c r="I638">
        <v>5</v>
      </c>
      <c r="J638">
        <f t="shared" si="5"/>
        <v>1629788400</v>
      </c>
      <c r="K638" s="140"/>
    </row>
    <row r="639" spans="1:12">
      <c r="B639" t="s">
        <v>970</v>
      </c>
      <c r="C639">
        <f t="shared" si="3"/>
        <v>1629838800</v>
      </c>
      <c r="D639">
        <f t="shared" si="4"/>
        <v>1629842399</v>
      </c>
      <c r="F639" s="36">
        <v>44432</v>
      </c>
      <c r="G639" s="36">
        <v>25569</v>
      </c>
      <c r="H639" s="140" t="s">
        <v>953</v>
      </c>
      <c r="I639">
        <v>35</v>
      </c>
      <c r="J639">
        <f t="shared" si="5"/>
        <v>1629788400</v>
      </c>
      <c r="K639" s="140"/>
    </row>
    <row r="640" spans="1:12">
      <c r="B640" t="s">
        <v>971</v>
      </c>
      <c r="C640">
        <f t="shared" si="3"/>
        <v>1629842400</v>
      </c>
      <c r="D640">
        <f t="shared" si="4"/>
        <v>1629845999</v>
      </c>
      <c r="F640" s="36">
        <v>44432</v>
      </c>
      <c r="G640" s="36">
        <v>25569</v>
      </c>
      <c r="H640" s="140" t="s">
        <v>954</v>
      </c>
      <c r="I640">
        <v>20</v>
      </c>
      <c r="J640">
        <f t="shared" si="5"/>
        <v>1629788400</v>
      </c>
      <c r="K640" s="140"/>
    </row>
    <row r="641" spans="2:11">
      <c r="B641" t="s">
        <v>972</v>
      </c>
      <c r="C641">
        <f t="shared" si="3"/>
        <v>1629846000</v>
      </c>
      <c r="D641">
        <f t="shared" si="4"/>
        <v>1629849599</v>
      </c>
      <c r="F641" s="36">
        <v>44432</v>
      </c>
      <c r="G641" s="36">
        <v>25569</v>
      </c>
      <c r="H641" s="140" t="s">
        <v>955</v>
      </c>
      <c r="I641">
        <v>41</v>
      </c>
      <c r="J641">
        <f t="shared" si="5"/>
        <v>1629788400</v>
      </c>
      <c r="K641" s="140"/>
    </row>
    <row r="642" spans="2:11">
      <c r="B642" t="s">
        <v>973</v>
      </c>
      <c r="C642">
        <f t="shared" si="3"/>
        <v>1629846000</v>
      </c>
      <c r="D642">
        <f t="shared" si="4"/>
        <v>1629849599</v>
      </c>
      <c r="F642" s="36">
        <v>44432</v>
      </c>
      <c r="G642" s="36">
        <v>25569</v>
      </c>
      <c r="H642" s="140" t="s">
        <v>955</v>
      </c>
      <c r="I642">
        <v>50</v>
      </c>
      <c r="J642">
        <f t="shared" si="5"/>
        <v>1629788400</v>
      </c>
      <c r="K642" s="140"/>
    </row>
    <row r="643" spans="2:11">
      <c r="B643" t="s">
        <v>974</v>
      </c>
      <c r="C643">
        <f t="shared" si="3"/>
        <v>1629849600</v>
      </c>
      <c r="D643">
        <f t="shared" si="4"/>
        <v>1629853199</v>
      </c>
      <c r="F643" s="36">
        <v>44432</v>
      </c>
      <c r="G643" s="36">
        <v>25569</v>
      </c>
      <c r="H643" s="140" t="s">
        <v>956</v>
      </c>
      <c r="I643">
        <v>5</v>
      </c>
      <c r="J643">
        <f t="shared" si="5"/>
        <v>1629788400</v>
      </c>
      <c r="K643" s="140"/>
    </row>
    <row r="644" spans="2:11">
      <c r="B644" t="s">
        <v>966</v>
      </c>
      <c r="C644">
        <f t="shared" si="3"/>
        <v>1629849600</v>
      </c>
      <c r="D644">
        <f t="shared" si="4"/>
        <v>1629853199</v>
      </c>
      <c r="F644" s="36">
        <v>44432</v>
      </c>
      <c r="G644" s="36">
        <v>25569</v>
      </c>
      <c r="H644" s="140" t="s">
        <v>956</v>
      </c>
      <c r="I644">
        <v>35</v>
      </c>
      <c r="J644">
        <f t="shared" si="5"/>
        <v>1629788400</v>
      </c>
      <c r="K644" s="140"/>
    </row>
    <row r="645" spans="2:11">
      <c r="B645" t="s">
        <v>971</v>
      </c>
      <c r="C645">
        <f t="shared" si="3"/>
        <v>1629853200</v>
      </c>
      <c r="D645">
        <f t="shared" si="4"/>
        <v>1629856799</v>
      </c>
      <c r="F645" s="36">
        <v>44432</v>
      </c>
      <c r="G645" s="36">
        <v>25569</v>
      </c>
      <c r="H645" s="140" t="s">
        <v>957</v>
      </c>
      <c r="I645">
        <v>20</v>
      </c>
      <c r="J645">
        <f t="shared" si="5"/>
        <v>1629788400</v>
      </c>
      <c r="K645" s="140"/>
    </row>
    <row r="646" spans="2:11">
      <c r="B646" t="s">
        <v>972</v>
      </c>
      <c r="C646">
        <f t="shared" si="3"/>
        <v>1629860400</v>
      </c>
      <c r="D646">
        <f t="shared" si="4"/>
        <v>1629863999</v>
      </c>
      <c r="F646" s="36">
        <v>44432</v>
      </c>
      <c r="G646" s="36">
        <v>25569</v>
      </c>
      <c r="H646" s="140" t="s">
        <v>942</v>
      </c>
      <c r="I646">
        <v>35</v>
      </c>
      <c r="J646">
        <f t="shared" si="5"/>
        <v>1629788400</v>
      </c>
      <c r="K646" s="140"/>
    </row>
    <row r="647" spans="2:11">
      <c r="B647" t="s">
        <v>967</v>
      </c>
      <c r="C647">
        <f t="shared" si="3"/>
        <v>1629867600</v>
      </c>
      <c r="D647">
        <f t="shared" si="4"/>
        <v>1629871199</v>
      </c>
      <c r="F647" s="36">
        <v>44432</v>
      </c>
      <c r="G647" s="36">
        <v>25569</v>
      </c>
      <c r="H647" s="140" t="s">
        <v>948</v>
      </c>
      <c r="I647">
        <v>20</v>
      </c>
      <c r="J647">
        <f t="shared" si="5"/>
        <v>1629788400</v>
      </c>
      <c r="K647" s="140"/>
    </row>
    <row r="648" spans="2:11">
      <c r="B648" t="s">
        <v>979</v>
      </c>
      <c r="C648">
        <f t="shared" si="3"/>
        <v>1629874800</v>
      </c>
      <c r="D648">
        <f t="shared" si="4"/>
        <v>1629878399</v>
      </c>
      <c r="F648" s="36">
        <v>44433</v>
      </c>
      <c r="G648" s="36">
        <v>25569</v>
      </c>
      <c r="H648" s="140" t="s">
        <v>949</v>
      </c>
      <c r="I648">
        <v>5</v>
      </c>
      <c r="J648">
        <f t="shared" si="5"/>
        <v>1629874800</v>
      </c>
      <c r="K648" s="140"/>
    </row>
    <row r="649" spans="2:11">
      <c r="B649" t="s">
        <v>966</v>
      </c>
      <c r="C649">
        <f t="shared" si="3"/>
        <v>1629878400</v>
      </c>
      <c r="D649">
        <f t="shared" si="4"/>
        <v>1629881999</v>
      </c>
      <c r="F649" s="36">
        <v>44433</v>
      </c>
      <c r="G649" s="36">
        <v>25569</v>
      </c>
      <c r="H649" s="140" t="s">
        <v>958</v>
      </c>
      <c r="I649">
        <v>20</v>
      </c>
      <c r="J649">
        <f t="shared" si="5"/>
        <v>1629874800</v>
      </c>
      <c r="K649" s="140"/>
    </row>
    <row r="650" spans="2:11">
      <c r="B650" t="s">
        <v>972</v>
      </c>
      <c r="C650">
        <f t="shared" si="3"/>
        <v>1629878400</v>
      </c>
      <c r="D650">
        <f t="shared" si="4"/>
        <v>1629881999</v>
      </c>
      <c r="F650" s="36">
        <v>44433</v>
      </c>
      <c r="G650" s="36">
        <v>25569</v>
      </c>
      <c r="H650" s="140" t="s">
        <v>958</v>
      </c>
      <c r="I650">
        <v>50</v>
      </c>
      <c r="J650">
        <f t="shared" si="5"/>
        <v>1629874800</v>
      </c>
      <c r="K650" s="140"/>
    </row>
    <row r="651" spans="2:11">
      <c r="B651" t="s">
        <v>967</v>
      </c>
      <c r="C651">
        <f t="shared" si="3"/>
        <v>1629885600</v>
      </c>
      <c r="D651">
        <f t="shared" si="4"/>
        <v>1629889199</v>
      </c>
      <c r="F651" s="36">
        <v>44433</v>
      </c>
      <c r="G651" s="36">
        <v>25569</v>
      </c>
      <c r="H651" s="140" t="s">
        <v>950</v>
      </c>
      <c r="I651">
        <v>5</v>
      </c>
      <c r="J651">
        <f t="shared" si="5"/>
        <v>1629874800</v>
      </c>
      <c r="K651" s="140"/>
    </row>
    <row r="652" spans="2:11">
      <c r="B652" t="s">
        <v>974</v>
      </c>
      <c r="C652">
        <f t="shared" si="3"/>
        <v>1629885600</v>
      </c>
      <c r="D652">
        <f t="shared" si="4"/>
        <v>1629889199</v>
      </c>
      <c r="F652" s="36">
        <v>44433</v>
      </c>
      <c r="G652" s="36">
        <v>25569</v>
      </c>
      <c r="H652" s="140" t="s">
        <v>950</v>
      </c>
      <c r="I652">
        <v>50</v>
      </c>
      <c r="J652">
        <f t="shared" si="5"/>
        <v>1629874800</v>
      </c>
      <c r="K652" s="140"/>
    </row>
    <row r="653" spans="2:11">
      <c r="B653" t="s">
        <v>966</v>
      </c>
      <c r="C653">
        <f t="shared" si="3"/>
        <v>1629889200</v>
      </c>
      <c r="D653">
        <f t="shared" si="4"/>
        <v>1629892799</v>
      </c>
      <c r="F653" s="36">
        <v>44433</v>
      </c>
      <c r="G653" s="36">
        <v>25569</v>
      </c>
      <c r="H653" s="140" t="s">
        <v>959</v>
      </c>
      <c r="I653">
        <v>35</v>
      </c>
      <c r="J653">
        <f t="shared" si="5"/>
        <v>1629874800</v>
      </c>
      <c r="K653" s="140"/>
    </row>
    <row r="654" spans="2:11">
      <c r="B654" t="s">
        <v>966</v>
      </c>
      <c r="C654">
        <f t="shared" si="3"/>
        <v>1629892800</v>
      </c>
      <c r="D654">
        <f t="shared" si="4"/>
        <v>1629896399</v>
      </c>
      <c r="F654" s="36">
        <v>44433</v>
      </c>
      <c r="G654" s="36">
        <v>25569</v>
      </c>
      <c r="H654" s="140" t="s">
        <v>960</v>
      </c>
      <c r="I654">
        <v>5</v>
      </c>
      <c r="J654">
        <f t="shared" si="5"/>
        <v>1629874800</v>
      </c>
      <c r="K654" s="140"/>
    </row>
    <row r="655" spans="2:11">
      <c r="B655" t="s">
        <v>970</v>
      </c>
      <c r="C655">
        <f t="shared" si="3"/>
        <v>1629892800</v>
      </c>
      <c r="D655">
        <f t="shared" si="4"/>
        <v>1629896399</v>
      </c>
      <c r="F655" s="36">
        <v>44433</v>
      </c>
      <c r="G655" s="36">
        <v>25569</v>
      </c>
      <c r="H655" s="140" t="s">
        <v>960</v>
      </c>
      <c r="I655">
        <v>5</v>
      </c>
      <c r="J655">
        <f t="shared" si="5"/>
        <v>1629874800</v>
      </c>
      <c r="K655" s="140"/>
    </row>
    <row r="656" spans="2:11">
      <c r="B656" t="s">
        <v>969</v>
      </c>
      <c r="C656">
        <f t="shared" si="3"/>
        <v>1629892800</v>
      </c>
      <c r="D656">
        <f t="shared" si="4"/>
        <v>1629896399</v>
      </c>
      <c r="F656" s="36">
        <v>44433</v>
      </c>
      <c r="G656" s="36">
        <v>25569</v>
      </c>
      <c r="H656" s="140" t="s">
        <v>960</v>
      </c>
      <c r="I656">
        <v>5</v>
      </c>
      <c r="J656">
        <f t="shared" si="5"/>
        <v>1629874800</v>
      </c>
      <c r="K656" s="140"/>
    </row>
    <row r="657" spans="2:11">
      <c r="B657" t="s">
        <v>968</v>
      </c>
      <c r="C657">
        <f t="shared" si="3"/>
        <v>1629892800</v>
      </c>
      <c r="D657">
        <f t="shared" si="4"/>
        <v>1629896399</v>
      </c>
      <c r="F657" s="36">
        <v>44433</v>
      </c>
      <c r="G657" s="36">
        <v>25569</v>
      </c>
      <c r="H657" s="140" t="s">
        <v>960</v>
      </c>
      <c r="I657">
        <v>5</v>
      </c>
      <c r="J657">
        <f t="shared" si="5"/>
        <v>1629874800</v>
      </c>
      <c r="K657" s="140"/>
    </row>
    <row r="658" spans="2:11">
      <c r="B658" t="s">
        <v>973</v>
      </c>
      <c r="C658">
        <f t="shared" si="3"/>
        <v>1629892800</v>
      </c>
      <c r="D658">
        <f t="shared" si="4"/>
        <v>1629896399</v>
      </c>
      <c r="F658" s="36">
        <v>44433</v>
      </c>
      <c r="G658" s="36">
        <v>25569</v>
      </c>
      <c r="H658" s="140" t="s">
        <v>960</v>
      </c>
      <c r="I658">
        <v>20</v>
      </c>
      <c r="J658">
        <f t="shared" si="5"/>
        <v>1629874800</v>
      </c>
      <c r="K658" s="140"/>
    </row>
    <row r="659" spans="2:11">
      <c r="B659" t="s">
        <v>979</v>
      </c>
      <c r="C659">
        <f t="shared" si="3"/>
        <v>1629892800</v>
      </c>
      <c r="D659">
        <f t="shared" si="4"/>
        <v>1629896399</v>
      </c>
      <c r="F659" s="36">
        <v>44433</v>
      </c>
      <c r="G659" s="36">
        <v>25569</v>
      </c>
      <c r="H659" s="140" t="s">
        <v>960</v>
      </c>
      <c r="I659">
        <v>20</v>
      </c>
      <c r="J659">
        <f t="shared" si="5"/>
        <v>1629874800</v>
      </c>
      <c r="K659" s="140"/>
    </row>
    <row r="660" spans="2:11">
      <c r="B660" t="s">
        <v>740</v>
      </c>
      <c r="C660">
        <f t="shared" si="3"/>
        <v>1629892800</v>
      </c>
      <c r="D660">
        <f t="shared" si="4"/>
        <v>1629896399</v>
      </c>
      <c r="F660" s="36">
        <v>44433</v>
      </c>
      <c r="G660" s="36">
        <v>25569</v>
      </c>
      <c r="H660" s="140" t="s">
        <v>960</v>
      </c>
      <c r="I660">
        <v>20</v>
      </c>
      <c r="J660">
        <f t="shared" si="5"/>
        <v>1629874800</v>
      </c>
      <c r="K660" s="140"/>
    </row>
    <row r="661" spans="2:11">
      <c r="B661" t="s">
        <v>975</v>
      </c>
      <c r="C661">
        <f t="shared" si="3"/>
        <v>1629892800</v>
      </c>
      <c r="D661">
        <f t="shared" si="4"/>
        <v>1629896399</v>
      </c>
      <c r="F661" s="36">
        <v>44433</v>
      </c>
      <c r="G661" s="36">
        <v>25569</v>
      </c>
      <c r="H661" s="140" t="s">
        <v>960</v>
      </c>
      <c r="I661">
        <v>20</v>
      </c>
      <c r="J661">
        <f t="shared" si="5"/>
        <v>1629874800</v>
      </c>
      <c r="K661" s="140"/>
    </row>
    <row r="662" spans="2:11">
      <c r="B662" t="s">
        <v>976</v>
      </c>
      <c r="C662">
        <f t="shared" si="3"/>
        <v>1629892800</v>
      </c>
      <c r="D662">
        <f t="shared" si="4"/>
        <v>1629896399</v>
      </c>
      <c r="F662" s="36">
        <v>44433</v>
      </c>
      <c r="G662" s="36">
        <v>25569</v>
      </c>
      <c r="H662" s="140" t="s">
        <v>960</v>
      </c>
      <c r="I662">
        <v>20</v>
      </c>
      <c r="J662">
        <f t="shared" si="5"/>
        <v>1629874800</v>
      </c>
      <c r="K662" s="140"/>
    </row>
    <row r="663" spans="2:11">
      <c r="B663" t="s">
        <v>972</v>
      </c>
      <c r="C663">
        <f t="shared" si="3"/>
        <v>1629892800</v>
      </c>
      <c r="D663">
        <f t="shared" si="4"/>
        <v>1629896399</v>
      </c>
      <c r="F663" s="36">
        <v>44433</v>
      </c>
      <c r="G663" s="36">
        <v>25569</v>
      </c>
      <c r="H663" s="140" t="s">
        <v>960</v>
      </c>
      <c r="I663">
        <v>20</v>
      </c>
      <c r="J663">
        <f t="shared" si="5"/>
        <v>1629874800</v>
      </c>
      <c r="K663" s="140"/>
    </row>
    <row r="664" spans="2:11">
      <c r="B664" t="s">
        <v>971</v>
      </c>
      <c r="C664">
        <f t="shared" si="3"/>
        <v>1629892800</v>
      </c>
      <c r="D664">
        <f t="shared" si="4"/>
        <v>1629896399</v>
      </c>
      <c r="F664" s="36">
        <v>44433</v>
      </c>
      <c r="G664" s="36">
        <v>25569</v>
      </c>
      <c r="H664" s="140" t="s">
        <v>960</v>
      </c>
      <c r="I664">
        <v>20</v>
      </c>
      <c r="J664">
        <f t="shared" si="5"/>
        <v>1629874800</v>
      </c>
      <c r="K664" s="140"/>
    </row>
    <row r="665" spans="2:11">
      <c r="B665" t="s">
        <v>974</v>
      </c>
      <c r="C665">
        <f t="shared" si="3"/>
        <v>1629892800</v>
      </c>
      <c r="D665">
        <f t="shared" si="4"/>
        <v>1629896399</v>
      </c>
      <c r="F665" s="36">
        <v>44433</v>
      </c>
      <c r="G665" s="36">
        <v>25569</v>
      </c>
      <c r="H665" s="140" t="s">
        <v>960</v>
      </c>
      <c r="I665">
        <v>20</v>
      </c>
      <c r="J665">
        <f t="shared" si="5"/>
        <v>1629874800</v>
      </c>
      <c r="K665" s="140"/>
    </row>
    <row r="666" spans="2:11">
      <c r="B666" t="s">
        <v>977</v>
      </c>
      <c r="C666">
        <f t="shared" si="3"/>
        <v>1629892800</v>
      </c>
      <c r="D666">
        <f t="shared" si="4"/>
        <v>1629896399</v>
      </c>
      <c r="F666" s="36">
        <v>44433</v>
      </c>
      <c r="G666" s="36">
        <v>25569</v>
      </c>
      <c r="H666" s="140" t="s">
        <v>960</v>
      </c>
      <c r="I666">
        <v>35</v>
      </c>
      <c r="J666">
        <f t="shared" si="5"/>
        <v>1629874800</v>
      </c>
      <c r="K666" s="140"/>
    </row>
    <row r="667" spans="2:11">
      <c r="B667" t="s">
        <v>967</v>
      </c>
      <c r="C667">
        <f t="shared" si="3"/>
        <v>1629892800</v>
      </c>
      <c r="D667">
        <f t="shared" si="4"/>
        <v>1629896399</v>
      </c>
      <c r="F667" s="36">
        <v>44433</v>
      </c>
      <c r="G667" s="36">
        <v>25569</v>
      </c>
      <c r="H667" s="140" t="s">
        <v>960</v>
      </c>
      <c r="I667">
        <v>35</v>
      </c>
      <c r="J667">
        <f t="shared" si="5"/>
        <v>1629874800</v>
      </c>
      <c r="K667" s="140"/>
    </row>
    <row r="668" spans="2:11">
      <c r="B668" t="s">
        <v>978</v>
      </c>
      <c r="C668">
        <f t="shared" si="3"/>
        <v>1629892800</v>
      </c>
      <c r="D668">
        <f t="shared" si="4"/>
        <v>1629896399</v>
      </c>
      <c r="F668" s="36">
        <v>44433</v>
      </c>
      <c r="G668" s="36">
        <v>25569</v>
      </c>
      <c r="H668" s="140" t="s">
        <v>960</v>
      </c>
      <c r="I668">
        <v>35</v>
      </c>
      <c r="J668">
        <f t="shared" si="5"/>
        <v>1629874800</v>
      </c>
      <c r="K668" s="140"/>
    </row>
    <row r="669" spans="2:11">
      <c r="B669" t="s">
        <v>724</v>
      </c>
      <c r="C669">
        <f t="shared" si="3"/>
        <v>1629892800</v>
      </c>
      <c r="D669">
        <f t="shared" si="4"/>
        <v>1629896399</v>
      </c>
      <c r="F669" s="36">
        <v>44433</v>
      </c>
      <c r="G669" s="36">
        <v>25569</v>
      </c>
      <c r="H669" s="140" t="s">
        <v>960</v>
      </c>
      <c r="I669">
        <v>35</v>
      </c>
      <c r="J669">
        <f t="shared" si="5"/>
        <v>1629874800</v>
      </c>
      <c r="K669" s="140"/>
    </row>
    <row r="670" spans="2:11">
      <c r="B670" t="s">
        <v>976</v>
      </c>
      <c r="C670">
        <f t="shared" si="3"/>
        <v>1629896400</v>
      </c>
      <c r="D670">
        <f t="shared" si="4"/>
        <v>1629899999</v>
      </c>
      <c r="F670" s="36">
        <v>44433</v>
      </c>
      <c r="G670" s="36">
        <v>25569</v>
      </c>
      <c r="H670" s="140" t="s">
        <v>961</v>
      </c>
      <c r="I670">
        <v>5</v>
      </c>
      <c r="J670">
        <f t="shared" si="5"/>
        <v>1629874800</v>
      </c>
      <c r="K670" s="140"/>
    </row>
    <row r="671" spans="2:11">
      <c r="B671" t="s">
        <v>971</v>
      </c>
      <c r="C671">
        <f t="shared" si="3"/>
        <v>1629896400</v>
      </c>
      <c r="D671">
        <f t="shared" si="4"/>
        <v>1629899999</v>
      </c>
      <c r="F671" s="36">
        <v>44433</v>
      </c>
      <c r="G671" s="36">
        <v>25569</v>
      </c>
      <c r="H671" s="140" t="s">
        <v>961</v>
      </c>
      <c r="I671">
        <v>5</v>
      </c>
      <c r="J671">
        <f t="shared" si="5"/>
        <v>1629874800</v>
      </c>
      <c r="K671" s="140"/>
    </row>
    <row r="672" spans="2:11">
      <c r="B672" t="s">
        <v>972</v>
      </c>
      <c r="C672">
        <f t="shared" si="3"/>
        <v>1629896400</v>
      </c>
      <c r="D672">
        <f t="shared" si="4"/>
        <v>1629899999</v>
      </c>
      <c r="F672" s="36">
        <v>44433</v>
      </c>
      <c r="G672" s="36">
        <v>25569</v>
      </c>
      <c r="H672" s="140" t="s">
        <v>961</v>
      </c>
      <c r="I672">
        <v>5</v>
      </c>
      <c r="J672">
        <f t="shared" si="5"/>
        <v>1629874800</v>
      </c>
      <c r="K672" s="140"/>
    </row>
    <row r="673" spans="2:11">
      <c r="B673" t="s">
        <v>974</v>
      </c>
      <c r="C673">
        <f t="shared" si="3"/>
        <v>1629896400</v>
      </c>
      <c r="D673">
        <f t="shared" si="4"/>
        <v>1629899999</v>
      </c>
      <c r="F673" s="36">
        <v>44433</v>
      </c>
      <c r="G673" s="36">
        <v>25569</v>
      </c>
      <c r="H673" s="140" t="s">
        <v>961</v>
      </c>
      <c r="I673">
        <v>5</v>
      </c>
      <c r="J673">
        <f t="shared" si="5"/>
        <v>1629874800</v>
      </c>
      <c r="K673" s="140"/>
    </row>
    <row r="674" spans="2:11">
      <c r="B674" t="s">
        <v>973</v>
      </c>
      <c r="C674">
        <f t="shared" si="3"/>
        <v>1629896400</v>
      </c>
      <c r="D674">
        <f t="shared" si="4"/>
        <v>1629899999</v>
      </c>
      <c r="F674" s="36">
        <v>44433</v>
      </c>
      <c r="G674" s="36">
        <v>25569</v>
      </c>
      <c r="H674" s="140" t="s">
        <v>961</v>
      </c>
      <c r="I674">
        <v>20</v>
      </c>
      <c r="J674">
        <f t="shared" si="5"/>
        <v>1629874800</v>
      </c>
      <c r="K674" s="140"/>
    </row>
    <row r="675" spans="2:11">
      <c r="B675" t="s">
        <v>970</v>
      </c>
      <c r="C675">
        <f t="shared" si="3"/>
        <v>1629896400</v>
      </c>
      <c r="D675">
        <f t="shared" si="4"/>
        <v>1629899999</v>
      </c>
      <c r="F675" s="36">
        <v>44433</v>
      </c>
      <c r="G675" s="36">
        <v>25569</v>
      </c>
      <c r="H675" s="140" t="s">
        <v>961</v>
      </c>
      <c r="I675">
        <v>20</v>
      </c>
      <c r="J675">
        <f t="shared" si="5"/>
        <v>1629874800</v>
      </c>
      <c r="K675" s="140"/>
    </row>
    <row r="676" spans="2:11">
      <c r="B676" t="s">
        <v>966</v>
      </c>
      <c r="C676">
        <f t="shared" si="3"/>
        <v>1629896400</v>
      </c>
      <c r="D676">
        <f t="shared" si="4"/>
        <v>1629899999</v>
      </c>
      <c r="F676" s="36">
        <v>44433</v>
      </c>
      <c r="G676" s="36">
        <v>25569</v>
      </c>
      <c r="H676" s="140" t="s">
        <v>961</v>
      </c>
      <c r="I676">
        <v>20</v>
      </c>
      <c r="J676">
        <f t="shared" si="5"/>
        <v>1629874800</v>
      </c>
      <c r="K676" s="140"/>
    </row>
    <row r="677" spans="2:11">
      <c r="B677" t="s">
        <v>969</v>
      </c>
      <c r="C677">
        <f t="shared" si="3"/>
        <v>1629896400</v>
      </c>
      <c r="D677">
        <f t="shared" si="4"/>
        <v>1629899999</v>
      </c>
      <c r="F677" s="36">
        <v>44433</v>
      </c>
      <c r="G677" s="36">
        <v>25569</v>
      </c>
      <c r="H677" s="140" t="s">
        <v>961</v>
      </c>
      <c r="I677">
        <v>20</v>
      </c>
      <c r="J677">
        <f t="shared" si="5"/>
        <v>1629874800</v>
      </c>
      <c r="K677" s="140"/>
    </row>
    <row r="678" spans="2:11">
      <c r="B678" t="s">
        <v>968</v>
      </c>
      <c r="C678">
        <f t="shared" si="3"/>
        <v>1629896400</v>
      </c>
      <c r="D678">
        <f t="shared" si="4"/>
        <v>1629899999</v>
      </c>
      <c r="F678" s="36">
        <v>44433</v>
      </c>
      <c r="G678" s="36">
        <v>25569</v>
      </c>
      <c r="H678" s="140" t="s">
        <v>961</v>
      </c>
      <c r="I678">
        <v>20</v>
      </c>
      <c r="J678">
        <f t="shared" si="5"/>
        <v>1629874800</v>
      </c>
      <c r="K678" s="140"/>
    </row>
    <row r="679" spans="2:11">
      <c r="B679" t="s">
        <v>724</v>
      </c>
      <c r="C679">
        <f t="shared" si="3"/>
        <v>1629896400</v>
      </c>
      <c r="D679">
        <f t="shared" si="4"/>
        <v>1629899999</v>
      </c>
      <c r="F679" s="36">
        <v>44433</v>
      </c>
      <c r="G679" s="36">
        <v>25569</v>
      </c>
      <c r="H679" s="140" t="s">
        <v>961</v>
      </c>
      <c r="I679">
        <v>35</v>
      </c>
      <c r="J679">
        <f t="shared" si="5"/>
        <v>1629874800</v>
      </c>
      <c r="K679" s="140"/>
    </row>
    <row r="680" spans="2:11">
      <c r="B680" t="s">
        <v>978</v>
      </c>
      <c r="C680">
        <f t="shared" si="3"/>
        <v>1629896400</v>
      </c>
      <c r="D680">
        <f t="shared" si="4"/>
        <v>1629899999</v>
      </c>
      <c r="F680" s="36">
        <v>44433</v>
      </c>
      <c r="G680" s="36">
        <v>25569</v>
      </c>
      <c r="H680" s="140" t="s">
        <v>961</v>
      </c>
      <c r="I680">
        <v>35</v>
      </c>
      <c r="J680">
        <f t="shared" si="5"/>
        <v>1629874800</v>
      </c>
      <c r="K680" s="140"/>
    </row>
    <row r="681" spans="2:11">
      <c r="B681" t="s">
        <v>979</v>
      </c>
      <c r="C681">
        <f t="shared" ref="C681:C712" si="6">J681+(H681*3600)</f>
        <v>1629896400</v>
      </c>
      <c r="D681">
        <f t="shared" ref="D681:D712" si="7">C681+3599</f>
        <v>1629899999</v>
      </c>
      <c r="F681" s="36">
        <v>44433</v>
      </c>
      <c r="G681" s="36">
        <v>25569</v>
      </c>
      <c r="H681" s="140" t="s">
        <v>961</v>
      </c>
      <c r="I681">
        <v>35</v>
      </c>
      <c r="J681">
        <f t="shared" ref="J681:J712" si="8">((F681-G681)*86400)+25200</f>
        <v>1629874800</v>
      </c>
      <c r="K681" s="140"/>
    </row>
    <row r="682" spans="2:11">
      <c r="B682" t="s">
        <v>740</v>
      </c>
      <c r="C682">
        <f t="shared" si="6"/>
        <v>1629896400</v>
      </c>
      <c r="D682">
        <f t="shared" si="7"/>
        <v>1629899999</v>
      </c>
      <c r="F682" s="36">
        <v>44433</v>
      </c>
      <c r="G682" s="36">
        <v>25569</v>
      </c>
      <c r="H682" s="140" t="s">
        <v>961</v>
      </c>
      <c r="I682">
        <v>35</v>
      </c>
      <c r="J682">
        <f t="shared" si="8"/>
        <v>1629874800</v>
      </c>
      <c r="K682" s="140"/>
    </row>
    <row r="683" spans="2:11">
      <c r="B683" t="s">
        <v>975</v>
      </c>
      <c r="C683">
        <f t="shared" si="6"/>
        <v>1629896400</v>
      </c>
      <c r="D683">
        <f t="shared" si="7"/>
        <v>1629899999</v>
      </c>
      <c r="F683" s="36">
        <v>44433</v>
      </c>
      <c r="G683" s="36">
        <v>25569</v>
      </c>
      <c r="H683" s="140" t="s">
        <v>961</v>
      </c>
      <c r="I683">
        <v>35</v>
      </c>
      <c r="J683">
        <f t="shared" si="8"/>
        <v>1629874800</v>
      </c>
      <c r="K683" s="140"/>
    </row>
    <row r="684" spans="2:11">
      <c r="B684" t="s">
        <v>967</v>
      </c>
      <c r="C684">
        <f t="shared" si="6"/>
        <v>1629896400</v>
      </c>
      <c r="D684">
        <f t="shared" si="7"/>
        <v>1629899999</v>
      </c>
      <c r="F684" s="36">
        <v>44433</v>
      </c>
      <c r="G684" s="36">
        <v>25569</v>
      </c>
      <c r="H684" s="140" t="s">
        <v>961</v>
      </c>
      <c r="I684">
        <v>35</v>
      </c>
      <c r="J684">
        <f t="shared" si="8"/>
        <v>1629874800</v>
      </c>
      <c r="K684" s="140"/>
    </row>
    <row r="685" spans="2:11">
      <c r="B685" t="s">
        <v>977</v>
      </c>
      <c r="C685">
        <f t="shared" si="6"/>
        <v>1629896400</v>
      </c>
      <c r="D685">
        <f t="shared" si="7"/>
        <v>1629899999</v>
      </c>
      <c r="F685" s="36">
        <v>44433</v>
      </c>
      <c r="G685" s="36">
        <v>25569</v>
      </c>
      <c r="H685" s="140" t="s">
        <v>961</v>
      </c>
      <c r="I685">
        <v>35</v>
      </c>
      <c r="J685">
        <f t="shared" si="8"/>
        <v>1629874800</v>
      </c>
      <c r="K685" s="140"/>
    </row>
    <row r="686" spans="2:11">
      <c r="B686" t="s">
        <v>977</v>
      </c>
      <c r="C686">
        <f t="shared" si="6"/>
        <v>1629900000</v>
      </c>
      <c r="D686">
        <f t="shared" si="7"/>
        <v>1629903599</v>
      </c>
      <c r="F686" s="36">
        <v>44433</v>
      </c>
      <c r="G686" s="36">
        <v>25569</v>
      </c>
      <c r="H686" s="140" t="s">
        <v>962</v>
      </c>
      <c r="I686">
        <v>5</v>
      </c>
      <c r="J686">
        <f t="shared" si="8"/>
        <v>1629874800</v>
      </c>
      <c r="K686" s="140"/>
    </row>
    <row r="687" spans="2:11">
      <c r="B687" t="s">
        <v>971</v>
      </c>
      <c r="C687">
        <f t="shared" si="6"/>
        <v>1629900000</v>
      </c>
      <c r="D687">
        <f t="shared" si="7"/>
        <v>1629903599</v>
      </c>
      <c r="F687" s="36">
        <v>44433</v>
      </c>
      <c r="G687" s="36">
        <v>25569</v>
      </c>
      <c r="H687" s="140" t="s">
        <v>962</v>
      </c>
      <c r="I687">
        <v>5</v>
      </c>
      <c r="J687">
        <f t="shared" si="8"/>
        <v>1629874800</v>
      </c>
      <c r="K687" s="140"/>
    </row>
    <row r="688" spans="2:11">
      <c r="B688" t="s">
        <v>966</v>
      </c>
      <c r="C688">
        <f t="shared" si="6"/>
        <v>1629900000</v>
      </c>
      <c r="D688">
        <f t="shared" si="7"/>
        <v>1629903599</v>
      </c>
      <c r="F688" s="36">
        <v>44433</v>
      </c>
      <c r="G688" s="36">
        <v>25569</v>
      </c>
      <c r="H688" s="140" t="s">
        <v>962</v>
      </c>
      <c r="I688">
        <v>5</v>
      </c>
      <c r="J688">
        <f t="shared" si="8"/>
        <v>1629874800</v>
      </c>
      <c r="K688" s="140"/>
    </row>
    <row r="689" spans="2:11">
      <c r="B689" t="s">
        <v>978</v>
      </c>
      <c r="C689">
        <f t="shared" si="6"/>
        <v>1629900000</v>
      </c>
      <c r="D689">
        <f t="shared" si="7"/>
        <v>1629903599</v>
      </c>
      <c r="F689" s="36">
        <v>44433</v>
      </c>
      <c r="G689" s="36">
        <v>25569</v>
      </c>
      <c r="H689" s="140" t="s">
        <v>962</v>
      </c>
      <c r="I689">
        <v>5</v>
      </c>
      <c r="J689">
        <f t="shared" si="8"/>
        <v>1629874800</v>
      </c>
      <c r="K689" s="140"/>
    </row>
    <row r="690" spans="2:11">
      <c r="B690" t="s">
        <v>970</v>
      </c>
      <c r="C690">
        <f t="shared" si="6"/>
        <v>1629900000</v>
      </c>
      <c r="D690">
        <f t="shared" si="7"/>
        <v>1629903599</v>
      </c>
      <c r="F690" s="36">
        <v>44433</v>
      </c>
      <c r="G690" s="36">
        <v>25569</v>
      </c>
      <c r="H690" s="140" t="s">
        <v>962</v>
      </c>
      <c r="I690">
        <v>5</v>
      </c>
      <c r="J690">
        <f t="shared" si="8"/>
        <v>1629874800</v>
      </c>
      <c r="K690" s="140"/>
    </row>
    <row r="691" spans="2:11">
      <c r="B691" t="s">
        <v>967</v>
      </c>
      <c r="C691">
        <f t="shared" si="6"/>
        <v>1629900000</v>
      </c>
      <c r="D691">
        <f t="shared" si="7"/>
        <v>1629903599</v>
      </c>
      <c r="F691" s="36">
        <v>44433</v>
      </c>
      <c r="G691" s="36">
        <v>25569</v>
      </c>
      <c r="H691" s="140" t="s">
        <v>962</v>
      </c>
      <c r="I691">
        <v>5</v>
      </c>
      <c r="J691">
        <f t="shared" si="8"/>
        <v>1629874800</v>
      </c>
      <c r="K691" s="140"/>
    </row>
    <row r="692" spans="2:11">
      <c r="B692" t="s">
        <v>976</v>
      </c>
      <c r="C692">
        <f t="shared" si="6"/>
        <v>1629900000</v>
      </c>
      <c r="D692">
        <f t="shared" si="7"/>
        <v>1629903599</v>
      </c>
      <c r="F692" s="36">
        <v>44433</v>
      </c>
      <c r="G692" s="36">
        <v>25569</v>
      </c>
      <c r="H692" s="140" t="s">
        <v>962</v>
      </c>
      <c r="I692">
        <v>5</v>
      </c>
      <c r="J692">
        <f t="shared" si="8"/>
        <v>1629874800</v>
      </c>
      <c r="K692" s="140"/>
    </row>
    <row r="693" spans="2:11">
      <c r="B693" t="s">
        <v>968</v>
      </c>
      <c r="C693">
        <f t="shared" si="6"/>
        <v>1629903600</v>
      </c>
      <c r="D693">
        <f t="shared" si="7"/>
        <v>1629907199</v>
      </c>
      <c r="F693" s="36">
        <v>44433</v>
      </c>
      <c r="G693" s="36">
        <v>25569</v>
      </c>
      <c r="H693" s="140" t="s">
        <v>946</v>
      </c>
      <c r="I693">
        <v>50</v>
      </c>
      <c r="J693">
        <f t="shared" si="8"/>
        <v>1629874800</v>
      </c>
      <c r="K693" s="140"/>
    </row>
    <row r="694" spans="2:11">
      <c r="B694" t="s">
        <v>724</v>
      </c>
      <c r="C694">
        <f t="shared" si="6"/>
        <v>1629914400</v>
      </c>
      <c r="D694">
        <f t="shared" si="7"/>
        <v>1629917999</v>
      </c>
      <c r="F694" s="36">
        <v>44433</v>
      </c>
      <c r="G694" s="36">
        <v>25569</v>
      </c>
      <c r="H694" s="140" t="s">
        <v>963</v>
      </c>
      <c r="I694">
        <v>20</v>
      </c>
      <c r="J694">
        <f t="shared" si="8"/>
        <v>1629874800</v>
      </c>
      <c r="K694" s="140"/>
    </row>
    <row r="695" spans="2:11">
      <c r="B695" t="s">
        <v>969</v>
      </c>
      <c r="C695">
        <f t="shared" si="6"/>
        <v>1629928800</v>
      </c>
      <c r="D695">
        <f t="shared" si="7"/>
        <v>1629932399</v>
      </c>
      <c r="F695" s="36">
        <v>44433</v>
      </c>
      <c r="G695" s="36">
        <v>25569</v>
      </c>
      <c r="H695" s="140" t="s">
        <v>954</v>
      </c>
      <c r="I695">
        <v>50</v>
      </c>
      <c r="J695">
        <f t="shared" si="8"/>
        <v>1629874800</v>
      </c>
      <c r="K695" s="140"/>
    </row>
    <row r="696" spans="2:11">
      <c r="B696" t="s">
        <v>977</v>
      </c>
      <c r="C696">
        <f t="shared" si="6"/>
        <v>1629928800</v>
      </c>
      <c r="D696">
        <f t="shared" si="7"/>
        <v>1629932399</v>
      </c>
      <c r="F696" s="36">
        <v>44433</v>
      </c>
      <c r="G696" s="36">
        <v>25569</v>
      </c>
      <c r="H696" s="140" t="s">
        <v>954</v>
      </c>
      <c r="I696">
        <v>50</v>
      </c>
      <c r="J696">
        <f t="shared" si="8"/>
        <v>1629874800</v>
      </c>
      <c r="K696" s="140"/>
    </row>
    <row r="697" spans="2:11">
      <c r="B697" t="s">
        <v>976</v>
      </c>
      <c r="C697">
        <f t="shared" si="6"/>
        <v>1629932400</v>
      </c>
      <c r="D697">
        <f t="shared" si="7"/>
        <v>1629935999</v>
      </c>
      <c r="F697" s="36">
        <v>44433</v>
      </c>
      <c r="G697" s="36">
        <v>25569</v>
      </c>
      <c r="H697" s="140" t="s">
        <v>955</v>
      </c>
      <c r="I697">
        <v>5</v>
      </c>
      <c r="J697">
        <f t="shared" si="8"/>
        <v>1629874800</v>
      </c>
      <c r="K697" s="140"/>
    </row>
    <row r="698" spans="2:11">
      <c r="B698" t="s">
        <v>971</v>
      </c>
      <c r="C698">
        <f t="shared" si="6"/>
        <v>1629932400</v>
      </c>
      <c r="D698">
        <f t="shared" si="7"/>
        <v>1629935999</v>
      </c>
      <c r="F698" s="36">
        <v>44433</v>
      </c>
      <c r="G698" s="36">
        <v>25569</v>
      </c>
      <c r="H698" s="140" t="s">
        <v>955</v>
      </c>
      <c r="I698">
        <v>5</v>
      </c>
      <c r="J698">
        <f t="shared" si="8"/>
        <v>1629874800</v>
      </c>
      <c r="K698" s="140"/>
    </row>
    <row r="699" spans="2:11">
      <c r="B699" t="s">
        <v>972</v>
      </c>
      <c r="C699">
        <f t="shared" si="6"/>
        <v>1629932400</v>
      </c>
      <c r="D699">
        <f t="shared" si="7"/>
        <v>1629935999</v>
      </c>
      <c r="F699" s="36">
        <v>44433</v>
      </c>
      <c r="G699" s="36">
        <v>25569</v>
      </c>
      <c r="H699" s="140" t="s">
        <v>955</v>
      </c>
      <c r="I699">
        <v>5</v>
      </c>
      <c r="J699">
        <f t="shared" si="8"/>
        <v>1629874800</v>
      </c>
      <c r="K699" s="140"/>
    </row>
    <row r="700" spans="2:11">
      <c r="B700" t="s">
        <v>974</v>
      </c>
      <c r="C700">
        <f t="shared" si="6"/>
        <v>1629932400</v>
      </c>
      <c r="D700">
        <f t="shared" si="7"/>
        <v>1629935999</v>
      </c>
      <c r="F700" s="36">
        <v>44433</v>
      </c>
      <c r="G700" s="36">
        <v>25569</v>
      </c>
      <c r="H700" s="140" t="s">
        <v>955</v>
      </c>
      <c r="I700">
        <v>5</v>
      </c>
      <c r="J700">
        <f t="shared" si="8"/>
        <v>1629874800</v>
      </c>
      <c r="K700" s="140"/>
    </row>
    <row r="701" spans="2:11">
      <c r="B701" t="s">
        <v>973</v>
      </c>
      <c r="C701">
        <f t="shared" si="6"/>
        <v>1629932400</v>
      </c>
      <c r="D701">
        <f t="shared" si="7"/>
        <v>1629935999</v>
      </c>
      <c r="F701" s="36">
        <v>44433</v>
      </c>
      <c r="G701" s="36">
        <v>25569</v>
      </c>
      <c r="H701" s="140" t="s">
        <v>955</v>
      </c>
      <c r="I701">
        <v>5</v>
      </c>
      <c r="J701">
        <f t="shared" si="8"/>
        <v>1629874800</v>
      </c>
      <c r="K701" s="140"/>
    </row>
    <row r="702" spans="2:11">
      <c r="B702" t="s">
        <v>970</v>
      </c>
      <c r="C702">
        <f t="shared" si="6"/>
        <v>1629932400</v>
      </c>
      <c r="D702">
        <f t="shared" si="7"/>
        <v>1629935999</v>
      </c>
      <c r="F702" s="36">
        <v>44433</v>
      </c>
      <c r="G702" s="36">
        <v>25569</v>
      </c>
      <c r="H702" s="140" t="s">
        <v>955</v>
      </c>
      <c r="I702">
        <v>5</v>
      </c>
      <c r="J702">
        <f t="shared" si="8"/>
        <v>1629874800</v>
      </c>
      <c r="K702" s="140"/>
    </row>
    <row r="703" spans="2:11">
      <c r="B703" t="s">
        <v>966</v>
      </c>
      <c r="C703">
        <f t="shared" si="6"/>
        <v>1629932400</v>
      </c>
      <c r="D703">
        <f t="shared" si="7"/>
        <v>1629935999</v>
      </c>
      <c r="F703" s="36">
        <v>44433</v>
      </c>
      <c r="G703" s="36">
        <v>25569</v>
      </c>
      <c r="H703" s="140" t="s">
        <v>955</v>
      </c>
      <c r="I703">
        <v>5</v>
      </c>
      <c r="J703">
        <f t="shared" si="8"/>
        <v>1629874800</v>
      </c>
      <c r="K703" s="140"/>
    </row>
    <row r="704" spans="2:11">
      <c r="B704" t="s">
        <v>969</v>
      </c>
      <c r="C704">
        <f t="shared" si="6"/>
        <v>1629932400</v>
      </c>
      <c r="D704">
        <f t="shared" si="7"/>
        <v>1629935999</v>
      </c>
      <c r="F704" s="36">
        <v>44433</v>
      </c>
      <c r="G704" s="36">
        <v>25569</v>
      </c>
      <c r="H704" s="140" t="s">
        <v>955</v>
      </c>
      <c r="I704">
        <v>5</v>
      </c>
      <c r="J704">
        <f t="shared" si="8"/>
        <v>1629874800</v>
      </c>
      <c r="K704" s="140"/>
    </row>
    <row r="705" spans="2:12">
      <c r="B705" t="s">
        <v>968</v>
      </c>
      <c r="C705">
        <f t="shared" si="6"/>
        <v>1629932400</v>
      </c>
      <c r="D705">
        <f t="shared" si="7"/>
        <v>1629935999</v>
      </c>
      <c r="F705" s="36">
        <v>44433</v>
      </c>
      <c r="G705" s="36">
        <v>25569</v>
      </c>
      <c r="H705" s="140" t="s">
        <v>955</v>
      </c>
      <c r="I705">
        <v>5</v>
      </c>
      <c r="J705">
        <f t="shared" si="8"/>
        <v>1629874800</v>
      </c>
      <c r="K705" s="140"/>
    </row>
    <row r="706" spans="2:12">
      <c r="B706" t="s">
        <v>724</v>
      </c>
      <c r="C706">
        <f t="shared" si="6"/>
        <v>1629932400</v>
      </c>
      <c r="D706">
        <f t="shared" si="7"/>
        <v>1629935999</v>
      </c>
      <c r="F706" s="36">
        <v>44433</v>
      </c>
      <c r="G706" s="36">
        <v>25569</v>
      </c>
      <c r="H706" s="140" t="s">
        <v>955</v>
      </c>
      <c r="I706">
        <v>20</v>
      </c>
      <c r="J706">
        <f t="shared" si="8"/>
        <v>1629874800</v>
      </c>
      <c r="K706" s="140"/>
    </row>
    <row r="707" spans="2:12">
      <c r="B707" t="s">
        <v>978</v>
      </c>
      <c r="C707">
        <f t="shared" si="6"/>
        <v>1629932400</v>
      </c>
      <c r="D707">
        <f t="shared" si="7"/>
        <v>1629935999</v>
      </c>
      <c r="F707" s="36">
        <v>44433</v>
      </c>
      <c r="G707" s="36">
        <v>25569</v>
      </c>
      <c r="H707" s="140" t="s">
        <v>955</v>
      </c>
      <c r="I707">
        <v>20</v>
      </c>
      <c r="J707">
        <f t="shared" si="8"/>
        <v>1629874800</v>
      </c>
      <c r="K707" s="140"/>
    </row>
    <row r="708" spans="2:12">
      <c r="B708" t="s">
        <v>979</v>
      </c>
      <c r="C708">
        <f t="shared" si="6"/>
        <v>1629932400</v>
      </c>
      <c r="D708">
        <f t="shared" si="7"/>
        <v>1629935999</v>
      </c>
      <c r="F708" s="36">
        <v>44433</v>
      </c>
      <c r="G708" s="36">
        <v>25569</v>
      </c>
      <c r="H708" s="140" t="s">
        <v>955</v>
      </c>
      <c r="I708">
        <v>20</v>
      </c>
      <c r="J708">
        <f t="shared" si="8"/>
        <v>1629874800</v>
      </c>
      <c r="K708" s="140"/>
    </row>
    <row r="709" spans="2:12">
      <c r="B709" t="s">
        <v>740</v>
      </c>
      <c r="C709">
        <f t="shared" si="6"/>
        <v>1629932400</v>
      </c>
      <c r="D709">
        <f t="shared" si="7"/>
        <v>1629935999</v>
      </c>
      <c r="F709" s="36">
        <v>44433</v>
      </c>
      <c r="G709" s="36">
        <v>25569</v>
      </c>
      <c r="H709" s="140" t="s">
        <v>955</v>
      </c>
      <c r="I709">
        <v>20</v>
      </c>
      <c r="J709">
        <f t="shared" si="8"/>
        <v>1629874800</v>
      </c>
      <c r="K709" s="140"/>
    </row>
    <row r="710" spans="2:12">
      <c r="B710" t="s">
        <v>975</v>
      </c>
      <c r="C710">
        <f t="shared" si="6"/>
        <v>1629932400</v>
      </c>
      <c r="D710">
        <f t="shared" si="7"/>
        <v>1629935999</v>
      </c>
      <c r="F710" s="36">
        <v>44433</v>
      </c>
      <c r="G710" s="36">
        <v>25569</v>
      </c>
      <c r="H710" s="140" t="s">
        <v>955</v>
      </c>
      <c r="I710">
        <v>20</v>
      </c>
      <c r="J710">
        <f t="shared" si="8"/>
        <v>1629874800</v>
      </c>
      <c r="K710" s="140"/>
    </row>
    <row r="711" spans="2:12">
      <c r="B711" t="s">
        <v>967</v>
      </c>
      <c r="C711">
        <f t="shared" si="6"/>
        <v>1629932400</v>
      </c>
      <c r="D711">
        <f t="shared" si="7"/>
        <v>1629935999</v>
      </c>
      <c r="F711" s="36">
        <v>44433</v>
      </c>
      <c r="G711" s="36">
        <v>25569</v>
      </c>
      <c r="H711" s="140" t="s">
        <v>955</v>
      </c>
      <c r="I711">
        <v>20</v>
      </c>
      <c r="J711">
        <f t="shared" si="8"/>
        <v>1629874800</v>
      </c>
      <c r="K711" s="140"/>
      <c r="L711">
        <v>1632204000</v>
      </c>
    </row>
    <row r="712" spans="2:12">
      <c r="B712" t="s">
        <v>977</v>
      </c>
      <c r="C712">
        <f t="shared" si="6"/>
        <v>1629932400</v>
      </c>
      <c r="D712">
        <f t="shared" si="7"/>
        <v>1629935999</v>
      </c>
      <c r="F712" s="36">
        <v>44433</v>
      </c>
      <c r="G712" s="36">
        <v>25569</v>
      </c>
      <c r="H712" s="140" t="s">
        <v>955</v>
      </c>
      <c r="I712">
        <v>20</v>
      </c>
      <c r="J712">
        <f t="shared" si="8"/>
        <v>1629874800</v>
      </c>
      <c r="K712" s="140"/>
      <c r="L712">
        <v>1632144600</v>
      </c>
    </row>
    <row r="713" spans="2:12">
      <c r="B713" t="s">
        <v>976</v>
      </c>
      <c r="C713">
        <f t="shared" ref="C713:C733" si="9">J713+(H713*3600)</f>
        <v>1629936000</v>
      </c>
      <c r="D713">
        <f t="shared" ref="D713:D733" si="10">C713+3599</f>
        <v>1629939599</v>
      </c>
      <c r="F713" s="36">
        <v>44433</v>
      </c>
      <c r="G713" s="36">
        <v>25569</v>
      </c>
      <c r="H713" s="140" t="s">
        <v>956</v>
      </c>
      <c r="I713">
        <v>5</v>
      </c>
      <c r="J713">
        <f t="shared" ref="J713:J733" si="11">((F713-G713)*86400)+25200</f>
        <v>1629874800</v>
      </c>
      <c r="K713" s="140"/>
      <c r="L713">
        <f>L711-L712</f>
        <v>59400</v>
      </c>
    </row>
    <row r="714" spans="2:12">
      <c r="B714" t="s">
        <v>971</v>
      </c>
      <c r="C714">
        <f t="shared" si="9"/>
        <v>1629936000</v>
      </c>
      <c r="D714">
        <f t="shared" si="10"/>
        <v>1629939599</v>
      </c>
      <c r="F714" s="36">
        <v>44433</v>
      </c>
      <c r="G714" s="36">
        <v>25569</v>
      </c>
      <c r="H714" s="140" t="s">
        <v>956</v>
      </c>
      <c r="I714">
        <v>5</v>
      </c>
      <c r="J714">
        <f t="shared" si="11"/>
        <v>1629874800</v>
      </c>
      <c r="K714" s="140"/>
    </row>
    <row r="715" spans="2:12">
      <c r="B715" t="s">
        <v>972</v>
      </c>
      <c r="C715">
        <f t="shared" si="9"/>
        <v>1629936000</v>
      </c>
      <c r="D715">
        <f t="shared" si="10"/>
        <v>1629939599</v>
      </c>
      <c r="F715" s="36">
        <v>44433</v>
      </c>
      <c r="G715" s="36">
        <v>25569</v>
      </c>
      <c r="H715" s="140" t="s">
        <v>956</v>
      </c>
      <c r="I715">
        <v>5</v>
      </c>
      <c r="J715">
        <f t="shared" si="11"/>
        <v>1629874800</v>
      </c>
      <c r="K715" s="140"/>
    </row>
    <row r="716" spans="2:12">
      <c r="B716" t="s">
        <v>974</v>
      </c>
      <c r="C716">
        <f t="shared" si="9"/>
        <v>1629936000</v>
      </c>
      <c r="D716">
        <f t="shared" si="10"/>
        <v>1629939599</v>
      </c>
      <c r="F716" s="36">
        <v>44433</v>
      </c>
      <c r="G716" s="36">
        <v>25569</v>
      </c>
      <c r="H716" s="140" t="s">
        <v>956</v>
      </c>
      <c r="I716">
        <v>5</v>
      </c>
      <c r="J716">
        <f t="shared" si="11"/>
        <v>1629874800</v>
      </c>
      <c r="K716" s="140"/>
    </row>
    <row r="717" spans="2:12">
      <c r="B717" t="s">
        <v>973</v>
      </c>
      <c r="C717">
        <f t="shared" si="9"/>
        <v>1629936000</v>
      </c>
      <c r="D717">
        <f t="shared" si="10"/>
        <v>1629939599</v>
      </c>
      <c r="F717" s="36">
        <v>44433</v>
      </c>
      <c r="G717" s="36">
        <v>25569</v>
      </c>
      <c r="H717" s="140" t="s">
        <v>956</v>
      </c>
      <c r="I717">
        <v>5</v>
      </c>
      <c r="J717">
        <f t="shared" si="11"/>
        <v>1629874800</v>
      </c>
      <c r="K717" s="140"/>
    </row>
    <row r="718" spans="2:12">
      <c r="B718" t="s">
        <v>970</v>
      </c>
      <c r="C718">
        <f t="shared" si="9"/>
        <v>1629936000</v>
      </c>
      <c r="D718">
        <f t="shared" si="10"/>
        <v>1629939599</v>
      </c>
      <c r="F718" s="36">
        <v>44433</v>
      </c>
      <c r="G718" s="36">
        <v>25569</v>
      </c>
      <c r="H718" s="140" t="s">
        <v>956</v>
      </c>
      <c r="I718">
        <v>5</v>
      </c>
      <c r="J718">
        <f t="shared" si="11"/>
        <v>1629874800</v>
      </c>
      <c r="K718" s="140"/>
    </row>
    <row r="719" spans="2:12">
      <c r="B719" t="s">
        <v>966</v>
      </c>
      <c r="C719">
        <f t="shared" si="9"/>
        <v>1629936000</v>
      </c>
      <c r="D719">
        <f t="shared" si="10"/>
        <v>1629939599</v>
      </c>
      <c r="F719" s="36">
        <v>44433</v>
      </c>
      <c r="G719" s="36">
        <v>25569</v>
      </c>
      <c r="H719" s="140" t="s">
        <v>956</v>
      </c>
      <c r="I719">
        <v>5</v>
      </c>
      <c r="J719">
        <f t="shared" si="11"/>
        <v>1629874800</v>
      </c>
      <c r="K719" s="140"/>
    </row>
    <row r="720" spans="2:12">
      <c r="B720" t="s">
        <v>969</v>
      </c>
      <c r="C720">
        <f t="shared" si="9"/>
        <v>1629936000</v>
      </c>
      <c r="D720">
        <f t="shared" si="10"/>
        <v>1629939599</v>
      </c>
      <c r="F720" s="36">
        <v>44433</v>
      </c>
      <c r="G720" s="36">
        <v>25569</v>
      </c>
      <c r="H720" s="140" t="s">
        <v>956</v>
      </c>
      <c r="I720">
        <v>5</v>
      </c>
      <c r="J720">
        <f t="shared" si="11"/>
        <v>1629874800</v>
      </c>
      <c r="K720" s="140"/>
    </row>
    <row r="721" spans="2:11">
      <c r="B721" t="s">
        <v>968</v>
      </c>
      <c r="C721">
        <f t="shared" si="9"/>
        <v>1629936000</v>
      </c>
      <c r="D721">
        <f t="shared" si="10"/>
        <v>1629939599</v>
      </c>
      <c r="F721" s="36">
        <v>44433</v>
      </c>
      <c r="G721" s="36">
        <v>25569</v>
      </c>
      <c r="H721" s="140" t="s">
        <v>956</v>
      </c>
      <c r="I721">
        <v>5</v>
      </c>
      <c r="J721">
        <f t="shared" si="11"/>
        <v>1629874800</v>
      </c>
      <c r="K721" s="140"/>
    </row>
    <row r="722" spans="2:11">
      <c r="B722" t="s">
        <v>724</v>
      </c>
      <c r="C722">
        <f t="shared" si="9"/>
        <v>1629936000</v>
      </c>
      <c r="D722">
        <f t="shared" si="10"/>
        <v>1629939599</v>
      </c>
      <c r="F722" s="36">
        <v>44433</v>
      </c>
      <c r="G722" s="36">
        <v>25569</v>
      </c>
      <c r="H722" s="140" t="s">
        <v>956</v>
      </c>
      <c r="I722">
        <v>5</v>
      </c>
      <c r="J722">
        <f t="shared" si="11"/>
        <v>1629874800</v>
      </c>
      <c r="K722" s="140"/>
    </row>
    <row r="723" spans="2:11">
      <c r="B723" t="s">
        <v>978</v>
      </c>
      <c r="C723">
        <f t="shared" si="9"/>
        <v>1629936000</v>
      </c>
      <c r="D723">
        <f t="shared" si="10"/>
        <v>1629939599</v>
      </c>
      <c r="F723" s="36">
        <v>44433</v>
      </c>
      <c r="G723" s="36">
        <v>25569</v>
      </c>
      <c r="H723" s="140" t="s">
        <v>956</v>
      </c>
      <c r="I723">
        <v>5</v>
      </c>
      <c r="J723">
        <f t="shared" si="11"/>
        <v>1629874800</v>
      </c>
      <c r="K723" s="140"/>
    </row>
    <row r="724" spans="2:11">
      <c r="B724" t="s">
        <v>979</v>
      </c>
      <c r="C724">
        <f t="shared" si="9"/>
        <v>1629936000</v>
      </c>
      <c r="D724">
        <f t="shared" si="10"/>
        <v>1629939599</v>
      </c>
      <c r="F724" s="36">
        <v>44433</v>
      </c>
      <c r="G724" s="36">
        <v>25569</v>
      </c>
      <c r="H724" s="140" t="s">
        <v>956</v>
      </c>
      <c r="I724">
        <v>5</v>
      </c>
      <c r="J724">
        <f t="shared" si="11"/>
        <v>1629874800</v>
      </c>
      <c r="K724" s="140"/>
    </row>
    <row r="725" spans="2:11">
      <c r="B725" t="s">
        <v>740</v>
      </c>
      <c r="C725">
        <f t="shared" si="9"/>
        <v>1629936000</v>
      </c>
      <c r="D725">
        <f t="shared" si="10"/>
        <v>1629939599</v>
      </c>
      <c r="F725" s="36">
        <v>44433</v>
      </c>
      <c r="G725" s="36">
        <v>25569</v>
      </c>
      <c r="H725" s="140" t="s">
        <v>956</v>
      </c>
      <c r="I725">
        <v>20</v>
      </c>
      <c r="J725">
        <f t="shared" si="11"/>
        <v>1629874800</v>
      </c>
      <c r="K725" s="140"/>
    </row>
    <row r="726" spans="2:11">
      <c r="B726" t="s">
        <v>975</v>
      </c>
      <c r="C726">
        <f t="shared" si="9"/>
        <v>1629936000</v>
      </c>
      <c r="D726">
        <f t="shared" si="10"/>
        <v>1629939599</v>
      </c>
      <c r="F726" s="36">
        <v>44433</v>
      </c>
      <c r="G726" s="36">
        <v>25569</v>
      </c>
      <c r="H726" s="140" t="s">
        <v>956</v>
      </c>
      <c r="I726">
        <v>35</v>
      </c>
      <c r="J726">
        <f t="shared" si="11"/>
        <v>1629874800</v>
      </c>
      <c r="K726" s="140"/>
    </row>
    <row r="727" spans="2:11">
      <c r="B727" t="s">
        <v>967</v>
      </c>
      <c r="C727">
        <f t="shared" si="9"/>
        <v>1629936000</v>
      </c>
      <c r="D727">
        <f t="shared" si="10"/>
        <v>1629939599</v>
      </c>
      <c r="F727" s="36">
        <v>44433</v>
      </c>
      <c r="G727" s="36">
        <v>25569</v>
      </c>
      <c r="H727" s="140" t="s">
        <v>956</v>
      </c>
      <c r="I727">
        <v>35</v>
      </c>
      <c r="J727">
        <f t="shared" si="11"/>
        <v>1629874800</v>
      </c>
      <c r="K727" s="140"/>
    </row>
    <row r="728" spans="2:11">
      <c r="B728" t="s">
        <v>977</v>
      </c>
      <c r="C728">
        <f t="shared" si="9"/>
        <v>1629936000</v>
      </c>
      <c r="D728">
        <f t="shared" si="10"/>
        <v>1629939599</v>
      </c>
      <c r="F728" s="36">
        <v>44433</v>
      </c>
      <c r="G728" s="36">
        <v>25569</v>
      </c>
      <c r="H728" s="140" t="s">
        <v>956</v>
      </c>
      <c r="I728">
        <v>35</v>
      </c>
      <c r="J728">
        <f t="shared" si="11"/>
        <v>1629874800</v>
      </c>
      <c r="K728" s="140"/>
    </row>
    <row r="729" spans="2:11">
      <c r="B729" t="s">
        <v>976</v>
      </c>
      <c r="C729">
        <f t="shared" si="9"/>
        <v>1629939600</v>
      </c>
      <c r="D729">
        <f t="shared" si="10"/>
        <v>1629943199</v>
      </c>
      <c r="F729" s="36">
        <v>44433</v>
      </c>
      <c r="G729" s="36">
        <v>25569</v>
      </c>
      <c r="H729" s="140" t="s">
        <v>957</v>
      </c>
      <c r="I729">
        <v>5</v>
      </c>
      <c r="J729">
        <f t="shared" si="11"/>
        <v>1629874800</v>
      </c>
      <c r="K729" s="140"/>
    </row>
    <row r="730" spans="2:11">
      <c r="B730" t="s">
        <v>971</v>
      </c>
      <c r="C730">
        <f t="shared" si="9"/>
        <v>1629939600</v>
      </c>
      <c r="D730">
        <f t="shared" si="10"/>
        <v>1629943199</v>
      </c>
      <c r="F730" s="36">
        <v>44433</v>
      </c>
      <c r="G730" s="36">
        <v>25569</v>
      </c>
      <c r="H730" s="140" t="s">
        <v>957</v>
      </c>
      <c r="I730">
        <v>5</v>
      </c>
      <c r="J730">
        <f t="shared" si="11"/>
        <v>1629874800</v>
      </c>
      <c r="K730" s="140"/>
    </row>
    <row r="731" spans="2:11">
      <c r="B731" t="s">
        <v>972</v>
      </c>
      <c r="C731">
        <f t="shared" si="9"/>
        <v>1629939600</v>
      </c>
      <c r="D731">
        <f t="shared" si="10"/>
        <v>1629943199</v>
      </c>
      <c r="F731" s="36">
        <v>44433</v>
      </c>
      <c r="G731" s="36">
        <v>25569</v>
      </c>
      <c r="H731" s="140" t="s">
        <v>957</v>
      </c>
      <c r="I731">
        <v>5</v>
      </c>
      <c r="J731">
        <f t="shared" si="11"/>
        <v>1629874800</v>
      </c>
      <c r="K731" s="140"/>
    </row>
    <row r="732" spans="2:11">
      <c r="B732" t="s">
        <v>974</v>
      </c>
      <c r="C732">
        <f t="shared" si="9"/>
        <v>1629939600</v>
      </c>
      <c r="D732">
        <f t="shared" si="10"/>
        <v>1629943199</v>
      </c>
      <c r="F732" s="36">
        <v>44433</v>
      </c>
      <c r="G732" s="36">
        <v>25569</v>
      </c>
      <c r="H732" s="140" t="s">
        <v>957</v>
      </c>
      <c r="I732">
        <v>5</v>
      </c>
      <c r="J732">
        <f t="shared" si="11"/>
        <v>1629874800</v>
      </c>
      <c r="K732" s="140"/>
    </row>
    <row r="733" spans="2:11">
      <c r="B733" t="s">
        <v>973</v>
      </c>
      <c r="C733">
        <f t="shared" si="9"/>
        <v>1629939600</v>
      </c>
      <c r="D733">
        <f t="shared" si="10"/>
        <v>1629943199</v>
      </c>
      <c r="F733" s="36">
        <v>44433</v>
      </c>
      <c r="G733" s="36">
        <v>25569</v>
      </c>
      <c r="H733" s="140" t="s">
        <v>957</v>
      </c>
      <c r="I733">
        <v>5</v>
      </c>
      <c r="J733">
        <f t="shared" si="11"/>
        <v>1629874800</v>
      </c>
      <c r="K733" s="140"/>
    </row>
    <row r="734" spans="2:11">
      <c r="B734" t="s">
        <v>970</v>
      </c>
      <c r="C734">
        <f t="shared" ref="C734:C775" si="12">J734+(H734*3600)</f>
        <v>1629939600</v>
      </c>
      <c r="D734">
        <f t="shared" ref="D734:D775" si="13">C734+3599</f>
        <v>1629943199</v>
      </c>
      <c r="F734" s="36">
        <v>44433</v>
      </c>
      <c r="G734" s="36">
        <v>25569</v>
      </c>
      <c r="H734" s="140" t="s">
        <v>957</v>
      </c>
      <c r="I734">
        <v>5</v>
      </c>
      <c r="J734">
        <f t="shared" ref="J734:J775" si="14">((F734-G734)*86400)+25200</f>
        <v>1629874800</v>
      </c>
      <c r="K734" s="140"/>
    </row>
    <row r="735" spans="2:11">
      <c r="B735" t="s">
        <v>966</v>
      </c>
      <c r="C735">
        <f t="shared" si="12"/>
        <v>1629939600</v>
      </c>
      <c r="D735">
        <f t="shared" si="13"/>
        <v>1629943199</v>
      </c>
      <c r="F735" s="36">
        <v>44433</v>
      </c>
      <c r="G735" s="36">
        <v>25569</v>
      </c>
      <c r="H735" s="140" t="s">
        <v>957</v>
      </c>
      <c r="I735">
        <v>5</v>
      </c>
      <c r="J735">
        <f t="shared" si="14"/>
        <v>1629874800</v>
      </c>
      <c r="K735" s="140"/>
    </row>
    <row r="736" spans="2:11">
      <c r="B736" t="s">
        <v>969</v>
      </c>
      <c r="C736">
        <f t="shared" si="12"/>
        <v>1629939600</v>
      </c>
      <c r="D736">
        <f t="shared" si="13"/>
        <v>1629943199</v>
      </c>
      <c r="F736" s="36">
        <v>44433</v>
      </c>
      <c r="G736" s="36">
        <v>25569</v>
      </c>
      <c r="H736" s="140" t="s">
        <v>957</v>
      </c>
      <c r="I736">
        <v>5</v>
      </c>
      <c r="J736">
        <f t="shared" si="14"/>
        <v>1629874800</v>
      </c>
      <c r="K736" s="140"/>
    </row>
    <row r="737" spans="2:11">
      <c r="B737" t="s">
        <v>968</v>
      </c>
      <c r="C737">
        <f t="shared" si="12"/>
        <v>1629939600</v>
      </c>
      <c r="D737">
        <f t="shared" si="13"/>
        <v>1629943199</v>
      </c>
      <c r="F737" s="36">
        <v>44433</v>
      </c>
      <c r="G737" s="36">
        <v>25569</v>
      </c>
      <c r="H737" s="140" t="s">
        <v>957</v>
      </c>
      <c r="I737">
        <v>5</v>
      </c>
      <c r="J737">
        <f t="shared" si="14"/>
        <v>1629874800</v>
      </c>
      <c r="K737" s="140"/>
    </row>
    <row r="738" spans="2:11">
      <c r="B738" t="s">
        <v>724</v>
      </c>
      <c r="C738">
        <f t="shared" si="12"/>
        <v>1629939600</v>
      </c>
      <c r="D738">
        <f t="shared" si="13"/>
        <v>1629943199</v>
      </c>
      <c r="F738" s="36">
        <v>44433</v>
      </c>
      <c r="G738" s="36">
        <v>25569</v>
      </c>
      <c r="H738" s="140" t="s">
        <v>957</v>
      </c>
      <c r="I738">
        <v>20</v>
      </c>
      <c r="J738">
        <f t="shared" si="14"/>
        <v>1629874800</v>
      </c>
      <c r="K738" s="140"/>
    </row>
    <row r="739" spans="2:11">
      <c r="B739" t="s">
        <v>978</v>
      </c>
      <c r="C739">
        <f t="shared" si="12"/>
        <v>1629939600</v>
      </c>
      <c r="D739">
        <f t="shared" si="13"/>
        <v>1629943199</v>
      </c>
      <c r="F739" s="36">
        <v>44433</v>
      </c>
      <c r="G739" s="36">
        <v>25569</v>
      </c>
      <c r="H739" s="140" t="s">
        <v>957</v>
      </c>
      <c r="I739">
        <v>20</v>
      </c>
      <c r="J739">
        <f t="shared" si="14"/>
        <v>1629874800</v>
      </c>
      <c r="K739" s="140"/>
    </row>
    <row r="740" spans="2:11">
      <c r="B740" t="s">
        <v>979</v>
      </c>
      <c r="C740">
        <f t="shared" si="12"/>
        <v>1629939600</v>
      </c>
      <c r="D740">
        <f t="shared" si="13"/>
        <v>1629943199</v>
      </c>
      <c r="F740" s="36">
        <v>44433</v>
      </c>
      <c r="G740" s="36">
        <v>25569</v>
      </c>
      <c r="H740" s="140" t="s">
        <v>957</v>
      </c>
      <c r="I740">
        <v>20</v>
      </c>
      <c r="J740">
        <f t="shared" si="14"/>
        <v>1629874800</v>
      </c>
      <c r="K740" s="140"/>
    </row>
    <row r="741" spans="2:11">
      <c r="B741" t="s">
        <v>740</v>
      </c>
      <c r="C741">
        <f t="shared" si="12"/>
        <v>1629939600</v>
      </c>
      <c r="D741">
        <f t="shared" si="13"/>
        <v>1629943199</v>
      </c>
      <c r="F741" s="36">
        <v>44433</v>
      </c>
      <c r="G741" s="36">
        <v>25569</v>
      </c>
      <c r="H741" s="140" t="s">
        <v>957</v>
      </c>
      <c r="I741">
        <v>20</v>
      </c>
      <c r="J741">
        <f t="shared" si="14"/>
        <v>1629874800</v>
      </c>
      <c r="K741" s="140"/>
    </row>
    <row r="742" spans="2:11">
      <c r="B742" t="s">
        <v>975</v>
      </c>
      <c r="C742">
        <f t="shared" si="12"/>
        <v>1629939600</v>
      </c>
      <c r="D742">
        <f t="shared" si="13"/>
        <v>1629943199</v>
      </c>
      <c r="F742" s="36">
        <v>44433</v>
      </c>
      <c r="G742" s="36">
        <v>25569</v>
      </c>
      <c r="H742" s="140" t="s">
        <v>957</v>
      </c>
      <c r="I742">
        <v>20</v>
      </c>
      <c r="J742">
        <f t="shared" si="14"/>
        <v>1629874800</v>
      </c>
      <c r="K742" s="140"/>
    </row>
    <row r="743" spans="2:11">
      <c r="B743" t="s">
        <v>967</v>
      </c>
      <c r="C743">
        <f t="shared" si="12"/>
        <v>1629939600</v>
      </c>
      <c r="D743">
        <f t="shared" si="13"/>
        <v>1629943199</v>
      </c>
      <c r="F743" s="36">
        <v>44433</v>
      </c>
      <c r="G743" s="36">
        <v>25569</v>
      </c>
      <c r="H743" s="140" t="s">
        <v>957</v>
      </c>
      <c r="I743">
        <v>20</v>
      </c>
      <c r="J743">
        <f t="shared" si="14"/>
        <v>1629874800</v>
      </c>
      <c r="K743" s="140"/>
    </row>
    <row r="744" spans="2:11">
      <c r="B744" t="s">
        <v>977</v>
      </c>
      <c r="C744">
        <f t="shared" si="12"/>
        <v>1629939600</v>
      </c>
      <c r="D744">
        <f t="shared" si="13"/>
        <v>1629943199</v>
      </c>
      <c r="F744" s="36">
        <v>44433</v>
      </c>
      <c r="G744" s="36">
        <v>25569</v>
      </c>
      <c r="H744" s="140" t="s">
        <v>957</v>
      </c>
      <c r="I744">
        <v>35</v>
      </c>
      <c r="J744">
        <f t="shared" si="14"/>
        <v>1629874800</v>
      </c>
      <c r="K744" s="140"/>
    </row>
    <row r="745" spans="2:11">
      <c r="B745" t="s">
        <v>976</v>
      </c>
      <c r="C745">
        <f t="shared" si="12"/>
        <v>1629943200</v>
      </c>
      <c r="D745">
        <f t="shared" si="13"/>
        <v>1629946799</v>
      </c>
      <c r="F745" s="36">
        <v>44433</v>
      </c>
      <c r="G745" s="36">
        <v>25569</v>
      </c>
      <c r="H745" s="140" t="s">
        <v>947</v>
      </c>
      <c r="I745">
        <v>5</v>
      </c>
      <c r="J745">
        <f t="shared" si="14"/>
        <v>1629874800</v>
      </c>
      <c r="K745" s="140"/>
    </row>
    <row r="746" spans="2:11">
      <c r="B746" t="s">
        <v>971</v>
      </c>
      <c r="C746">
        <f t="shared" si="12"/>
        <v>1629943200</v>
      </c>
      <c r="D746">
        <f t="shared" si="13"/>
        <v>1629946799</v>
      </c>
      <c r="F746" s="36">
        <v>44433</v>
      </c>
      <c r="G746" s="36">
        <v>25569</v>
      </c>
      <c r="H746" s="140" t="s">
        <v>947</v>
      </c>
      <c r="I746">
        <v>5</v>
      </c>
      <c r="J746">
        <f t="shared" si="14"/>
        <v>1629874800</v>
      </c>
      <c r="K746" s="140"/>
    </row>
    <row r="747" spans="2:11">
      <c r="B747" t="s">
        <v>972</v>
      </c>
      <c r="C747">
        <f t="shared" si="12"/>
        <v>1629943200</v>
      </c>
      <c r="D747">
        <f t="shared" si="13"/>
        <v>1629946799</v>
      </c>
      <c r="F747" s="36">
        <v>44433</v>
      </c>
      <c r="G747" s="36">
        <v>25569</v>
      </c>
      <c r="H747" s="140" t="s">
        <v>947</v>
      </c>
      <c r="I747">
        <v>5</v>
      </c>
      <c r="J747">
        <f t="shared" si="14"/>
        <v>1629874800</v>
      </c>
      <c r="K747" s="140"/>
    </row>
    <row r="748" spans="2:11">
      <c r="B748" t="s">
        <v>974</v>
      </c>
      <c r="C748">
        <f t="shared" si="12"/>
        <v>1629943200</v>
      </c>
      <c r="D748">
        <f t="shared" si="13"/>
        <v>1629946799</v>
      </c>
      <c r="F748" s="36">
        <v>44433</v>
      </c>
      <c r="G748" s="36">
        <v>25569</v>
      </c>
      <c r="H748" s="140" t="s">
        <v>947</v>
      </c>
      <c r="I748">
        <v>5</v>
      </c>
      <c r="J748">
        <f t="shared" si="14"/>
        <v>1629874800</v>
      </c>
      <c r="K748" s="140"/>
    </row>
    <row r="749" spans="2:11">
      <c r="B749" t="s">
        <v>973</v>
      </c>
      <c r="C749">
        <f t="shared" si="12"/>
        <v>1629943200</v>
      </c>
      <c r="D749">
        <f t="shared" si="13"/>
        <v>1629946799</v>
      </c>
      <c r="F749" s="36">
        <v>44433</v>
      </c>
      <c r="G749" s="36">
        <v>25569</v>
      </c>
      <c r="H749" s="140" t="s">
        <v>947</v>
      </c>
      <c r="I749">
        <v>5</v>
      </c>
      <c r="J749">
        <f t="shared" si="14"/>
        <v>1629874800</v>
      </c>
      <c r="K749" s="140"/>
    </row>
    <row r="750" spans="2:11">
      <c r="B750" t="s">
        <v>970</v>
      </c>
      <c r="C750">
        <f t="shared" si="12"/>
        <v>1629943200</v>
      </c>
      <c r="D750">
        <f t="shared" si="13"/>
        <v>1629946799</v>
      </c>
      <c r="F750" s="36">
        <v>44433</v>
      </c>
      <c r="G750" s="36">
        <v>25569</v>
      </c>
      <c r="H750" s="140" t="s">
        <v>947</v>
      </c>
      <c r="I750">
        <v>5</v>
      </c>
      <c r="J750">
        <f t="shared" si="14"/>
        <v>1629874800</v>
      </c>
      <c r="K750" s="140"/>
    </row>
    <row r="751" spans="2:11">
      <c r="B751" t="s">
        <v>966</v>
      </c>
      <c r="C751">
        <f t="shared" si="12"/>
        <v>1629943200</v>
      </c>
      <c r="D751">
        <f t="shared" si="13"/>
        <v>1629946799</v>
      </c>
      <c r="F751" s="36">
        <v>44433</v>
      </c>
      <c r="G751" s="36">
        <v>25569</v>
      </c>
      <c r="H751" s="140" t="s">
        <v>947</v>
      </c>
      <c r="I751">
        <v>5</v>
      </c>
      <c r="J751">
        <f t="shared" si="14"/>
        <v>1629874800</v>
      </c>
      <c r="K751" s="140"/>
    </row>
    <row r="752" spans="2:11">
      <c r="B752" t="s">
        <v>969</v>
      </c>
      <c r="C752">
        <f t="shared" si="12"/>
        <v>1629943200</v>
      </c>
      <c r="D752">
        <f t="shared" si="13"/>
        <v>1629946799</v>
      </c>
      <c r="F752" s="36">
        <v>44433</v>
      </c>
      <c r="G752" s="36">
        <v>25569</v>
      </c>
      <c r="H752" s="140" t="s">
        <v>947</v>
      </c>
      <c r="I752">
        <v>5</v>
      </c>
      <c r="J752">
        <f t="shared" si="14"/>
        <v>1629874800</v>
      </c>
      <c r="K752" s="140"/>
    </row>
    <row r="753" spans="2:11">
      <c r="B753" t="s">
        <v>968</v>
      </c>
      <c r="C753">
        <f t="shared" si="12"/>
        <v>1629943200</v>
      </c>
      <c r="D753">
        <f t="shared" si="13"/>
        <v>1629946799</v>
      </c>
      <c r="F753" s="36">
        <v>44433</v>
      </c>
      <c r="G753" s="36">
        <v>25569</v>
      </c>
      <c r="H753" s="140" t="s">
        <v>947</v>
      </c>
      <c r="I753">
        <v>35</v>
      </c>
      <c r="J753">
        <f t="shared" si="14"/>
        <v>1629874800</v>
      </c>
      <c r="K753" s="140"/>
    </row>
    <row r="754" spans="2:11">
      <c r="B754" t="s">
        <v>724</v>
      </c>
      <c r="C754">
        <f t="shared" si="12"/>
        <v>1629943200</v>
      </c>
      <c r="D754">
        <f t="shared" si="13"/>
        <v>1629946799</v>
      </c>
      <c r="F754" s="36">
        <v>44433</v>
      </c>
      <c r="G754" s="36">
        <v>25569</v>
      </c>
      <c r="H754" s="140" t="s">
        <v>947</v>
      </c>
      <c r="I754">
        <v>35</v>
      </c>
      <c r="J754">
        <f t="shared" si="14"/>
        <v>1629874800</v>
      </c>
      <c r="K754" s="140"/>
    </row>
    <row r="755" spans="2:11">
      <c r="B755" t="s">
        <v>978</v>
      </c>
      <c r="C755">
        <f t="shared" si="12"/>
        <v>1629943200</v>
      </c>
      <c r="D755">
        <f t="shared" si="13"/>
        <v>1629946799</v>
      </c>
      <c r="F755" s="36">
        <v>44433</v>
      </c>
      <c r="G755" s="36">
        <v>25569</v>
      </c>
      <c r="H755" s="140" t="s">
        <v>947</v>
      </c>
      <c r="I755">
        <v>35</v>
      </c>
      <c r="J755">
        <f t="shared" si="14"/>
        <v>1629874800</v>
      </c>
      <c r="K755" s="140"/>
    </row>
    <row r="756" spans="2:11">
      <c r="B756" t="s">
        <v>979</v>
      </c>
      <c r="C756">
        <f t="shared" si="12"/>
        <v>1629943200</v>
      </c>
      <c r="D756">
        <f t="shared" si="13"/>
        <v>1629946799</v>
      </c>
      <c r="F756" s="36">
        <v>44433</v>
      </c>
      <c r="G756" s="36">
        <v>25569</v>
      </c>
      <c r="H756" s="140" t="s">
        <v>947</v>
      </c>
      <c r="I756">
        <v>35</v>
      </c>
      <c r="J756">
        <f t="shared" si="14"/>
        <v>1629874800</v>
      </c>
      <c r="K756" s="140"/>
    </row>
    <row r="757" spans="2:11">
      <c r="B757" t="s">
        <v>740</v>
      </c>
      <c r="C757">
        <f t="shared" si="12"/>
        <v>1629943200</v>
      </c>
      <c r="D757">
        <f t="shared" si="13"/>
        <v>1629946799</v>
      </c>
      <c r="F757" s="36">
        <v>44433</v>
      </c>
      <c r="G757" s="36">
        <v>25569</v>
      </c>
      <c r="H757" s="140" t="s">
        <v>947</v>
      </c>
      <c r="I757">
        <v>35</v>
      </c>
      <c r="J757">
        <f t="shared" si="14"/>
        <v>1629874800</v>
      </c>
      <c r="K757" s="140"/>
    </row>
    <row r="758" spans="2:11">
      <c r="B758" t="s">
        <v>975</v>
      </c>
      <c r="C758">
        <f t="shared" si="12"/>
        <v>1629943200</v>
      </c>
      <c r="D758">
        <f t="shared" si="13"/>
        <v>1629946799</v>
      </c>
      <c r="F758" s="36">
        <v>44433</v>
      </c>
      <c r="G758" s="36">
        <v>25569</v>
      </c>
      <c r="H758" s="140" t="s">
        <v>947</v>
      </c>
      <c r="I758">
        <v>35</v>
      </c>
      <c r="J758">
        <f t="shared" si="14"/>
        <v>1629874800</v>
      </c>
      <c r="K758" s="140"/>
    </row>
    <row r="759" spans="2:11">
      <c r="B759" t="s">
        <v>967</v>
      </c>
      <c r="C759">
        <f t="shared" si="12"/>
        <v>1629943200</v>
      </c>
      <c r="D759">
        <f t="shared" si="13"/>
        <v>1629946799</v>
      </c>
      <c r="F759" s="36">
        <v>44433</v>
      </c>
      <c r="G759" s="36">
        <v>25569</v>
      </c>
      <c r="H759" s="140" t="s">
        <v>947</v>
      </c>
      <c r="I759">
        <v>35</v>
      </c>
      <c r="J759">
        <f t="shared" si="14"/>
        <v>1629874800</v>
      </c>
      <c r="K759" s="140"/>
    </row>
    <row r="760" spans="2:11">
      <c r="B760" t="s">
        <v>977</v>
      </c>
      <c r="C760">
        <f t="shared" si="12"/>
        <v>1629943200</v>
      </c>
      <c r="D760">
        <f t="shared" si="13"/>
        <v>1629946799</v>
      </c>
      <c r="F760" s="36">
        <v>44433</v>
      </c>
      <c r="G760" s="36">
        <v>25569</v>
      </c>
      <c r="H760" s="140" t="s">
        <v>947</v>
      </c>
      <c r="I760">
        <v>35</v>
      </c>
      <c r="J760">
        <f t="shared" si="14"/>
        <v>1629874800</v>
      </c>
      <c r="K760" s="140"/>
    </row>
    <row r="761" spans="2:11">
      <c r="B761" t="s">
        <v>967</v>
      </c>
      <c r="C761">
        <f t="shared" si="12"/>
        <v>1629946800</v>
      </c>
      <c r="D761">
        <f t="shared" si="13"/>
        <v>1629950399</v>
      </c>
      <c r="F761" s="36">
        <v>44433</v>
      </c>
      <c r="G761" s="36">
        <v>25569</v>
      </c>
      <c r="H761" s="140" t="s">
        <v>942</v>
      </c>
      <c r="I761">
        <v>5</v>
      </c>
      <c r="J761">
        <f t="shared" si="14"/>
        <v>1629874800</v>
      </c>
      <c r="K761" s="140"/>
    </row>
    <row r="762" spans="2:11">
      <c r="B762" t="s">
        <v>975</v>
      </c>
      <c r="C762">
        <f t="shared" si="12"/>
        <v>1629946800</v>
      </c>
      <c r="D762">
        <f t="shared" si="13"/>
        <v>1629950399</v>
      </c>
      <c r="F762" s="36">
        <v>44433</v>
      </c>
      <c r="G762" s="36">
        <v>25569</v>
      </c>
      <c r="H762" s="140" t="s">
        <v>942</v>
      </c>
      <c r="I762">
        <v>5</v>
      </c>
      <c r="J762">
        <f t="shared" si="14"/>
        <v>1629874800</v>
      </c>
      <c r="K762" s="140"/>
    </row>
    <row r="763" spans="2:11">
      <c r="B763" t="s">
        <v>976</v>
      </c>
      <c r="C763">
        <f t="shared" si="12"/>
        <v>1629946800</v>
      </c>
      <c r="D763">
        <f t="shared" si="13"/>
        <v>1629950399</v>
      </c>
      <c r="F763" s="36">
        <v>44433</v>
      </c>
      <c r="G763" s="36">
        <v>25569</v>
      </c>
      <c r="H763" s="140" t="s">
        <v>942</v>
      </c>
      <c r="I763">
        <v>5</v>
      </c>
      <c r="J763">
        <f t="shared" si="14"/>
        <v>1629874800</v>
      </c>
      <c r="K763" s="140"/>
    </row>
    <row r="764" spans="2:11">
      <c r="B764" t="s">
        <v>972</v>
      </c>
      <c r="C764">
        <f t="shared" si="12"/>
        <v>1629946800</v>
      </c>
      <c r="D764">
        <f t="shared" si="13"/>
        <v>1629950399</v>
      </c>
      <c r="F764" s="36">
        <v>44433</v>
      </c>
      <c r="G764" s="36">
        <v>25569</v>
      </c>
      <c r="H764" s="140" t="s">
        <v>942</v>
      </c>
      <c r="I764">
        <v>5</v>
      </c>
      <c r="J764">
        <f t="shared" si="14"/>
        <v>1629874800</v>
      </c>
      <c r="K764" s="140"/>
    </row>
    <row r="765" spans="2:11">
      <c r="B765" t="s">
        <v>974</v>
      </c>
      <c r="C765">
        <f t="shared" si="12"/>
        <v>1629946800</v>
      </c>
      <c r="D765">
        <f t="shared" si="13"/>
        <v>1629950399</v>
      </c>
      <c r="F765" s="36">
        <v>44433</v>
      </c>
      <c r="G765" s="36">
        <v>25569</v>
      </c>
      <c r="H765" s="140" t="s">
        <v>942</v>
      </c>
      <c r="I765">
        <v>5</v>
      </c>
      <c r="J765">
        <f t="shared" si="14"/>
        <v>1629874800</v>
      </c>
      <c r="K765" s="140"/>
    </row>
    <row r="766" spans="2:11">
      <c r="B766" t="s">
        <v>971</v>
      </c>
      <c r="C766">
        <f t="shared" si="12"/>
        <v>1629946800</v>
      </c>
      <c r="D766">
        <f t="shared" si="13"/>
        <v>1629950399</v>
      </c>
      <c r="F766" s="36">
        <v>44433</v>
      </c>
      <c r="G766" s="36">
        <v>25569</v>
      </c>
      <c r="H766" s="140" t="s">
        <v>942</v>
      </c>
      <c r="I766">
        <v>5</v>
      </c>
      <c r="J766">
        <f t="shared" si="14"/>
        <v>1629874800</v>
      </c>
      <c r="K766" s="140"/>
    </row>
    <row r="767" spans="2:11">
      <c r="B767" t="s">
        <v>977</v>
      </c>
      <c r="C767">
        <f t="shared" si="12"/>
        <v>1629950400</v>
      </c>
      <c r="D767">
        <f t="shared" si="13"/>
        <v>1629953999</v>
      </c>
      <c r="F767" s="36">
        <v>44433</v>
      </c>
      <c r="G767" s="36">
        <v>25569</v>
      </c>
      <c r="H767" s="140" t="s">
        <v>964</v>
      </c>
      <c r="I767">
        <v>5</v>
      </c>
      <c r="J767">
        <f t="shared" si="14"/>
        <v>1629874800</v>
      </c>
      <c r="K767" s="140"/>
    </row>
    <row r="768" spans="2:11">
      <c r="B768" t="s">
        <v>971</v>
      </c>
      <c r="C768">
        <f t="shared" si="12"/>
        <v>1629964800</v>
      </c>
      <c r="D768">
        <f t="shared" si="13"/>
        <v>1629968399</v>
      </c>
      <c r="F768" s="36">
        <v>44434</v>
      </c>
      <c r="G768" s="36">
        <v>25569</v>
      </c>
      <c r="H768" s="140" t="s">
        <v>958</v>
      </c>
      <c r="I768">
        <v>50</v>
      </c>
      <c r="J768">
        <f t="shared" si="14"/>
        <v>1629961200</v>
      </c>
      <c r="K768" s="140"/>
    </row>
    <row r="769" spans="2:11">
      <c r="B769" t="s">
        <v>967</v>
      </c>
      <c r="C769">
        <f t="shared" si="12"/>
        <v>1629972000</v>
      </c>
      <c r="D769">
        <f t="shared" si="13"/>
        <v>1629975599</v>
      </c>
      <c r="F769" s="36">
        <v>44434</v>
      </c>
      <c r="G769" s="36">
        <v>25569</v>
      </c>
      <c r="H769" s="140" t="s">
        <v>950</v>
      </c>
      <c r="I769">
        <v>5</v>
      </c>
      <c r="J769">
        <f t="shared" si="14"/>
        <v>1629961200</v>
      </c>
      <c r="K769" s="140"/>
    </row>
    <row r="770" spans="2:11">
      <c r="B770" t="s">
        <v>724</v>
      </c>
      <c r="C770">
        <f t="shared" si="12"/>
        <v>1629979200</v>
      </c>
      <c r="D770">
        <f t="shared" si="13"/>
        <v>1629982799</v>
      </c>
      <c r="F770" s="36">
        <v>44434</v>
      </c>
      <c r="G770" s="36">
        <v>25569</v>
      </c>
      <c r="H770" s="140" t="s">
        <v>960</v>
      </c>
      <c r="I770">
        <v>20</v>
      </c>
      <c r="J770">
        <f t="shared" si="14"/>
        <v>1629961200</v>
      </c>
      <c r="K770" s="140"/>
    </row>
    <row r="771" spans="2:11">
      <c r="B771" t="s">
        <v>724</v>
      </c>
      <c r="C771">
        <f t="shared" si="12"/>
        <v>1629986400</v>
      </c>
      <c r="D771">
        <f t="shared" si="13"/>
        <v>1629989999</v>
      </c>
      <c r="F771" s="36">
        <v>44434</v>
      </c>
      <c r="G771" s="36">
        <v>25569</v>
      </c>
      <c r="H771" s="140" t="s">
        <v>962</v>
      </c>
      <c r="I771">
        <v>35</v>
      </c>
      <c r="J771">
        <f t="shared" si="14"/>
        <v>1629961200</v>
      </c>
      <c r="K771" s="140"/>
    </row>
    <row r="772" spans="2:11">
      <c r="B772" t="s">
        <v>724</v>
      </c>
      <c r="C772">
        <f t="shared" si="12"/>
        <v>1629990000</v>
      </c>
      <c r="D772">
        <f t="shared" si="13"/>
        <v>1629993599</v>
      </c>
      <c r="F772" s="36">
        <v>44434</v>
      </c>
      <c r="G772" s="36">
        <v>25569</v>
      </c>
      <c r="H772" s="140" t="s">
        <v>946</v>
      </c>
      <c r="I772">
        <v>35</v>
      </c>
      <c r="J772">
        <f t="shared" si="14"/>
        <v>1629961200</v>
      </c>
      <c r="K772" s="140"/>
    </row>
    <row r="773" spans="2:11">
      <c r="B773" t="s">
        <v>966</v>
      </c>
      <c r="C773">
        <f t="shared" si="12"/>
        <v>1629997200</v>
      </c>
      <c r="D773">
        <f t="shared" si="13"/>
        <v>1630000799</v>
      </c>
      <c r="F773" s="36">
        <v>44434</v>
      </c>
      <c r="G773" s="36">
        <v>25569</v>
      </c>
      <c r="H773" s="140" t="s">
        <v>951</v>
      </c>
      <c r="I773">
        <v>5</v>
      </c>
      <c r="J773">
        <f t="shared" si="14"/>
        <v>1629961200</v>
      </c>
      <c r="K773" s="140"/>
    </row>
    <row r="774" spans="2:11">
      <c r="B774" t="s">
        <v>724</v>
      </c>
      <c r="C774">
        <f t="shared" si="12"/>
        <v>1630015200</v>
      </c>
      <c r="D774">
        <f t="shared" si="13"/>
        <v>1630018799</v>
      </c>
      <c r="F774" s="36">
        <v>44434</v>
      </c>
      <c r="G774" s="36">
        <v>25569</v>
      </c>
      <c r="H774" s="140" t="s">
        <v>954</v>
      </c>
      <c r="I774">
        <v>35</v>
      </c>
      <c r="J774">
        <f t="shared" si="14"/>
        <v>1629961200</v>
      </c>
      <c r="K774" s="140"/>
    </row>
    <row r="775" spans="2:11">
      <c r="B775" t="s">
        <v>970</v>
      </c>
      <c r="C775">
        <f t="shared" si="12"/>
        <v>1630033200</v>
      </c>
      <c r="D775">
        <f t="shared" si="13"/>
        <v>1630036799</v>
      </c>
      <c r="F775" s="36">
        <v>44434</v>
      </c>
      <c r="G775" s="36">
        <v>25569</v>
      </c>
      <c r="H775" s="140" t="s">
        <v>942</v>
      </c>
      <c r="I775">
        <v>50</v>
      </c>
      <c r="J775">
        <f t="shared" si="14"/>
        <v>1629961200</v>
      </c>
      <c r="K775" s="140"/>
    </row>
    <row r="776" spans="2:11">
      <c r="B776" t="s">
        <v>976</v>
      </c>
      <c r="C776">
        <f t="shared" ref="C776:C839" si="15">J776+(H776*3600)</f>
        <v>1630033200</v>
      </c>
      <c r="D776">
        <f t="shared" ref="D776:D839" si="16">C776+3599</f>
        <v>1630036799</v>
      </c>
      <c r="F776" s="36">
        <v>44434</v>
      </c>
      <c r="G776" s="36">
        <v>25569</v>
      </c>
      <c r="H776" s="140" t="s">
        <v>942</v>
      </c>
      <c r="I776">
        <v>50</v>
      </c>
      <c r="J776">
        <f t="shared" ref="J776:J839" si="17">((F776-G776)*86400)+25200</f>
        <v>1629961200</v>
      </c>
      <c r="K776" s="140"/>
    </row>
    <row r="777" spans="2:11">
      <c r="B777" t="s">
        <v>973</v>
      </c>
      <c r="C777">
        <f t="shared" si="15"/>
        <v>1630040400</v>
      </c>
      <c r="D777">
        <f t="shared" si="16"/>
        <v>1630043999</v>
      </c>
      <c r="F777" s="36">
        <v>44434</v>
      </c>
      <c r="G777" s="36">
        <v>25569</v>
      </c>
      <c r="H777" s="140" t="s">
        <v>948</v>
      </c>
      <c r="I777">
        <v>5</v>
      </c>
      <c r="J777">
        <f t="shared" si="17"/>
        <v>1629961200</v>
      </c>
      <c r="K777" s="140"/>
    </row>
    <row r="778" spans="2:11">
      <c r="B778" t="s">
        <v>966</v>
      </c>
      <c r="C778">
        <f t="shared" si="15"/>
        <v>1630044000</v>
      </c>
      <c r="D778">
        <f t="shared" si="16"/>
        <v>1630047599</v>
      </c>
      <c r="F778" s="36">
        <v>44434</v>
      </c>
      <c r="G778" s="36">
        <v>25569</v>
      </c>
      <c r="H778" s="140" t="s">
        <v>944</v>
      </c>
      <c r="I778">
        <v>50</v>
      </c>
      <c r="J778">
        <f t="shared" si="17"/>
        <v>1629961200</v>
      </c>
      <c r="K778" s="140"/>
    </row>
    <row r="779" spans="2:11">
      <c r="B779" t="s">
        <v>724</v>
      </c>
      <c r="C779">
        <f t="shared" si="15"/>
        <v>1630051200</v>
      </c>
      <c r="D779">
        <f t="shared" si="16"/>
        <v>1630054799</v>
      </c>
      <c r="F779" s="36">
        <v>44435</v>
      </c>
      <c r="G779" s="36">
        <v>25569</v>
      </c>
      <c r="H779" s="140" t="s">
        <v>958</v>
      </c>
      <c r="I779">
        <v>20</v>
      </c>
      <c r="J779">
        <f t="shared" si="17"/>
        <v>1630047600</v>
      </c>
      <c r="K779" s="140"/>
    </row>
    <row r="780" spans="2:11">
      <c r="B780" t="s">
        <v>724</v>
      </c>
      <c r="C780">
        <f t="shared" si="15"/>
        <v>1630051200</v>
      </c>
      <c r="D780">
        <f t="shared" si="16"/>
        <v>1630054799</v>
      </c>
      <c r="F780" s="36">
        <v>44435</v>
      </c>
      <c r="G780" s="36">
        <v>25569</v>
      </c>
      <c r="H780" s="140" t="s">
        <v>958</v>
      </c>
      <c r="I780">
        <v>33</v>
      </c>
      <c r="J780">
        <f t="shared" si="17"/>
        <v>1630047600</v>
      </c>
      <c r="K780" s="140"/>
    </row>
    <row r="781" spans="2:11">
      <c r="B781" t="s">
        <v>976</v>
      </c>
      <c r="C781">
        <f t="shared" si="15"/>
        <v>1630051200</v>
      </c>
      <c r="D781">
        <f t="shared" si="16"/>
        <v>1630054799</v>
      </c>
      <c r="F781" s="36">
        <v>44435</v>
      </c>
      <c r="G781" s="36">
        <v>25569</v>
      </c>
      <c r="H781" s="140" t="s">
        <v>958</v>
      </c>
      <c r="I781">
        <v>50</v>
      </c>
      <c r="J781">
        <f t="shared" si="17"/>
        <v>1630047600</v>
      </c>
      <c r="K781" s="140"/>
    </row>
    <row r="782" spans="2:11">
      <c r="B782" t="s">
        <v>967</v>
      </c>
      <c r="C782">
        <f t="shared" si="15"/>
        <v>1630058400</v>
      </c>
      <c r="D782">
        <f t="shared" si="16"/>
        <v>1630061999</v>
      </c>
      <c r="F782" s="36">
        <v>44435</v>
      </c>
      <c r="G782" s="36">
        <v>25569</v>
      </c>
      <c r="H782" s="140" t="s">
        <v>950</v>
      </c>
      <c r="I782">
        <v>5</v>
      </c>
      <c r="J782">
        <f t="shared" si="17"/>
        <v>1630047600</v>
      </c>
      <c r="K782" s="140"/>
    </row>
    <row r="783" spans="2:11">
      <c r="B783" t="s">
        <v>970</v>
      </c>
      <c r="C783">
        <f t="shared" si="15"/>
        <v>1630083600</v>
      </c>
      <c r="D783">
        <f t="shared" si="16"/>
        <v>1630087199</v>
      </c>
      <c r="F783" s="36">
        <v>44435</v>
      </c>
      <c r="G783" s="36">
        <v>25569</v>
      </c>
      <c r="H783" s="140" t="s">
        <v>951</v>
      </c>
      <c r="I783">
        <v>35</v>
      </c>
      <c r="J783">
        <f t="shared" si="17"/>
        <v>1630047600</v>
      </c>
      <c r="K783" s="140"/>
    </row>
    <row r="784" spans="2:11">
      <c r="B784" t="s">
        <v>724</v>
      </c>
      <c r="C784">
        <f t="shared" si="15"/>
        <v>1630083600</v>
      </c>
      <c r="D784">
        <f t="shared" si="16"/>
        <v>1630087199</v>
      </c>
      <c r="F784" s="36">
        <v>44435</v>
      </c>
      <c r="G784" s="36">
        <v>25569</v>
      </c>
      <c r="H784" s="140" t="s">
        <v>951</v>
      </c>
      <c r="I784">
        <v>35</v>
      </c>
      <c r="J784">
        <f t="shared" si="17"/>
        <v>1630047600</v>
      </c>
      <c r="K784" s="140"/>
    </row>
    <row r="785" spans="2:11">
      <c r="B785" t="s">
        <v>976</v>
      </c>
      <c r="C785">
        <f t="shared" si="15"/>
        <v>1630090800</v>
      </c>
      <c r="D785">
        <f t="shared" si="16"/>
        <v>1630094399</v>
      </c>
      <c r="F785" s="36">
        <v>44435</v>
      </c>
      <c r="G785" s="36">
        <v>25569</v>
      </c>
      <c r="H785" s="140" t="s">
        <v>943</v>
      </c>
      <c r="I785">
        <v>5</v>
      </c>
      <c r="J785">
        <f t="shared" si="17"/>
        <v>1630047600</v>
      </c>
      <c r="K785" s="140"/>
    </row>
    <row r="786" spans="2:11">
      <c r="B786" t="s">
        <v>976</v>
      </c>
      <c r="C786">
        <f t="shared" si="15"/>
        <v>1630101600</v>
      </c>
      <c r="D786">
        <f t="shared" si="16"/>
        <v>1630105199</v>
      </c>
      <c r="F786" s="36">
        <v>44435</v>
      </c>
      <c r="G786" s="36">
        <v>25569</v>
      </c>
      <c r="H786" s="140" t="s">
        <v>954</v>
      </c>
      <c r="I786">
        <v>20</v>
      </c>
      <c r="J786">
        <f t="shared" si="17"/>
        <v>1630047600</v>
      </c>
      <c r="K786" s="140"/>
    </row>
    <row r="787" spans="2:11">
      <c r="B787" t="s">
        <v>966</v>
      </c>
      <c r="C787">
        <f t="shared" si="15"/>
        <v>1630105200</v>
      </c>
      <c r="D787">
        <f t="shared" si="16"/>
        <v>1630108799</v>
      </c>
      <c r="F787" s="36">
        <v>44435</v>
      </c>
      <c r="G787" s="36">
        <v>25569</v>
      </c>
      <c r="H787" s="140" t="s">
        <v>955</v>
      </c>
      <c r="I787">
        <v>5</v>
      </c>
      <c r="J787">
        <f t="shared" si="17"/>
        <v>1630047600</v>
      </c>
      <c r="K787" s="140"/>
    </row>
    <row r="788" spans="2:11">
      <c r="B788" t="s">
        <v>724</v>
      </c>
      <c r="C788">
        <f t="shared" si="15"/>
        <v>1630105200</v>
      </c>
      <c r="D788">
        <f t="shared" si="16"/>
        <v>1630108799</v>
      </c>
      <c r="F788" s="36">
        <v>44435</v>
      </c>
      <c r="G788" s="36">
        <v>25569</v>
      </c>
      <c r="H788" s="140" t="s">
        <v>955</v>
      </c>
      <c r="I788">
        <v>20</v>
      </c>
      <c r="J788">
        <f t="shared" si="17"/>
        <v>1630047600</v>
      </c>
      <c r="K788" s="140"/>
    </row>
    <row r="789" spans="2:11">
      <c r="B789" t="s">
        <v>970</v>
      </c>
      <c r="C789">
        <f t="shared" si="15"/>
        <v>1630116000</v>
      </c>
      <c r="D789">
        <f t="shared" si="16"/>
        <v>1630119599</v>
      </c>
      <c r="F789" s="36">
        <v>44435</v>
      </c>
      <c r="G789" s="36">
        <v>25569</v>
      </c>
      <c r="H789" s="140" t="s">
        <v>947</v>
      </c>
      <c r="I789">
        <v>35</v>
      </c>
      <c r="J789">
        <f t="shared" si="17"/>
        <v>1630047600</v>
      </c>
      <c r="K789" s="140"/>
    </row>
    <row r="790" spans="2:11">
      <c r="B790" t="s">
        <v>974</v>
      </c>
      <c r="C790">
        <f t="shared" si="15"/>
        <v>1630116000</v>
      </c>
      <c r="D790">
        <f t="shared" si="16"/>
        <v>1630119599</v>
      </c>
      <c r="F790" s="36">
        <v>44435</v>
      </c>
      <c r="G790" s="36">
        <v>25569</v>
      </c>
      <c r="H790" s="140" t="s">
        <v>947</v>
      </c>
      <c r="I790">
        <v>35</v>
      </c>
      <c r="J790">
        <f t="shared" si="17"/>
        <v>1630047600</v>
      </c>
      <c r="K790" s="140"/>
    </row>
    <row r="791" spans="2:11">
      <c r="B791" t="s">
        <v>976</v>
      </c>
      <c r="C791">
        <f t="shared" si="15"/>
        <v>1630134000</v>
      </c>
      <c r="D791">
        <f t="shared" si="16"/>
        <v>1630137599</v>
      </c>
      <c r="F791" s="36">
        <v>44436</v>
      </c>
      <c r="G791" s="36">
        <v>25569</v>
      </c>
      <c r="H791" s="140" t="s">
        <v>949</v>
      </c>
      <c r="I791">
        <v>50</v>
      </c>
      <c r="J791">
        <f t="shared" si="17"/>
        <v>1630134000</v>
      </c>
      <c r="K791" s="140"/>
    </row>
    <row r="792" spans="2:11">
      <c r="B792" t="s">
        <v>976</v>
      </c>
      <c r="C792">
        <f t="shared" si="15"/>
        <v>1630137600</v>
      </c>
      <c r="D792">
        <f t="shared" si="16"/>
        <v>1630141199</v>
      </c>
      <c r="F792" s="36">
        <v>44436</v>
      </c>
      <c r="G792" s="36">
        <v>25569</v>
      </c>
      <c r="H792" s="140" t="s">
        <v>958</v>
      </c>
      <c r="I792">
        <v>20</v>
      </c>
      <c r="J792">
        <f t="shared" si="17"/>
        <v>1630134000</v>
      </c>
      <c r="K792" s="140"/>
    </row>
    <row r="793" spans="2:11">
      <c r="B793" t="s">
        <v>975</v>
      </c>
      <c r="C793">
        <f t="shared" si="15"/>
        <v>1630137600</v>
      </c>
      <c r="D793">
        <f t="shared" si="16"/>
        <v>1630141199</v>
      </c>
      <c r="F793" s="36">
        <v>44436</v>
      </c>
      <c r="G793" s="36">
        <v>25569</v>
      </c>
      <c r="H793" s="140" t="s">
        <v>958</v>
      </c>
      <c r="I793">
        <v>20</v>
      </c>
      <c r="J793">
        <f t="shared" si="17"/>
        <v>1630134000</v>
      </c>
      <c r="K793" s="140"/>
    </row>
    <row r="794" spans="2:11">
      <c r="B794" t="s">
        <v>724</v>
      </c>
      <c r="C794">
        <f t="shared" si="15"/>
        <v>1630141200</v>
      </c>
      <c r="D794">
        <f t="shared" si="16"/>
        <v>1630144799</v>
      </c>
      <c r="F794" s="36">
        <v>44436</v>
      </c>
      <c r="G794" s="36">
        <v>25569</v>
      </c>
      <c r="H794" s="140" t="s">
        <v>945</v>
      </c>
      <c r="I794">
        <v>5</v>
      </c>
      <c r="J794">
        <f t="shared" si="17"/>
        <v>1630134000</v>
      </c>
      <c r="K794" s="140"/>
    </row>
    <row r="795" spans="2:11">
      <c r="B795" t="s">
        <v>969</v>
      </c>
      <c r="C795">
        <f t="shared" si="15"/>
        <v>1630141200</v>
      </c>
      <c r="D795">
        <f t="shared" si="16"/>
        <v>1630144799</v>
      </c>
      <c r="F795" s="36">
        <v>44436</v>
      </c>
      <c r="G795" s="36">
        <v>25569</v>
      </c>
      <c r="H795" s="140" t="s">
        <v>945</v>
      </c>
      <c r="I795">
        <v>5</v>
      </c>
      <c r="J795">
        <f t="shared" si="17"/>
        <v>1630134000</v>
      </c>
      <c r="K795" s="140"/>
    </row>
    <row r="796" spans="2:11">
      <c r="B796" t="s">
        <v>969</v>
      </c>
      <c r="C796">
        <f t="shared" si="15"/>
        <v>1630144800</v>
      </c>
      <c r="D796">
        <f t="shared" si="16"/>
        <v>1630148399</v>
      </c>
      <c r="F796" s="36">
        <v>44436</v>
      </c>
      <c r="G796" s="36">
        <v>25569</v>
      </c>
      <c r="H796" s="140" t="s">
        <v>950</v>
      </c>
      <c r="I796">
        <v>35</v>
      </c>
      <c r="J796">
        <f t="shared" si="17"/>
        <v>1630134000</v>
      </c>
      <c r="K796" s="140"/>
    </row>
    <row r="797" spans="2:11">
      <c r="B797" t="s">
        <v>974</v>
      </c>
      <c r="C797">
        <f t="shared" si="15"/>
        <v>1630148400</v>
      </c>
      <c r="D797">
        <f t="shared" si="16"/>
        <v>1630151999</v>
      </c>
      <c r="F797" s="36">
        <v>44436</v>
      </c>
      <c r="G797" s="36">
        <v>25569</v>
      </c>
      <c r="H797" s="140" t="s">
        <v>959</v>
      </c>
      <c r="I797">
        <v>20</v>
      </c>
      <c r="J797">
        <f t="shared" si="17"/>
        <v>1630134000</v>
      </c>
      <c r="K797" s="140"/>
    </row>
    <row r="798" spans="2:11">
      <c r="B798" t="s">
        <v>975</v>
      </c>
      <c r="C798">
        <f t="shared" si="15"/>
        <v>1630152000</v>
      </c>
      <c r="D798">
        <f t="shared" si="16"/>
        <v>1630155599</v>
      </c>
      <c r="F798" s="36">
        <v>44436</v>
      </c>
      <c r="G798" s="36">
        <v>25569</v>
      </c>
      <c r="H798" s="140" t="s">
        <v>960</v>
      </c>
      <c r="I798">
        <v>50</v>
      </c>
      <c r="J798">
        <f t="shared" si="17"/>
        <v>1630134000</v>
      </c>
      <c r="K798" s="140"/>
    </row>
    <row r="799" spans="2:11">
      <c r="B799" t="s">
        <v>979</v>
      </c>
      <c r="C799">
        <f t="shared" si="15"/>
        <v>1630162800</v>
      </c>
      <c r="D799">
        <f t="shared" si="16"/>
        <v>1630166399</v>
      </c>
      <c r="F799" s="36">
        <v>44436</v>
      </c>
      <c r="G799" s="36">
        <v>25569</v>
      </c>
      <c r="H799" s="140" t="s">
        <v>946</v>
      </c>
      <c r="I799">
        <v>50</v>
      </c>
      <c r="J799">
        <f t="shared" si="17"/>
        <v>1630134000</v>
      </c>
      <c r="K799" s="140"/>
    </row>
    <row r="800" spans="2:11">
      <c r="B800" t="s">
        <v>974</v>
      </c>
      <c r="C800">
        <f t="shared" si="15"/>
        <v>1630166400</v>
      </c>
      <c r="D800">
        <f t="shared" si="16"/>
        <v>1630169999</v>
      </c>
      <c r="F800" s="36">
        <v>44436</v>
      </c>
      <c r="G800" s="36">
        <v>25569</v>
      </c>
      <c r="H800" s="140" t="s">
        <v>965</v>
      </c>
      <c r="I800">
        <v>20</v>
      </c>
      <c r="J800">
        <f t="shared" si="17"/>
        <v>1630134000</v>
      </c>
      <c r="K800" s="140"/>
    </row>
    <row r="801" spans="2:11">
      <c r="B801" t="s">
        <v>968</v>
      </c>
      <c r="C801">
        <f t="shared" si="15"/>
        <v>1630170000</v>
      </c>
      <c r="D801">
        <f t="shared" si="16"/>
        <v>1630173599</v>
      </c>
      <c r="F801" s="36">
        <v>44436</v>
      </c>
      <c r="G801" s="36">
        <v>25569</v>
      </c>
      <c r="H801" s="140" t="s">
        <v>951</v>
      </c>
      <c r="I801">
        <v>5</v>
      </c>
      <c r="J801">
        <f t="shared" si="17"/>
        <v>1630134000</v>
      </c>
      <c r="K801" s="140"/>
    </row>
    <row r="802" spans="2:11">
      <c r="B802" t="s">
        <v>740</v>
      </c>
      <c r="C802">
        <f t="shared" si="15"/>
        <v>1630184400</v>
      </c>
      <c r="D802">
        <f t="shared" si="16"/>
        <v>1630187999</v>
      </c>
      <c r="F802" s="36">
        <v>44436</v>
      </c>
      <c r="G802" s="36">
        <v>25569</v>
      </c>
      <c r="H802" s="140" t="s">
        <v>953</v>
      </c>
      <c r="I802">
        <v>35</v>
      </c>
      <c r="J802">
        <f t="shared" si="17"/>
        <v>1630134000</v>
      </c>
      <c r="K802" s="140"/>
    </row>
    <row r="803" spans="2:11">
      <c r="B803" t="s">
        <v>967</v>
      </c>
      <c r="C803">
        <f t="shared" si="15"/>
        <v>1630213200</v>
      </c>
      <c r="D803">
        <f t="shared" si="16"/>
        <v>1630216799</v>
      </c>
      <c r="F803" s="36">
        <v>44436</v>
      </c>
      <c r="G803" s="36">
        <v>25569</v>
      </c>
      <c r="H803" s="140" t="s">
        <v>948</v>
      </c>
      <c r="I803">
        <v>20</v>
      </c>
      <c r="J803">
        <f t="shared" si="17"/>
        <v>1630134000</v>
      </c>
      <c r="K803" s="140"/>
    </row>
    <row r="804" spans="2:11">
      <c r="B804" t="s">
        <v>973</v>
      </c>
      <c r="C804">
        <f t="shared" si="15"/>
        <v>1630220400</v>
      </c>
      <c r="D804">
        <f t="shared" si="16"/>
        <v>1630223999</v>
      </c>
      <c r="F804" s="36">
        <v>44437</v>
      </c>
      <c r="G804" s="36">
        <v>25569</v>
      </c>
      <c r="H804" s="140" t="s">
        <v>949</v>
      </c>
      <c r="I804">
        <v>20</v>
      </c>
      <c r="J804">
        <f t="shared" si="17"/>
        <v>1630220400</v>
      </c>
      <c r="K804" s="140"/>
    </row>
    <row r="805" spans="2:11">
      <c r="B805" t="s">
        <v>972</v>
      </c>
      <c r="C805">
        <f t="shared" si="15"/>
        <v>1630224000</v>
      </c>
      <c r="D805">
        <f t="shared" si="16"/>
        <v>1630227599</v>
      </c>
      <c r="F805" s="36">
        <v>44437</v>
      </c>
      <c r="G805" s="36">
        <v>25569</v>
      </c>
      <c r="H805" s="140" t="s">
        <v>958</v>
      </c>
      <c r="I805">
        <v>35</v>
      </c>
      <c r="J805">
        <f t="shared" si="17"/>
        <v>1630220400</v>
      </c>
      <c r="K805" s="140"/>
    </row>
    <row r="806" spans="2:11">
      <c r="B806" t="s">
        <v>977</v>
      </c>
      <c r="C806">
        <f t="shared" si="15"/>
        <v>1630238400</v>
      </c>
      <c r="D806">
        <f t="shared" si="16"/>
        <v>1630241999</v>
      </c>
      <c r="F806" s="36">
        <v>44437</v>
      </c>
      <c r="G806" s="36">
        <v>25569</v>
      </c>
      <c r="H806" s="140" t="s">
        <v>960</v>
      </c>
      <c r="I806">
        <v>5</v>
      </c>
      <c r="J806">
        <f t="shared" si="17"/>
        <v>1630220400</v>
      </c>
      <c r="K806" s="140"/>
    </row>
    <row r="807" spans="2:11">
      <c r="B807" t="s">
        <v>740</v>
      </c>
      <c r="C807">
        <f t="shared" si="15"/>
        <v>1630238400</v>
      </c>
      <c r="D807">
        <f t="shared" si="16"/>
        <v>1630241999</v>
      </c>
      <c r="F807" s="36">
        <v>44437</v>
      </c>
      <c r="G807" s="36">
        <v>25569</v>
      </c>
      <c r="H807" s="140" t="s">
        <v>960</v>
      </c>
      <c r="I807">
        <v>35</v>
      </c>
      <c r="J807">
        <f t="shared" si="17"/>
        <v>1630220400</v>
      </c>
      <c r="K807" s="140"/>
    </row>
    <row r="808" spans="2:11">
      <c r="B808" t="s">
        <v>976</v>
      </c>
      <c r="C808">
        <f t="shared" si="15"/>
        <v>1630238400</v>
      </c>
      <c r="D808">
        <f t="shared" si="16"/>
        <v>1630241999</v>
      </c>
      <c r="F808" s="36">
        <v>44437</v>
      </c>
      <c r="G808" s="36">
        <v>25569</v>
      </c>
      <c r="H808" s="140" t="s">
        <v>960</v>
      </c>
      <c r="I808">
        <v>50</v>
      </c>
      <c r="J808">
        <f t="shared" si="17"/>
        <v>1630220400</v>
      </c>
      <c r="K808" s="140"/>
    </row>
    <row r="809" spans="2:11">
      <c r="B809" t="s">
        <v>740</v>
      </c>
      <c r="C809">
        <f t="shared" si="15"/>
        <v>1630245600</v>
      </c>
      <c r="D809">
        <f t="shared" si="16"/>
        <v>1630249199</v>
      </c>
      <c r="F809" s="36">
        <v>44437</v>
      </c>
      <c r="G809" s="36">
        <v>25569</v>
      </c>
      <c r="H809" s="140" t="s">
        <v>962</v>
      </c>
      <c r="I809">
        <v>20</v>
      </c>
      <c r="J809">
        <f t="shared" si="17"/>
        <v>1630220400</v>
      </c>
      <c r="K809" s="140"/>
    </row>
    <row r="810" spans="2:11">
      <c r="B810" t="s">
        <v>968</v>
      </c>
      <c r="C810">
        <f t="shared" si="15"/>
        <v>1630252800</v>
      </c>
      <c r="D810">
        <f t="shared" si="16"/>
        <v>1630256399</v>
      </c>
      <c r="F810" s="36">
        <v>44437</v>
      </c>
      <c r="G810" s="36">
        <v>25569</v>
      </c>
      <c r="H810" s="140" t="s">
        <v>965</v>
      </c>
      <c r="I810">
        <v>20</v>
      </c>
      <c r="J810">
        <f t="shared" si="17"/>
        <v>1630220400</v>
      </c>
      <c r="K810" s="140"/>
    </row>
    <row r="811" spans="2:11">
      <c r="B811" t="s">
        <v>973</v>
      </c>
      <c r="C811">
        <f t="shared" si="15"/>
        <v>1630260000</v>
      </c>
      <c r="D811">
        <f t="shared" si="16"/>
        <v>1630263599</v>
      </c>
      <c r="F811" s="36">
        <v>44437</v>
      </c>
      <c r="G811" s="36">
        <v>25569</v>
      </c>
      <c r="H811" s="140" t="s">
        <v>963</v>
      </c>
      <c r="I811">
        <v>20</v>
      </c>
      <c r="J811">
        <f t="shared" si="17"/>
        <v>1630220400</v>
      </c>
      <c r="K811" s="140"/>
    </row>
    <row r="812" spans="2:11">
      <c r="B812" t="s">
        <v>966</v>
      </c>
      <c r="C812">
        <f t="shared" si="15"/>
        <v>1630263600</v>
      </c>
      <c r="D812">
        <f t="shared" si="16"/>
        <v>1630267199</v>
      </c>
      <c r="F812" s="36">
        <v>44437</v>
      </c>
      <c r="G812" s="36">
        <v>25569</v>
      </c>
      <c r="H812" s="140" t="s">
        <v>943</v>
      </c>
      <c r="I812">
        <v>50</v>
      </c>
      <c r="J812">
        <f t="shared" si="17"/>
        <v>1630220400</v>
      </c>
      <c r="K812" s="140"/>
    </row>
    <row r="813" spans="2:11">
      <c r="B813" t="s">
        <v>966</v>
      </c>
      <c r="C813">
        <f t="shared" si="15"/>
        <v>1630267200</v>
      </c>
      <c r="D813">
        <f t="shared" si="16"/>
        <v>1630270799</v>
      </c>
      <c r="F813" s="36">
        <v>44437</v>
      </c>
      <c r="G813" s="36">
        <v>25569</v>
      </c>
      <c r="H813" s="140" t="s">
        <v>952</v>
      </c>
      <c r="I813">
        <v>1</v>
      </c>
      <c r="J813">
        <f t="shared" si="17"/>
        <v>1630220400</v>
      </c>
      <c r="K813" s="140"/>
    </row>
    <row r="814" spans="2:11">
      <c r="B814" t="s">
        <v>966</v>
      </c>
      <c r="C814">
        <f t="shared" si="15"/>
        <v>1630267200</v>
      </c>
      <c r="D814">
        <f t="shared" si="16"/>
        <v>1630270799</v>
      </c>
      <c r="F814" s="36">
        <v>44437</v>
      </c>
      <c r="G814" s="36">
        <v>25569</v>
      </c>
      <c r="H814" s="140" t="s">
        <v>952</v>
      </c>
      <c r="I814">
        <v>12</v>
      </c>
      <c r="J814">
        <f t="shared" si="17"/>
        <v>1630220400</v>
      </c>
      <c r="K814" s="140"/>
    </row>
    <row r="815" spans="2:11">
      <c r="B815" t="s">
        <v>976</v>
      </c>
      <c r="C815">
        <f t="shared" si="15"/>
        <v>1630267200</v>
      </c>
      <c r="D815">
        <f t="shared" si="16"/>
        <v>1630270799</v>
      </c>
      <c r="F815" s="36">
        <v>44437</v>
      </c>
      <c r="G815" s="36">
        <v>25569</v>
      </c>
      <c r="H815" s="140" t="s">
        <v>952</v>
      </c>
      <c r="I815">
        <v>20</v>
      </c>
      <c r="J815">
        <f t="shared" si="17"/>
        <v>1630220400</v>
      </c>
      <c r="K815" s="140"/>
    </row>
    <row r="816" spans="2:11">
      <c r="B816" t="s">
        <v>972</v>
      </c>
      <c r="C816">
        <f t="shared" si="15"/>
        <v>1630267200</v>
      </c>
      <c r="D816">
        <f t="shared" si="16"/>
        <v>1630270799</v>
      </c>
      <c r="F816" s="36">
        <v>44437</v>
      </c>
      <c r="G816" s="36">
        <v>25569</v>
      </c>
      <c r="H816" s="140" t="s">
        <v>952</v>
      </c>
      <c r="I816">
        <v>20</v>
      </c>
      <c r="J816">
        <f t="shared" si="17"/>
        <v>1630220400</v>
      </c>
      <c r="K816" s="140"/>
    </row>
    <row r="817" spans="2:11">
      <c r="B817" t="s">
        <v>978</v>
      </c>
      <c r="C817">
        <f t="shared" si="15"/>
        <v>1630267200</v>
      </c>
      <c r="D817">
        <f t="shared" si="16"/>
        <v>1630270799</v>
      </c>
      <c r="F817" s="36">
        <v>44437</v>
      </c>
      <c r="G817" s="36">
        <v>25569</v>
      </c>
      <c r="H817" s="140" t="s">
        <v>952</v>
      </c>
      <c r="I817">
        <v>35</v>
      </c>
      <c r="J817">
        <f t="shared" si="17"/>
        <v>1630220400</v>
      </c>
      <c r="K817" s="140"/>
    </row>
    <row r="818" spans="2:11">
      <c r="B818" t="s">
        <v>972</v>
      </c>
      <c r="C818">
        <f t="shared" si="15"/>
        <v>1630270800</v>
      </c>
      <c r="D818">
        <f t="shared" si="16"/>
        <v>1630274399</v>
      </c>
      <c r="F818" s="36">
        <v>44437</v>
      </c>
      <c r="G818" s="36">
        <v>25569</v>
      </c>
      <c r="H818" s="140" t="s">
        <v>953</v>
      </c>
      <c r="I818">
        <v>35</v>
      </c>
      <c r="J818">
        <f t="shared" si="17"/>
        <v>1630220400</v>
      </c>
      <c r="K818" s="140"/>
    </row>
    <row r="819" spans="2:11">
      <c r="B819" t="s">
        <v>724</v>
      </c>
      <c r="C819">
        <f t="shared" si="15"/>
        <v>1630274400</v>
      </c>
      <c r="D819">
        <f t="shared" si="16"/>
        <v>1630277999</v>
      </c>
      <c r="F819" s="36">
        <v>44437</v>
      </c>
      <c r="G819" s="36">
        <v>25569</v>
      </c>
      <c r="H819" s="140" t="s">
        <v>954</v>
      </c>
      <c r="I819">
        <v>20</v>
      </c>
      <c r="J819">
        <f t="shared" si="17"/>
        <v>1630220400</v>
      </c>
      <c r="K819" s="140"/>
    </row>
    <row r="820" spans="2:11">
      <c r="B820" t="s">
        <v>972</v>
      </c>
      <c r="C820">
        <f t="shared" si="15"/>
        <v>1630278000</v>
      </c>
      <c r="D820">
        <f t="shared" si="16"/>
        <v>1630281599</v>
      </c>
      <c r="F820" s="36">
        <v>44437</v>
      </c>
      <c r="G820" s="36">
        <v>25569</v>
      </c>
      <c r="H820" s="140" t="s">
        <v>955</v>
      </c>
      <c r="I820">
        <v>35</v>
      </c>
      <c r="J820">
        <f t="shared" si="17"/>
        <v>1630220400</v>
      </c>
      <c r="K820" s="140"/>
    </row>
    <row r="821" spans="2:11">
      <c r="B821" t="s">
        <v>976</v>
      </c>
      <c r="C821">
        <f t="shared" si="15"/>
        <v>1630292400</v>
      </c>
      <c r="D821">
        <f t="shared" si="16"/>
        <v>1630295999</v>
      </c>
      <c r="F821" s="36">
        <v>44437</v>
      </c>
      <c r="G821" s="36">
        <v>25569</v>
      </c>
      <c r="H821" s="140" t="s">
        <v>942</v>
      </c>
      <c r="I821">
        <v>5</v>
      </c>
      <c r="J821">
        <f t="shared" si="17"/>
        <v>1630220400</v>
      </c>
      <c r="K821" s="140"/>
    </row>
    <row r="822" spans="2:11">
      <c r="B822" t="s">
        <v>973</v>
      </c>
      <c r="C822">
        <f t="shared" si="15"/>
        <v>1630299600</v>
      </c>
      <c r="D822">
        <f t="shared" si="16"/>
        <v>1630303199</v>
      </c>
      <c r="F822" s="36">
        <v>44437</v>
      </c>
      <c r="G822" s="36">
        <v>25569</v>
      </c>
      <c r="H822" s="140" t="s">
        <v>948</v>
      </c>
      <c r="I822">
        <v>5</v>
      </c>
      <c r="J822">
        <f t="shared" si="17"/>
        <v>1630220400</v>
      </c>
      <c r="K822" s="140"/>
    </row>
    <row r="823" spans="2:11">
      <c r="B823" t="s">
        <v>977</v>
      </c>
      <c r="C823">
        <f t="shared" si="15"/>
        <v>1630299600</v>
      </c>
      <c r="D823">
        <f t="shared" si="16"/>
        <v>1630303199</v>
      </c>
      <c r="F823" s="36">
        <v>44437</v>
      </c>
      <c r="G823" s="36">
        <v>25569</v>
      </c>
      <c r="H823" s="140" t="s">
        <v>948</v>
      </c>
      <c r="I823">
        <v>5</v>
      </c>
      <c r="J823">
        <f t="shared" si="17"/>
        <v>1630220400</v>
      </c>
      <c r="K823" s="140"/>
    </row>
    <row r="824" spans="2:11">
      <c r="B824" t="s">
        <v>972</v>
      </c>
      <c r="C824">
        <f t="shared" si="15"/>
        <v>1630306800</v>
      </c>
      <c r="D824">
        <f t="shared" si="16"/>
        <v>1630310399</v>
      </c>
      <c r="F824" s="36">
        <v>44438</v>
      </c>
      <c r="G824" s="36">
        <v>25569</v>
      </c>
      <c r="H824" s="140" t="s">
        <v>949</v>
      </c>
      <c r="I824">
        <v>20</v>
      </c>
      <c r="J824">
        <f t="shared" si="17"/>
        <v>1630306800</v>
      </c>
      <c r="K824" s="140"/>
    </row>
    <row r="825" spans="2:11">
      <c r="B825" t="s">
        <v>976</v>
      </c>
      <c r="C825">
        <f t="shared" si="15"/>
        <v>1630306800</v>
      </c>
      <c r="D825">
        <f t="shared" si="16"/>
        <v>1630310399</v>
      </c>
      <c r="F825" s="36">
        <v>44438</v>
      </c>
      <c r="G825" s="36">
        <v>25569</v>
      </c>
      <c r="H825" s="140" t="s">
        <v>949</v>
      </c>
      <c r="I825">
        <v>35</v>
      </c>
      <c r="J825">
        <f t="shared" si="17"/>
        <v>1630306800</v>
      </c>
      <c r="K825" s="140"/>
    </row>
    <row r="826" spans="2:11">
      <c r="B826" t="s">
        <v>974</v>
      </c>
      <c r="C826">
        <f t="shared" si="15"/>
        <v>1630310400</v>
      </c>
      <c r="D826">
        <f t="shared" si="16"/>
        <v>1630313999</v>
      </c>
      <c r="F826" s="36">
        <v>44438</v>
      </c>
      <c r="G826" s="36">
        <v>25569</v>
      </c>
      <c r="H826" s="140" t="s">
        <v>958</v>
      </c>
      <c r="I826">
        <v>35</v>
      </c>
      <c r="J826">
        <f t="shared" si="17"/>
        <v>1630306800</v>
      </c>
      <c r="K826" s="140"/>
    </row>
    <row r="827" spans="2:11">
      <c r="B827" t="s">
        <v>974</v>
      </c>
      <c r="C827">
        <f t="shared" si="15"/>
        <v>1630314000</v>
      </c>
      <c r="D827">
        <f t="shared" si="16"/>
        <v>1630317599</v>
      </c>
      <c r="F827" s="36">
        <v>44438</v>
      </c>
      <c r="G827" s="36">
        <v>25569</v>
      </c>
      <c r="H827" s="140" t="s">
        <v>945</v>
      </c>
      <c r="I827">
        <v>50</v>
      </c>
      <c r="J827">
        <f t="shared" si="17"/>
        <v>1630306800</v>
      </c>
      <c r="K827" s="140"/>
    </row>
    <row r="828" spans="2:11">
      <c r="B828" t="s">
        <v>979</v>
      </c>
      <c r="C828">
        <f t="shared" si="15"/>
        <v>1630317600</v>
      </c>
      <c r="D828">
        <f t="shared" si="16"/>
        <v>1630321199</v>
      </c>
      <c r="F828" s="36">
        <v>44438</v>
      </c>
      <c r="G828" s="36">
        <v>25569</v>
      </c>
      <c r="H828" s="140" t="s">
        <v>950</v>
      </c>
      <c r="I828">
        <v>20</v>
      </c>
      <c r="J828">
        <f t="shared" si="17"/>
        <v>1630306800</v>
      </c>
      <c r="K828" s="140"/>
    </row>
    <row r="829" spans="2:11">
      <c r="B829" t="s">
        <v>724</v>
      </c>
      <c r="C829">
        <f t="shared" si="15"/>
        <v>1630317600</v>
      </c>
      <c r="D829">
        <f t="shared" si="16"/>
        <v>1630321199</v>
      </c>
      <c r="F829" s="36">
        <v>44438</v>
      </c>
      <c r="G829" s="36">
        <v>25569</v>
      </c>
      <c r="H829" s="140" t="s">
        <v>950</v>
      </c>
      <c r="I829">
        <v>50</v>
      </c>
      <c r="J829">
        <f t="shared" si="17"/>
        <v>1630306800</v>
      </c>
      <c r="K829" s="140"/>
    </row>
    <row r="830" spans="2:11">
      <c r="B830" t="s">
        <v>724</v>
      </c>
      <c r="C830">
        <f t="shared" si="15"/>
        <v>1630321200</v>
      </c>
      <c r="D830">
        <f t="shared" si="16"/>
        <v>1630324799</v>
      </c>
      <c r="F830" s="36">
        <v>44438</v>
      </c>
      <c r="G830" s="36">
        <v>25569</v>
      </c>
      <c r="H830" s="140" t="s">
        <v>959</v>
      </c>
      <c r="I830">
        <v>23</v>
      </c>
      <c r="J830">
        <f t="shared" si="17"/>
        <v>1630306800</v>
      </c>
      <c r="K830" s="140"/>
    </row>
    <row r="831" spans="2:11">
      <c r="B831" t="s">
        <v>978</v>
      </c>
      <c r="C831">
        <f t="shared" si="15"/>
        <v>1630332000</v>
      </c>
      <c r="D831">
        <f t="shared" si="16"/>
        <v>1630335599</v>
      </c>
      <c r="F831" s="36">
        <v>44438</v>
      </c>
      <c r="G831" s="36">
        <v>25569</v>
      </c>
      <c r="H831" s="140" t="s">
        <v>962</v>
      </c>
      <c r="I831">
        <v>20</v>
      </c>
      <c r="J831">
        <f t="shared" si="17"/>
        <v>1630306800</v>
      </c>
      <c r="K831" s="140"/>
    </row>
    <row r="832" spans="2:11">
      <c r="B832" t="s">
        <v>976</v>
      </c>
      <c r="C832">
        <f t="shared" si="15"/>
        <v>1630339200</v>
      </c>
      <c r="D832">
        <f t="shared" si="16"/>
        <v>1630342799</v>
      </c>
      <c r="F832" s="36">
        <v>44438</v>
      </c>
      <c r="G832" s="36">
        <v>25569</v>
      </c>
      <c r="H832" s="140" t="s">
        <v>965</v>
      </c>
      <c r="I832">
        <v>20</v>
      </c>
      <c r="J832">
        <f t="shared" si="17"/>
        <v>1630306800</v>
      </c>
      <c r="K832" s="140"/>
    </row>
    <row r="833" spans="2:11">
      <c r="B833" t="s">
        <v>974</v>
      </c>
      <c r="C833">
        <f t="shared" si="15"/>
        <v>1630350000</v>
      </c>
      <c r="D833">
        <f t="shared" si="16"/>
        <v>1630353599</v>
      </c>
      <c r="F833" s="36">
        <v>44438</v>
      </c>
      <c r="G833" s="36">
        <v>25569</v>
      </c>
      <c r="H833" s="140" t="s">
        <v>943</v>
      </c>
      <c r="I833">
        <v>5</v>
      </c>
      <c r="J833">
        <f t="shared" si="17"/>
        <v>1630306800</v>
      </c>
      <c r="K833" s="140"/>
    </row>
    <row r="834" spans="2:11">
      <c r="B834" t="s">
        <v>740</v>
      </c>
      <c r="C834">
        <f t="shared" si="15"/>
        <v>1630364400</v>
      </c>
      <c r="D834">
        <f t="shared" si="16"/>
        <v>1630367999</v>
      </c>
      <c r="F834" s="36">
        <v>44438</v>
      </c>
      <c r="G834" s="36">
        <v>25569</v>
      </c>
      <c r="H834" s="140" t="s">
        <v>955</v>
      </c>
      <c r="I834">
        <v>35</v>
      </c>
      <c r="J834">
        <f t="shared" si="17"/>
        <v>1630306800</v>
      </c>
      <c r="K834" s="140"/>
    </row>
    <row r="835" spans="2:11">
      <c r="B835" t="s">
        <v>979</v>
      </c>
      <c r="C835">
        <f t="shared" si="15"/>
        <v>1630371600</v>
      </c>
      <c r="D835">
        <f t="shared" si="16"/>
        <v>1630375199</v>
      </c>
      <c r="F835" s="36">
        <v>44438</v>
      </c>
      <c r="G835" s="36">
        <v>25569</v>
      </c>
      <c r="H835" s="140" t="s">
        <v>957</v>
      </c>
      <c r="I835">
        <v>35</v>
      </c>
      <c r="J835">
        <f t="shared" si="17"/>
        <v>1630306800</v>
      </c>
      <c r="K835" s="140"/>
    </row>
    <row r="836" spans="2:11">
      <c r="B836" t="s">
        <v>979</v>
      </c>
      <c r="C836">
        <f t="shared" si="15"/>
        <v>1630371600</v>
      </c>
      <c r="D836">
        <f t="shared" si="16"/>
        <v>1630375199</v>
      </c>
      <c r="F836" s="36">
        <v>44438</v>
      </c>
      <c r="G836" s="36">
        <v>25569</v>
      </c>
      <c r="H836" s="140" t="s">
        <v>957</v>
      </c>
      <c r="I836">
        <v>48</v>
      </c>
      <c r="J836">
        <f t="shared" si="17"/>
        <v>1630306800</v>
      </c>
      <c r="K836" s="140"/>
    </row>
    <row r="837" spans="2:11">
      <c r="B837" t="s">
        <v>972</v>
      </c>
      <c r="C837">
        <f t="shared" si="15"/>
        <v>1630378800</v>
      </c>
      <c r="D837">
        <f t="shared" si="16"/>
        <v>1630382399</v>
      </c>
      <c r="F837" s="36">
        <v>44438</v>
      </c>
      <c r="G837" s="36">
        <v>25569</v>
      </c>
      <c r="H837" s="140" t="s">
        <v>942</v>
      </c>
      <c r="I837">
        <v>50</v>
      </c>
      <c r="J837">
        <f t="shared" si="17"/>
        <v>1630306800</v>
      </c>
      <c r="K837" s="140"/>
    </row>
    <row r="838" spans="2:11">
      <c r="B838" t="s">
        <v>967</v>
      </c>
      <c r="C838">
        <f t="shared" si="15"/>
        <v>1630382400</v>
      </c>
      <c r="D838">
        <f t="shared" si="16"/>
        <v>1630385999</v>
      </c>
      <c r="F838" s="36">
        <v>44438</v>
      </c>
      <c r="G838" s="36">
        <v>25569</v>
      </c>
      <c r="H838" s="140" t="s">
        <v>964</v>
      </c>
      <c r="I838">
        <v>5</v>
      </c>
      <c r="J838">
        <f t="shared" si="17"/>
        <v>1630306800</v>
      </c>
      <c r="K838" s="140"/>
    </row>
    <row r="839" spans="2:11">
      <c r="B839" t="s">
        <v>979</v>
      </c>
      <c r="C839">
        <f t="shared" si="15"/>
        <v>1630382400</v>
      </c>
      <c r="D839">
        <f t="shared" si="16"/>
        <v>1630385999</v>
      </c>
      <c r="F839" s="36">
        <v>44438</v>
      </c>
      <c r="G839" s="36">
        <v>25569</v>
      </c>
      <c r="H839" s="140" t="s">
        <v>964</v>
      </c>
      <c r="I839">
        <v>20</v>
      </c>
      <c r="J839">
        <f t="shared" si="17"/>
        <v>1630306800</v>
      </c>
      <c r="K839" s="140"/>
    </row>
    <row r="840" spans="2:11">
      <c r="B840" t="s">
        <v>740</v>
      </c>
      <c r="C840">
        <f t="shared" ref="C840" si="18">J840+(H840*3600)</f>
        <v>1630386000</v>
      </c>
      <c r="D840">
        <f t="shared" ref="D840" si="19">C840+3599</f>
        <v>1630389599</v>
      </c>
      <c r="F840" s="36">
        <v>44438</v>
      </c>
      <c r="G840" s="36">
        <v>25569</v>
      </c>
      <c r="H840" s="140" t="s">
        <v>948</v>
      </c>
      <c r="I840">
        <v>50</v>
      </c>
      <c r="J840">
        <f t="shared" ref="J840" si="20">((F840-G840)*86400)+25200</f>
        <v>1630306800</v>
      </c>
      <c r="K840" s="140"/>
    </row>
    <row r="846" spans="2:11">
      <c r="B846" t="s">
        <v>966</v>
      </c>
      <c r="C846" t="s">
        <v>980</v>
      </c>
      <c r="D846">
        <v>1629701999</v>
      </c>
      <c r="F846" t="s">
        <v>1067</v>
      </c>
    </row>
    <row r="847" spans="2:11">
      <c r="B847" t="s">
        <v>724</v>
      </c>
      <c r="C847" t="s">
        <v>981</v>
      </c>
      <c r="D847">
        <v>1629712799</v>
      </c>
      <c r="F847" t="s">
        <v>1068</v>
      </c>
    </row>
    <row r="848" spans="2:11">
      <c r="B848" t="s">
        <v>979</v>
      </c>
      <c r="C848" t="s">
        <v>982</v>
      </c>
      <c r="D848">
        <v>1629734399</v>
      </c>
      <c r="F848" t="s">
        <v>1066</v>
      </c>
    </row>
    <row r="849" spans="2:10">
      <c r="B849" t="s">
        <v>724</v>
      </c>
      <c r="C849" t="s">
        <v>983</v>
      </c>
      <c r="D849">
        <v>1629773999</v>
      </c>
    </row>
    <row r="850" spans="2:10">
      <c r="B850" t="s">
        <v>967</v>
      </c>
      <c r="C850" t="s">
        <v>984</v>
      </c>
      <c r="D850">
        <v>1629784799</v>
      </c>
    </row>
    <row r="851" spans="2:10">
      <c r="B851" t="s">
        <v>966</v>
      </c>
      <c r="C851" t="s">
        <v>985</v>
      </c>
      <c r="D851">
        <v>1629791999</v>
      </c>
    </row>
    <row r="852" spans="2:10">
      <c r="B852" t="s">
        <v>967</v>
      </c>
      <c r="C852" t="s">
        <v>986</v>
      </c>
      <c r="D852">
        <v>1629802799</v>
      </c>
      <c r="H852">
        <v>1631084400</v>
      </c>
      <c r="I852">
        <v>1631170799</v>
      </c>
    </row>
    <row r="853" spans="2:10">
      <c r="B853" t="s">
        <v>968</v>
      </c>
      <c r="C853" t="s">
        <v>986</v>
      </c>
      <c r="D853">
        <v>1629802799</v>
      </c>
      <c r="H853">
        <f>H852+86400</f>
        <v>1631170800</v>
      </c>
    </row>
    <row r="854" spans="2:10" ht="28">
      <c r="B854" t="s">
        <v>724</v>
      </c>
      <c r="C854" t="s">
        <v>987</v>
      </c>
      <c r="D854">
        <v>1629827999</v>
      </c>
      <c r="J854" s="141">
        <v>1631120400</v>
      </c>
    </row>
    <row r="855" spans="2:10">
      <c r="B855" t="s">
        <v>969</v>
      </c>
      <c r="C855" t="s">
        <v>988</v>
      </c>
      <c r="D855">
        <v>1629838799</v>
      </c>
    </row>
    <row r="856" spans="2:10">
      <c r="B856" t="s">
        <v>970</v>
      </c>
      <c r="C856" t="s">
        <v>989</v>
      </c>
      <c r="D856">
        <v>1629842399</v>
      </c>
      <c r="G856" t="s">
        <v>976</v>
      </c>
      <c r="H856">
        <v>1631084400</v>
      </c>
      <c r="I856">
        <v>1631120400</v>
      </c>
    </row>
    <row r="857" spans="2:10">
      <c r="B857" t="s">
        <v>971</v>
      </c>
      <c r="C857" t="s">
        <v>990</v>
      </c>
      <c r="D857">
        <v>1629845999</v>
      </c>
      <c r="G857" t="s">
        <v>971</v>
      </c>
      <c r="H857">
        <v>1631084400</v>
      </c>
      <c r="I857">
        <v>1631120400</v>
      </c>
    </row>
    <row r="858" spans="2:10">
      <c r="B858" t="s">
        <v>972</v>
      </c>
      <c r="C858" t="s">
        <v>991</v>
      </c>
      <c r="D858">
        <v>1629849599</v>
      </c>
      <c r="G858" t="s">
        <v>972</v>
      </c>
      <c r="H858">
        <v>1631084400</v>
      </c>
      <c r="I858">
        <v>1631120400</v>
      </c>
    </row>
    <row r="859" spans="2:10">
      <c r="B859" t="s">
        <v>973</v>
      </c>
      <c r="C859" t="s">
        <v>991</v>
      </c>
      <c r="D859">
        <v>1629849599</v>
      </c>
      <c r="G859" t="s">
        <v>974</v>
      </c>
      <c r="H859">
        <v>1631084400</v>
      </c>
      <c r="I859">
        <v>1631120400</v>
      </c>
    </row>
    <row r="860" spans="2:10">
      <c r="B860" t="s">
        <v>974</v>
      </c>
      <c r="C860" t="s">
        <v>992</v>
      </c>
      <c r="D860">
        <v>1629853199</v>
      </c>
      <c r="G860" t="s">
        <v>973</v>
      </c>
      <c r="H860">
        <v>1631084400</v>
      </c>
      <c r="I860">
        <v>1631120400</v>
      </c>
    </row>
    <row r="861" spans="2:10">
      <c r="B861" t="s">
        <v>966</v>
      </c>
      <c r="C861" t="s">
        <v>992</v>
      </c>
      <c r="D861">
        <v>1629853199</v>
      </c>
      <c r="G861" t="s">
        <v>970</v>
      </c>
      <c r="H861">
        <v>1631084400</v>
      </c>
      <c r="I861">
        <v>1631120400</v>
      </c>
    </row>
    <row r="862" spans="2:10">
      <c r="B862" t="s">
        <v>971</v>
      </c>
      <c r="C862" t="s">
        <v>993</v>
      </c>
      <c r="D862">
        <v>1629856799</v>
      </c>
      <c r="G862" t="s">
        <v>966</v>
      </c>
      <c r="H862">
        <v>1631084400</v>
      </c>
      <c r="I862">
        <v>1631120400</v>
      </c>
    </row>
    <row r="863" spans="2:10">
      <c r="B863" t="s">
        <v>972</v>
      </c>
      <c r="C863" t="s">
        <v>994</v>
      </c>
      <c r="D863">
        <v>1629863999</v>
      </c>
      <c r="G863" t="s">
        <v>969</v>
      </c>
      <c r="H863">
        <v>1631084400</v>
      </c>
      <c r="I863">
        <v>1631120400</v>
      </c>
    </row>
    <row r="864" spans="2:10">
      <c r="B864" t="s">
        <v>967</v>
      </c>
      <c r="C864" t="s">
        <v>995</v>
      </c>
      <c r="D864">
        <v>1629871199</v>
      </c>
      <c r="G864" t="s">
        <v>968</v>
      </c>
      <c r="H864">
        <v>1631084400</v>
      </c>
      <c r="I864">
        <v>1631120400</v>
      </c>
    </row>
    <row r="865" spans="2:9">
      <c r="B865" t="s">
        <v>979</v>
      </c>
      <c r="C865" t="s">
        <v>996</v>
      </c>
      <c r="D865">
        <v>1629878399</v>
      </c>
      <c r="G865" t="s">
        <v>724</v>
      </c>
      <c r="H865">
        <v>1631084400</v>
      </c>
      <c r="I865">
        <v>1631120400</v>
      </c>
    </row>
    <row r="866" spans="2:9">
      <c r="B866" t="s">
        <v>966</v>
      </c>
      <c r="C866" t="s">
        <v>997</v>
      </c>
      <c r="D866">
        <v>1629881999</v>
      </c>
      <c r="G866" t="s">
        <v>978</v>
      </c>
      <c r="H866">
        <v>1631084400</v>
      </c>
      <c r="I866">
        <v>1631120400</v>
      </c>
    </row>
    <row r="867" spans="2:9">
      <c r="B867" t="s">
        <v>972</v>
      </c>
      <c r="C867" t="s">
        <v>997</v>
      </c>
      <c r="D867">
        <v>1629881999</v>
      </c>
      <c r="G867" t="s">
        <v>979</v>
      </c>
      <c r="H867">
        <v>1631084400</v>
      </c>
      <c r="I867">
        <v>1631120400</v>
      </c>
    </row>
    <row r="868" spans="2:9">
      <c r="B868" t="s">
        <v>967</v>
      </c>
      <c r="C868" t="s">
        <v>998</v>
      </c>
      <c r="D868">
        <v>1629889199</v>
      </c>
      <c r="G868" t="s">
        <v>740</v>
      </c>
      <c r="H868">
        <v>1631084400</v>
      </c>
      <c r="I868">
        <v>1631120400</v>
      </c>
    </row>
    <row r="869" spans="2:9">
      <c r="B869" t="s">
        <v>974</v>
      </c>
      <c r="C869" t="s">
        <v>998</v>
      </c>
      <c r="D869">
        <v>1629889199</v>
      </c>
      <c r="G869" t="s">
        <v>975</v>
      </c>
      <c r="H869">
        <v>1631084400</v>
      </c>
      <c r="I869">
        <v>1631120400</v>
      </c>
    </row>
    <row r="870" spans="2:9">
      <c r="B870" t="s">
        <v>966</v>
      </c>
      <c r="C870" t="s">
        <v>999</v>
      </c>
      <c r="D870">
        <v>1629892799</v>
      </c>
      <c r="G870" t="s">
        <v>967</v>
      </c>
      <c r="H870">
        <v>1631084400</v>
      </c>
      <c r="I870">
        <v>1631120400</v>
      </c>
    </row>
    <row r="871" spans="2:9">
      <c r="B871" t="s">
        <v>966</v>
      </c>
      <c r="C871" t="s">
        <v>1000</v>
      </c>
      <c r="D871">
        <v>1629896399</v>
      </c>
      <c r="G871" t="s">
        <v>977</v>
      </c>
      <c r="H871">
        <v>1631084400</v>
      </c>
      <c r="I871">
        <v>1631120400</v>
      </c>
    </row>
    <row r="872" spans="2:9">
      <c r="B872" t="s">
        <v>970</v>
      </c>
      <c r="C872" t="s">
        <v>1000</v>
      </c>
      <c r="D872">
        <v>1629896399</v>
      </c>
    </row>
    <row r="873" spans="2:9">
      <c r="B873" t="s">
        <v>969</v>
      </c>
      <c r="C873" t="s">
        <v>1000</v>
      </c>
      <c r="D873">
        <v>1629896399</v>
      </c>
      <c r="G873" t="s">
        <v>976</v>
      </c>
      <c r="H873">
        <v>1631145600</v>
      </c>
      <c r="I873">
        <v>1631156400</v>
      </c>
    </row>
    <row r="874" spans="2:9">
      <c r="B874" t="s">
        <v>968</v>
      </c>
      <c r="C874" t="s">
        <v>1000</v>
      </c>
      <c r="D874">
        <v>1629896399</v>
      </c>
      <c r="G874" t="s">
        <v>971</v>
      </c>
    </row>
    <row r="875" spans="2:9">
      <c r="B875" t="s">
        <v>973</v>
      </c>
      <c r="C875" t="s">
        <v>1000</v>
      </c>
      <c r="D875">
        <v>1629896399</v>
      </c>
      <c r="G875" t="s">
        <v>972</v>
      </c>
    </row>
    <row r="876" spans="2:9">
      <c r="B876" t="s">
        <v>979</v>
      </c>
      <c r="C876" t="s">
        <v>1000</v>
      </c>
      <c r="D876">
        <v>1629896399</v>
      </c>
      <c r="G876" t="s">
        <v>974</v>
      </c>
    </row>
    <row r="877" spans="2:9">
      <c r="B877" t="s">
        <v>740</v>
      </c>
      <c r="C877" t="s">
        <v>1000</v>
      </c>
      <c r="D877">
        <v>1629896399</v>
      </c>
      <c r="G877" t="s">
        <v>973</v>
      </c>
    </row>
    <row r="878" spans="2:9">
      <c r="B878" t="s">
        <v>975</v>
      </c>
      <c r="C878" t="s">
        <v>1000</v>
      </c>
      <c r="D878">
        <v>1629896399</v>
      </c>
      <c r="G878" t="s">
        <v>970</v>
      </c>
    </row>
    <row r="879" spans="2:9">
      <c r="B879" t="s">
        <v>976</v>
      </c>
      <c r="C879" t="s">
        <v>1000</v>
      </c>
      <c r="D879">
        <v>1629896399</v>
      </c>
      <c r="G879" t="s">
        <v>966</v>
      </c>
    </row>
    <row r="880" spans="2:9">
      <c r="B880" t="s">
        <v>972</v>
      </c>
      <c r="C880" t="s">
        <v>1000</v>
      </c>
      <c r="D880">
        <v>1629896399</v>
      </c>
      <c r="G880" t="s">
        <v>969</v>
      </c>
    </row>
    <row r="881" spans="2:7">
      <c r="B881" t="s">
        <v>971</v>
      </c>
      <c r="C881" t="s">
        <v>1000</v>
      </c>
      <c r="D881">
        <v>1629896399</v>
      </c>
      <c r="G881" t="s">
        <v>968</v>
      </c>
    </row>
    <row r="882" spans="2:7">
      <c r="B882" t="s">
        <v>974</v>
      </c>
      <c r="C882" t="s">
        <v>1000</v>
      </c>
      <c r="D882">
        <v>1629896399</v>
      </c>
      <c r="G882" t="s">
        <v>724</v>
      </c>
    </row>
    <row r="883" spans="2:7">
      <c r="B883" t="s">
        <v>977</v>
      </c>
      <c r="C883" t="s">
        <v>1000</v>
      </c>
      <c r="D883">
        <v>1629896399</v>
      </c>
      <c r="G883" t="s">
        <v>978</v>
      </c>
    </row>
    <row r="884" spans="2:7">
      <c r="B884" t="s">
        <v>967</v>
      </c>
      <c r="C884" t="s">
        <v>1000</v>
      </c>
      <c r="D884">
        <v>1629896399</v>
      </c>
      <c r="G884" t="s">
        <v>979</v>
      </c>
    </row>
    <row r="885" spans="2:7">
      <c r="B885" t="s">
        <v>978</v>
      </c>
      <c r="C885" t="s">
        <v>1000</v>
      </c>
      <c r="D885">
        <v>1629896399</v>
      </c>
      <c r="G885" t="s">
        <v>740</v>
      </c>
    </row>
    <row r="886" spans="2:7">
      <c r="B886" t="s">
        <v>724</v>
      </c>
      <c r="C886" t="s">
        <v>1000</v>
      </c>
      <c r="D886">
        <v>1629896399</v>
      </c>
      <c r="G886" t="s">
        <v>975</v>
      </c>
    </row>
    <row r="887" spans="2:7">
      <c r="B887" t="s">
        <v>976</v>
      </c>
      <c r="C887" t="s">
        <v>1001</v>
      </c>
      <c r="D887">
        <v>1629899999</v>
      </c>
      <c r="G887" t="s">
        <v>967</v>
      </c>
    </row>
    <row r="888" spans="2:7">
      <c r="B888" t="s">
        <v>971</v>
      </c>
      <c r="C888" t="s">
        <v>1001</v>
      </c>
      <c r="D888">
        <v>1629899999</v>
      </c>
      <c r="G888" t="s">
        <v>977</v>
      </c>
    </row>
    <row r="889" spans="2:7">
      <c r="B889" t="s">
        <v>972</v>
      </c>
      <c r="C889" t="s">
        <v>1001</v>
      </c>
      <c r="D889">
        <v>1629899999</v>
      </c>
    </row>
    <row r="890" spans="2:7">
      <c r="B890" t="s">
        <v>974</v>
      </c>
      <c r="C890" t="s">
        <v>1001</v>
      </c>
      <c r="D890">
        <v>1629899999</v>
      </c>
    </row>
    <row r="891" spans="2:7">
      <c r="B891" t="s">
        <v>973</v>
      </c>
      <c r="C891" t="s">
        <v>1001</v>
      </c>
      <c r="D891">
        <v>1629899999</v>
      </c>
    </row>
    <row r="892" spans="2:7">
      <c r="B892" t="s">
        <v>970</v>
      </c>
      <c r="C892" t="s">
        <v>1001</v>
      </c>
      <c r="D892">
        <v>1629899999</v>
      </c>
    </row>
    <row r="893" spans="2:7">
      <c r="B893" t="s">
        <v>966</v>
      </c>
      <c r="C893" t="s">
        <v>1001</v>
      </c>
      <c r="D893">
        <v>1629899999</v>
      </c>
    </row>
    <row r="894" spans="2:7">
      <c r="B894" t="s">
        <v>969</v>
      </c>
      <c r="C894" t="s">
        <v>1001</v>
      </c>
      <c r="D894">
        <v>1629899999</v>
      </c>
    </row>
    <row r="895" spans="2:7">
      <c r="B895" t="s">
        <v>968</v>
      </c>
      <c r="C895" t="s">
        <v>1001</v>
      </c>
      <c r="D895">
        <v>1629899999</v>
      </c>
    </row>
    <row r="896" spans="2:7">
      <c r="B896" t="s">
        <v>724</v>
      </c>
      <c r="C896" t="s">
        <v>1001</v>
      </c>
      <c r="D896">
        <v>1629899999</v>
      </c>
    </row>
    <row r="897" spans="2:4">
      <c r="B897" t="s">
        <v>978</v>
      </c>
      <c r="C897" t="s">
        <v>1001</v>
      </c>
      <c r="D897">
        <v>1629899999</v>
      </c>
    </row>
    <row r="898" spans="2:4">
      <c r="B898" t="s">
        <v>979</v>
      </c>
      <c r="C898" t="s">
        <v>1001</v>
      </c>
      <c r="D898">
        <v>1629899999</v>
      </c>
    </row>
    <row r="899" spans="2:4">
      <c r="B899" t="s">
        <v>740</v>
      </c>
      <c r="C899" t="s">
        <v>1001</v>
      </c>
      <c r="D899">
        <v>1629899999</v>
      </c>
    </row>
    <row r="900" spans="2:4">
      <c r="B900" t="s">
        <v>975</v>
      </c>
      <c r="C900" t="s">
        <v>1001</v>
      </c>
      <c r="D900">
        <v>1629899999</v>
      </c>
    </row>
    <row r="901" spans="2:4">
      <c r="B901" t="s">
        <v>967</v>
      </c>
      <c r="C901" t="s">
        <v>1001</v>
      </c>
      <c r="D901">
        <v>1629899999</v>
      </c>
    </row>
    <row r="902" spans="2:4">
      <c r="B902" t="s">
        <v>977</v>
      </c>
      <c r="C902" t="s">
        <v>1001</v>
      </c>
      <c r="D902">
        <v>1629899999</v>
      </c>
    </row>
    <row r="903" spans="2:4">
      <c r="B903" t="s">
        <v>977</v>
      </c>
      <c r="C903" t="s">
        <v>1002</v>
      </c>
      <c r="D903">
        <v>1629903599</v>
      </c>
    </row>
    <row r="904" spans="2:4">
      <c r="B904" t="s">
        <v>971</v>
      </c>
      <c r="C904" t="s">
        <v>1002</v>
      </c>
      <c r="D904">
        <v>1629903599</v>
      </c>
    </row>
    <row r="905" spans="2:4">
      <c r="B905" t="s">
        <v>966</v>
      </c>
      <c r="C905" t="s">
        <v>1002</v>
      </c>
      <c r="D905">
        <v>1629903599</v>
      </c>
    </row>
    <row r="906" spans="2:4">
      <c r="B906" t="s">
        <v>978</v>
      </c>
      <c r="C906" t="s">
        <v>1002</v>
      </c>
      <c r="D906">
        <v>1629903599</v>
      </c>
    </row>
    <row r="907" spans="2:4">
      <c r="B907" t="s">
        <v>970</v>
      </c>
      <c r="C907" t="s">
        <v>1002</v>
      </c>
      <c r="D907">
        <v>1629903599</v>
      </c>
    </row>
    <row r="908" spans="2:4">
      <c r="B908" t="s">
        <v>967</v>
      </c>
      <c r="C908" t="s">
        <v>1002</v>
      </c>
      <c r="D908">
        <v>1629903599</v>
      </c>
    </row>
    <row r="909" spans="2:4">
      <c r="B909" t="s">
        <v>976</v>
      </c>
      <c r="C909" t="s">
        <v>1002</v>
      </c>
      <c r="D909">
        <v>1629903599</v>
      </c>
    </row>
    <row r="910" spans="2:4">
      <c r="B910" t="s">
        <v>968</v>
      </c>
      <c r="C910" t="s">
        <v>1065</v>
      </c>
      <c r="D910">
        <v>1629907199</v>
      </c>
    </row>
    <row r="911" spans="2:4">
      <c r="B911" t="s">
        <v>724</v>
      </c>
      <c r="C911" t="s">
        <v>1003</v>
      </c>
      <c r="D911">
        <v>1629917999</v>
      </c>
    </row>
    <row r="912" spans="2:4">
      <c r="B912" t="s">
        <v>969</v>
      </c>
      <c r="C912" t="s">
        <v>1004</v>
      </c>
      <c r="D912">
        <v>1629932399</v>
      </c>
    </row>
    <row r="913" spans="2:4">
      <c r="B913" t="s">
        <v>977</v>
      </c>
      <c r="C913" t="s">
        <v>1004</v>
      </c>
      <c r="D913">
        <v>1629932399</v>
      </c>
    </row>
    <row r="914" spans="2:4">
      <c r="B914" t="s">
        <v>976</v>
      </c>
      <c r="C914" t="s">
        <v>1005</v>
      </c>
      <c r="D914">
        <v>1629935999</v>
      </c>
    </row>
    <row r="915" spans="2:4">
      <c r="B915" t="s">
        <v>971</v>
      </c>
      <c r="C915" t="s">
        <v>1005</v>
      </c>
      <c r="D915">
        <v>1629935999</v>
      </c>
    </row>
    <row r="916" spans="2:4">
      <c r="B916" t="s">
        <v>972</v>
      </c>
      <c r="C916" t="s">
        <v>1005</v>
      </c>
      <c r="D916">
        <v>1629935999</v>
      </c>
    </row>
    <row r="917" spans="2:4">
      <c r="B917" t="s">
        <v>974</v>
      </c>
      <c r="C917" t="s">
        <v>1005</v>
      </c>
      <c r="D917">
        <v>1629935999</v>
      </c>
    </row>
    <row r="918" spans="2:4">
      <c r="B918" t="s">
        <v>973</v>
      </c>
      <c r="C918" t="s">
        <v>1005</v>
      </c>
      <c r="D918">
        <v>1629935999</v>
      </c>
    </row>
    <row r="919" spans="2:4">
      <c r="B919" t="s">
        <v>970</v>
      </c>
      <c r="C919" t="s">
        <v>1005</v>
      </c>
      <c r="D919">
        <v>1629935999</v>
      </c>
    </row>
    <row r="920" spans="2:4">
      <c r="B920" t="s">
        <v>966</v>
      </c>
      <c r="C920" t="s">
        <v>1005</v>
      </c>
      <c r="D920">
        <v>1629935999</v>
      </c>
    </row>
    <row r="921" spans="2:4">
      <c r="B921" t="s">
        <v>969</v>
      </c>
      <c r="C921" t="s">
        <v>1005</v>
      </c>
      <c r="D921">
        <v>1629935999</v>
      </c>
    </row>
    <row r="922" spans="2:4">
      <c r="B922" t="s">
        <v>968</v>
      </c>
      <c r="C922" t="s">
        <v>1005</v>
      </c>
      <c r="D922">
        <v>1629935999</v>
      </c>
    </row>
    <row r="923" spans="2:4">
      <c r="B923" t="s">
        <v>724</v>
      </c>
      <c r="C923" t="s">
        <v>1005</v>
      </c>
      <c r="D923">
        <v>1629935999</v>
      </c>
    </row>
    <row r="924" spans="2:4">
      <c r="B924" t="s">
        <v>978</v>
      </c>
      <c r="C924" t="s">
        <v>1005</v>
      </c>
      <c r="D924">
        <v>1629935999</v>
      </c>
    </row>
    <row r="925" spans="2:4">
      <c r="B925" t="s">
        <v>979</v>
      </c>
      <c r="C925" t="s">
        <v>1005</v>
      </c>
      <c r="D925">
        <v>1629935999</v>
      </c>
    </row>
    <row r="926" spans="2:4">
      <c r="B926" t="s">
        <v>740</v>
      </c>
      <c r="C926" t="s">
        <v>1005</v>
      </c>
      <c r="D926">
        <v>1629935999</v>
      </c>
    </row>
    <row r="927" spans="2:4">
      <c r="B927" t="s">
        <v>975</v>
      </c>
      <c r="C927" t="s">
        <v>1005</v>
      </c>
      <c r="D927">
        <v>1629935999</v>
      </c>
    </row>
    <row r="928" spans="2:4">
      <c r="B928" t="s">
        <v>967</v>
      </c>
      <c r="C928" t="s">
        <v>1005</v>
      </c>
      <c r="D928">
        <v>1629935999</v>
      </c>
    </row>
    <row r="929" spans="2:4">
      <c r="B929" t="s">
        <v>977</v>
      </c>
      <c r="C929" t="s">
        <v>1005</v>
      </c>
      <c r="D929">
        <v>1629935999</v>
      </c>
    </row>
    <row r="930" spans="2:4">
      <c r="B930" t="s">
        <v>976</v>
      </c>
      <c r="C930" t="s">
        <v>1006</v>
      </c>
      <c r="D930">
        <v>1629939599</v>
      </c>
    </row>
    <row r="931" spans="2:4">
      <c r="B931" t="s">
        <v>971</v>
      </c>
      <c r="C931" t="s">
        <v>1006</v>
      </c>
      <c r="D931">
        <v>1629939599</v>
      </c>
    </row>
    <row r="932" spans="2:4">
      <c r="B932" t="s">
        <v>972</v>
      </c>
      <c r="C932" t="s">
        <v>1006</v>
      </c>
      <c r="D932">
        <v>1629939599</v>
      </c>
    </row>
    <row r="933" spans="2:4">
      <c r="B933" t="s">
        <v>974</v>
      </c>
      <c r="C933" t="s">
        <v>1006</v>
      </c>
      <c r="D933">
        <v>1629939599</v>
      </c>
    </row>
    <row r="934" spans="2:4">
      <c r="B934" t="s">
        <v>973</v>
      </c>
      <c r="C934" t="s">
        <v>1006</v>
      </c>
      <c r="D934">
        <v>1629939599</v>
      </c>
    </row>
    <row r="935" spans="2:4">
      <c r="B935" t="s">
        <v>970</v>
      </c>
      <c r="C935" t="s">
        <v>1006</v>
      </c>
      <c r="D935">
        <v>1629939599</v>
      </c>
    </row>
    <row r="936" spans="2:4">
      <c r="B936" t="s">
        <v>966</v>
      </c>
      <c r="C936" t="s">
        <v>1006</v>
      </c>
      <c r="D936">
        <v>1629939599</v>
      </c>
    </row>
    <row r="937" spans="2:4">
      <c r="B937" t="s">
        <v>969</v>
      </c>
      <c r="C937" t="s">
        <v>1006</v>
      </c>
      <c r="D937">
        <v>1629939599</v>
      </c>
    </row>
    <row r="938" spans="2:4">
      <c r="B938" t="s">
        <v>968</v>
      </c>
      <c r="C938" t="s">
        <v>1006</v>
      </c>
      <c r="D938">
        <v>1629939599</v>
      </c>
    </row>
    <row r="939" spans="2:4">
      <c r="B939" t="s">
        <v>724</v>
      </c>
      <c r="C939" t="s">
        <v>1006</v>
      </c>
      <c r="D939">
        <v>1629939599</v>
      </c>
    </row>
    <row r="940" spans="2:4">
      <c r="B940" t="s">
        <v>978</v>
      </c>
      <c r="C940" t="s">
        <v>1006</v>
      </c>
      <c r="D940">
        <v>1629939599</v>
      </c>
    </row>
    <row r="941" spans="2:4">
      <c r="B941" t="s">
        <v>979</v>
      </c>
      <c r="C941" t="s">
        <v>1006</v>
      </c>
      <c r="D941">
        <v>1629939599</v>
      </c>
    </row>
    <row r="942" spans="2:4">
      <c r="B942" t="s">
        <v>740</v>
      </c>
      <c r="C942" t="s">
        <v>1006</v>
      </c>
      <c r="D942">
        <v>1629939599</v>
      </c>
    </row>
    <row r="943" spans="2:4">
      <c r="B943" t="s">
        <v>975</v>
      </c>
      <c r="C943" t="s">
        <v>1006</v>
      </c>
      <c r="D943">
        <v>1629939599</v>
      </c>
    </row>
    <row r="944" spans="2:4">
      <c r="B944" t="s">
        <v>967</v>
      </c>
      <c r="C944" t="s">
        <v>1006</v>
      </c>
      <c r="D944">
        <v>1629939599</v>
      </c>
    </row>
    <row r="945" spans="2:4">
      <c r="B945" t="s">
        <v>977</v>
      </c>
      <c r="C945" t="s">
        <v>1006</v>
      </c>
      <c r="D945">
        <v>1629939599</v>
      </c>
    </row>
    <row r="946" spans="2:4">
      <c r="B946" t="s">
        <v>976</v>
      </c>
      <c r="C946" t="s">
        <v>1007</v>
      </c>
      <c r="D946">
        <v>1629943199</v>
      </c>
    </row>
    <row r="947" spans="2:4">
      <c r="B947" t="s">
        <v>971</v>
      </c>
      <c r="C947" t="s">
        <v>1007</v>
      </c>
      <c r="D947">
        <v>1629943199</v>
      </c>
    </row>
    <row r="948" spans="2:4">
      <c r="B948" t="s">
        <v>972</v>
      </c>
      <c r="C948" t="s">
        <v>1007</v>
      </c>
      <c r="D948">
        <v>1629943199</v>
      </c>
    </row>
    <row r="949" spans="2:4">
      <c r="B949" t="s">
        <v>974</v>
      </c>
      <c r="C949" t="s">
        <v>1007</v>
      </c>
      <c r="D949">
        <v>1629943199</v>
      </c>
    </row>
    <row r="950" spans="2:4">
      <c r="B950" t="s">
        <v>973</v>
      </c>
      <c r="C950" t="s">
        <v>1007</v>
      </c>
      <c r="D950">
        <v>1629943199</v>
      </c>
    </row>
    <row r="951" spans="2:4">
      <c r="B951" t="s">
        <v>970</v>
      </c>
      <c r="C951" t="s">
        <v>1007</v>
      </c>
      <c r="D951">
        <v>1629943199</v>
      </c>
    </row>
    <row r="952" spans="2:4">
      <c r="B952" t="s">
        <v>966</v>
      </c>
      <c r="C952" t="s">
        <v>1007</v>
      </c>
      <c r="D952">
        <v>1629943199</v>
      </c>
    </row>
    <row r="953" spans="2:4">
      <c r="B953" t="s">
        <v>969</v>
      </c>
      <c r="C953" t="s">
        <v>1007</v>
      </c>
      <c r="D953">
        <v>1629943199</v>
      </c>
    </row>
    <row r="954" spans="2:4">
      <c r="B954" t="s">
        <v>968</v>
      </c>
      <c r="C954" t="s">
        <v>1007</v>
      </c>
      <c r="D954">
        <v>1629943199</v>
      </c>
    </row>
    <row r="955" spans="2:4">
      <c r="B955" t="s">
        <v>724</v>
      </c>
      <c r="C955" t="s">
        <v>1007</v>
      </c>
      <c r="D955">
        <v>1629943199</v>
      </c>
    </row>
    <row r="956" spans="2:4">
      <c r="B956" t="s">
        <v>978</v>
      </c>
      <c r="C956" t="s">
        <v>1007</v>
      </c>
      <c r="D956">
        <v>1629943199</v>
      </c>
    </row>
    <row r="957" spans="2:4">
      <c r="B957" t="s">
        <v>979</v>
      </c>
      <c r="C957" t="s">
        <v>1007</v>
      </c>
      <c r="D957">
        <v>1629943199</v>
      </c>
    </row>
    <row r="958" spans="2:4">
      <c r="B958" t="s">
        <v>740</v>
      </c>
      <c r="C958" t="s">
        <v>1007</v>
      </c>
      <c r="D958">
        <v>1629943199</v>
      </c>
    </row>
    <row r="959" spans="2:4">
      <c r="B959" t="s">
        <v>975</v>
      </c>
      <c r="C959" t="s">
        <v>1007</v>
      </c>
      <c r="D959">
        <v>1629943199</v>
      </c>
    </row>
    <row r="960" spans="2:4">
      <c r="B960" t="s">
        <v>967</v>
      </c>
      <c r="C960" t="s">
        <v>1007</v>
      </c>
      <c r="D960">
        <v>1629943199</v>
      </c>
    </row>
    <row r="961" spans="2:4">
      <c r="B961" t="s">
        <v>977</v>
      </c>
      <c r="C961" t="s">
        <v>1007</v>
      </c>
      <c r="D961">
        <v>1629943199</v>
      </c>
    </row>
    <row r="962" spans="2:4">
      <c r="B962" t="s">
        <v>976</v>
      </c>
      <c r="C962" t="s">
        <v>1008</v>
      </c>
      <c r="D962">
        <v>1629946799</v>
      </c>
    </row>
    <row r="963" spans="2:4">
      <c r="B963" t="s">
        <v>971</v>
      </c>
      <c r="C963" t="s">
        <v>1008</v>
      </c>
      <c r="D963">
        <v>1629946799</v>
      </c>
    </row>
    <row r="964" spans="2:4">
      <c r="B964" t="s">
        <v>972</v>
      </c>
      <c r="C964" t="s">
        <v>1008</v>
      </c>
      <c r="D964">
        <v>1629946799</v>
      </c>
    </row>
    <row r="965" spans="2:4">
      <c r="B965" t="s">
        <v>974</v>
      </c>
      <c r="C965" t="s">
        <v>1008</v>
      </c>
      <c r="D965">
        <v>1629946799</v>
      </c>
    </row>
    <row r="966" spans="2:4">
      <c r="B966" t="s">
        <v>973</v>
      </c>
      <c r="C966" t="s">
        <v>1008</v>
      </c>
      <c r="D966">
        <v>1629946799</v>
      </c>
    </row>
    <row r="967" spans="2:4">
      <c r="B967" t="s">
        <v>970</v>
      </c>
      <c r="C967" t="s">
        <v>1008</v>
      </c>
      <c r="D967">
        <v>1629946799</v>
      </c>
    </row>
    <row r="968" spans="2:4">
      <c r="B968" t="s">
        <v>966</v>
      </c>
      <c r="C968" t="s">
        <v>1008</v>
      </c>
      <c r="D968">
        <v>1629946799</v>
      </c>
    </row>
    <row r="969" spans="2:4">
      <c r="B969" t="s">
        <v>969</v>
      </c>
      <c r="C969" t="s">
        <v>1008</v>
      </c>
      <c r="D969">
        <v>1629946799</v>
      </c>
    </row>
    <row r="970" spans="2:4">
      <c r="B970" t="s">
        <v>968</v>
      </c>
      <c r="C970" t="s">
        <v>1008</v>
      </c>
      <c r="D970">
        <v>1629946799</v>
      </c>
    </row>
    <row r="971" spans="2:4">
      <c r="B971" t="s">
        <v>724</v>
      </c>
      <c r="C971" t="s">
        <v>1008</v>
      </c>
      <c r="D971">
        <v>1629946799</v>
      </c>
    </row>
    <row r="972" spans="2:4">
      <c r="B972" t="s">
        <v>978</v>
      </c>
      <c r="C972" t="s">
        <v>1008</v>
      </c>
      <c r="D972">
        <v>1629946799</v>
      </c>
    </row>
    <row r="973" spans="2:4">
      <c r="B973" t="s">
        <v>979</v>
      </c>
      <c r="C973" t="s">
        <v>1008</v>
      </c>
      <c r="D973">
        <v>1629946799</v>
      </c>
    </row>
    <row r="974" spans="2:4">
      <c r="B974" t="s">
        <v>740</v>
      </c>
      <c r="C974" t="s">
        <v>1008</v>
      </c>
      <c r="D974">
        <v>1629946799</v>
      </c>
    </row>
    <row r="975" spans="2:4">
      <c r="B975" t="s">
        <v>975</v>
      </c>
      <c r="C975" t="s">
        <v>1008</v>
      </c>
      <c r="D975">
        <v>1629946799</v>
      </c>
    </row>
    <row r="976" spans="2:4">
      <c r="B976" t="s">
        <v>967</v>
      </c>
      <c r="C976" t="s">
        <v>1008</v>
      </c>
      <c r="D976">
        <v>1629946799</v>
      </c>
    </row>
    <row r="977" spans="2:4">
      <c r="B977" t="s">
        <v>977</v>
      </c>
      <c r="C977" t="s">
        <v>1008</v>
      </c>
      <c r="D977">
        <v>1629946799</v>
      </c>
    </row>
    <row r="978" spans="2:4">
      <c r="B978" t="s">
        <v>967</v>
      </c>
      <c r="C978" t="s">
        <v>1009</v>
      </c>
      <c r="D978">
        <v>1629950399</v>
      </c>
    </row>
    <row r="979" spans="2:4">
      <c r="B979" t="s">
        <v>975</v>
      </c>
      <c r="C979" t="s">
        <v>1009</v>
      </c>
      <c r="D979">
        <v>1629950399</v>
      </c>
    </row>
    <row r="980" spans="2:4">
      <c r="B980" t="s">
        <v>976</v>
      </c>
      <c r="C980" t="s">
        <v>1009</v>
      </c>
      <c r="D980">
        <v>1629950399</v>
      </c>
    </row>
    <row r="981" spans="2:4">
      <c r="B981" t="s">
        <v>972</v>
      </c>
      <c r="C981" t="s">
        <v>1009</v>
      </c>
      <c r="D981">
        <v>1629950399</v>
      </c>
    </row>
    <row r="982" spans="2:4">
      <c r="B982" t="s">
        <v>974</v>
      </c>
      <c r="C982" t="s">
        <v>1009</v>
      </c>
      <c r="D982">
        <v>1629950399</v>
      </c>
    </row>
    <row r="983" spans="2:4">
      <c r="B983" t="s">
        <v>971</v>
      </c>
      <c r="C983" t="s">
        <v>1009</v>
      </c>
      <c r="D983">
        <v>1629950399</v>
      </c>
    </row>
    <row r="984" spans="2:4">
      <c r="B984" t="s">
        <v>977</v>
      </c>
      <c r="C984" t="s">
        <v>1010</v>
      </c>
      <c r="D984">
        <v>1629953999</v>
      </c>
    </row>
    <row r="985" spans="2:4">
      <c r="B985" t="s">
        <v>971</v>
      </c>
      <c r="C985" t="s">
        <v>1011</v>
      </c>
      <c r="D985">
        <v>1629968399</v>
      </c>
    </row>
    <row r="986" spans="2:4">
      <c r="B986" t="s">
        <v>967</v>
      </c>
      <c r="C986" t="s">
        <v>1012</v>
      </c>
      <c r="D986">
        <v>1629975599</v>
      </c>
    </row>
    <row r="987" spans="2:4">
      <c r="B987" t="s">
        <v>724</v>
      </c>
      <c r="C987" t="s">
        <v>1013</v>
      </c>
      <c r="D987">
        <v>1629982799</v>
      </c>
    </row>
    <row r="988" spans="2:4">
      <c r="B988" t="s">
        <v>724</v>
      </c>
      <c r="C988" t="s">
        <v>1014</v>
      </c>
      <c r="D988">
        <v>1629989999</v>
      </c>
    </row>
    <row r="989" spans="2:4">
      <c r="B989" t="s">
        <v>724</v>
      </c>
      <c r="C989" t="s">
        <v>1015</v>
      </c>
      <c r="D989">
        <v>1629993599</v>
      </c>
    </row>
    <row r="990" spans="2:4">
      <c r="B990" t="s">
        <v>966</v>
      </c>
      <c r="C990" t="s">
        <v>1016</v>
      </c>
      <c r="D990">
        <v>1630000799</v>
      </c>
    </row>
    <row r="991" spans="2:4">
      <c r="B991" t="s">
        <v>724</v>
      </c>
      <c r="C991" t="s">
        <v>1017</v>
      </c>
      <c r="D991">
        <v>1630018799</v>
      </c>
    </row>
    <row r="992" spans="2:4">
      <c r="B992" t="s">
        <v>970</v>
      </c>
      <c r="C992" t="s">
        <v>1018</v>
      </c>
      <c r="D992">
        <v>1630036799</v>
      </c>
    </row>
    <row r="993" spans="2:4">
      <c r="B993" t="s">
        <v>976</v>
      </c>
      <c r="C993" t="s">
        <v>1018</v>
      </c>
      <c r="D993">
        <v>1630036799</v>
      </c>
    </row>
    <row r="994" spans="2:4">
      <c r="B994" t="s">
        <v>973</v>
      </c>
      <c r="C994" t="s">
        <v>1019</v>
      </c>
      <c r="D994">
        <v>1630043999</v>
      </c>
    </row>
    <row r="995" spans="2:4">
      <c r="B995" t="s">
        <v>966</v>
      </c>
      <c r="C995" t="s">
        <v>1020</v>
      </c>
      <c r="D995">
        <v>1630047599</v>
      </c>
    </row>
    <row r="996" spans="2:4">
      <c r="B996" t="s">
        <v>724</v>
      </c>
      <c r="C996" t="s">
        <v>1021</v>
      </c>
      <c r="D996">
        <v>1630054799</v>
      </c>
    </row>
    <row r="997" spans="2:4">
      <c r="B997" t="s">
        <v>724</v>
      </c>
      <c r="C997" t="s">
        <v>1021</v>
      </c>
      <c r="D997">
        <v>1630054799</v>
      </c>
    </row>
    <row r="998" spans="2:4">
      <c r="B998" t="s">
        <v>976</v>
      </c>
      <c r="C998" t="s">
        <v>1021</v>
      </c>
      <c r="D998">
        <v>1630054799</v>
      </c>
    </row>
    <row r="999" spans="2:4">
      <c r="B999" t="s">
        <v>967</v>
      </c>
      <c r="C999" t="s">
        <v>1022</v>
      </c>
      <c r="D999">
        <v>1630061999</v>
      </c>
    </row>
    <row r="1000" spans="2:4">
      <c r="B1000" t="s">
        <v>970</v>
      </c>
      <c r="C1000" t="s">
        <v>1023</v>
      </c>
      <c r="D1000">
        <v>1630087199</v>
      </c>
    </row>
    <row r="1001" spans="2:4">
      <c r="B1001" t="s">
        <v>724</v>
      </c>
      <c r="C1001" t="s">
        <v>1023</v>
      </c>
      <c r="D1001">
        <v>1630087199</v>
      </c>
    </row>
    <row r="1002" spans="2:4">
      <c r="B1002" t="s">
        <v>976</v>
      </c>
      <c r="C1002" t="s">
        <v>1024</v>
      </c>
      <c r="D1002">
        <v>1630094399</v>
      </c>
    </row>
    <row r="1003" spans="2:4">
      <c r="B1003" t="s">
        <v>976</v>
      </c>
      <c r="C1003" t="s">
        <v>1025</v>
      </c>
      <c r="D1003">
        <v>1630105199</v>
      </c>
    </row>
    <row r="1004" spans="2:4">
      <c r="B1004" t="s">
        <v>966</v>
      </c>
      <c r="C1004" t="s">
        <v>1026</v>
      </c>
      <c r="D1004">
        <v>1630108799</v>
      </c>
    </row>
    <row r="1005" spans="2:4">
      <c r="B1005" t="s">
        <v>724</v>
      </c>
      <c r="C1005" t="s">
        <v>1026</v>
      </c>
      <c r="D1005">
        <v>1630108799</v>
      </c>
    </row>
    <row r="1006" spans="2:4">
      <c r="B1006" t="s">
        <v>970</v>
      </c>
      <c r="C1006" t="s">
        <v>1027</v>
      </c>
      <c r="D1006">
        <v>1630119599</v>
      </c>
    </row>
    <row r="1007" spans="2:4">
      <c r="B1007" t="s">
        <v>974</v>
      </c>
      <c r="C1007" t="s">
        <v>1027</v>
      </c>
      <c r="D1007">
        <v>1630119599</v>
      </c>
    </row>
    <row r="1008" spans="2:4">
      <c r="B1008" t="s">
        <v>976</v>
      </c>
      <c r="C1008" t="s">
        <v>1028</v>
      </c>
      <c r="D1008">
        <v>1630137599</v>
      </c>
    </row>
    <row r="1009" spans="2:4">
      <c r="B1009" t="s">
        <v>976</v>
      </c>
      <c r="C1009" t="s">
        <v>1029</v>
      </c>
      <c r="D1009">
        <v>1630141199</v>
      </c>
    </row>
    <row r="1010" spans="2:4">
      <c r="B1010" t="s">
        <v>975</v>
      </c>
      <c r="C1010" t="s">
        <v>1029</v>
      </c>
      <c r="D1010">
        <v>1630141199</v>
      </c>
    </row>
    <row r="1011" spans="2:4">
      <c r="B1011" t="s">
        <v>724</v>
      </c>
      <c r="C1011" t="s">
        <v>1030</v>
      </c>
      <c r="D1011">
        <v>1630144799</v>
      </c>
    </row>
    <row r="1012" spans="2:4">
      <c r="B1012" t="s">
        <v>969</v>
      </c>
      <c r="C1012" t="s">
        <v>1030</v>
      </c>
      <c r="D1012">
        <v>1630144799</v>
      </c>
    </row>
    <row r="1013" spans="2:4">
      <c r="B1013" t="s">
        <v>969</v>
      </c>
      <c r="C1013" t="s">
        <v>1031</v>
      </c>
      <c r="D1013">
        <v>1630148399</v>
      </c>
    </row>
    <row r="1014" spans="2:4">
      <c r="B1014" t="s">
        <v>974</v>
      </c>
      <c r="C1014" t="s">
        <v>1032</v>
      </c>
      <c r="D1014">
        <v>1630151999</v>
      </c>
    </row>
    <row r="1015" spans="2:4">
      <c r="B1015" t="s">
        <v>975</v>
      </c>
      <c r="C1015" t="s">
        <v>1033</v>
      </c>
      <c r="D1015">
        <v>1630155599</v>
      </c>
    </row>
    <row r="1016" spans="2:4">
      <c r="B1016" t="s">
        <v>979</v>
      </c>
      <c r="C1016" t="s">
        <v>1034</v>
      </c>
      <c r="D1016">
        <v>1630166399</v>
      </c>
    </row>
    <row r="1017" spans="2:4">
      <c r="B1017" t="s">
        <v>974</v>
      </c>
      <c r="C1017" t="s">
        <v>1035</v>
      </c>
      <c r="D1017">
        <v>1630169999</v>
      </c>
    </row>
    <row r="1018" spans="2:4">
      <c r="B1018" t="s">
        <v>968</v>
      </c>
      <c r="C1018" t="s">
        <v>1036</v>
      </c>
      <c r="D1018">
        <v>1630173599</v>
      </c>
    </row>
    <row r="1019" spans="2:4">
      <c r="B1019" t="s">
        <v>740</v>
      </c>
      <c r="C1019" t="s">
        <v>1037</v>
      </c>
      <c r="D1019">
        <v>1630187999</v>
      </c>
    </row>
    <row r="1020" spans="2:4">
      <c r="B1020" t="s">
        <v>967</v>
      </c>
      <c r="C1020" t="s">
        <v>1038</v>
      </c>
      <c r="D1020">
        <v>1630216799</v>
      </c>
    </row>
    <row r="1021" spans="2:4">
      <c r="B1021" t="s">
        <v>973</v>
      </c>
      <c r="C1021" t="s">
        <v>1039</v>
      </c>
      <c r="D1021">
        <v>1630223999</v>
      </c>
    </row>
    <row r="1022" spans="2:4">
      <c r="B1022" t="s">
        <v>972</v>
      </c>
      <c r="C1022" t="s">
        <v>1040</v>
      </c>
      <c r="D1022">
        <v>1630227599</v>
      </c>
    </row>
    <row r="1023" spans="2:4">
      <c r="B1023" t="s">
        <v>977</v>
      </c>
      <c r="C1023" t="s">
        <v>1041</v>
      </c>
      <c r="D1023">
        <v>1630241999</v>
      </c>
    </row>
    <row r="1024" spans="2:4">
      <c r="B1024" t="s">
        <v>740</v>
      </c>
      <c r="C1024" t="s">
        <v>1041</v>
      </c>
      <c r="D1024">
        <v>1630241999</v>
      </c>
    </row>
    <row r="1025" spans="2:4">
      <c r="B1025" t="s">
        <v>976</v>
      </c>
      <c r="C1025" t="s">
        <v>1041</v>
      </c>
      <c r="D1025">
        <v>1630241999</v>
      </c>
    </row>
    <row r="1026" spans="2:4">
      <c r="B1026" t="s">
        <v>740</v>
      </c>
      <c r="C1026" t="s">
        <v>1042</v>
      </c>
      <c r="D1026">
        <v>1630249199</v>
      </c>
    </row>
    <row r="1027" spans="2:4">
      <c r="B1027" t="s">
        <v>968</v>
      </c>
      <c r="C1027" t="s">
        <v>1043</v>
      </c>
      <c r="D1027">
        <v>1630256399</v>
      </c>
    </row>
    <row r="1028" spans="2:4">
      <c r="B1028" t="s">
        <v>973</v>
      </c>
      <c r="C1028" t="s">
        <v>1044</v>
      </c>
      <c r="D1028">
        <v>1630263599</v>
      </c>
    </row>
    <row r="1029" spans="2:4">
      <c r="B1029" t="s">
        <v>966</v>
      </c>
      <c r="C1029" t="s">
        <v>1045</v>
      </c>
      <c r="D1029">
        <v>1630267199</v>
      </c>
    </row>
    <row r="1030" spans="2:4">
      <c r="B1030" t="s">
        <v>966</v>
      </c>
      <c r="C1030" t="s">
        <v>1046</v>
      </c>
      <c r="D1030">
        <v>1630270799</v>
      </c>
    </row>
    <row r="1031" spans="2:4">
      <c r="B1031" t="s">
        <v>966</v>
      </c>
      <c r="C1031" t="s">
        <v>1046</v>
      </c>
      <c r="D1031">
        <v>1630270799</v>
      </c>
    </row>
    <row r="1032" spans="2:4">
      <c r="B1032" t="s">
        <v>976</v>
      </c>
      <c r="C1032" t="s">
        <v>1046</v>
      </c>
      <c r="D1032">
        <v>1630270799</v>
      </c>
    </row>
    <row r="1033" spans="2:4">
      <c r="B1033" t="s">
        <v>972</v>
      </c>
      <c r="C1033" t="s">
        <v>1046</v>
      </c>
      <c r="D1033">
        <v>1630270799</v>
      </c>
    </row>
    <row r="1034" spans="2:4">
      <c r="B1034" t="s">
        <v>978</v>
      </c>
      <c r="C1034" t="s">
        <v>1046</v>
      </c>
      <c r="D1034">
        <v>1630270799</v>
      </c>
    </row>
    <row r="1035" spans="2:4">
      <c r="B1035" t="s">
        <v>972</v>
      </c>
      <c r="C1035" t="s">
        <v>1047</v>
      </c>
      <c r="D1035">
        <v>1630274399</v>
      </c>
    </row>
    <row r="1036" spans="2:4">
      <c r="B1036" t="s">
        <v>724</v>
      </c>
      <c r="C1036" t="s">
        <v>1048</v>
      </c>
      <c r="D1036">
        <v>1630277999</v>
      </c>
    </row>
    <row r="1037" spans="2:4">
      <c r="B1037" t="s">
        <v>972</v>
      </c>
      <c r="C1037" t="s">
        <v>1049</v>
      </c>
      <c r="D1037">
        <v>1630281599</v>
      </c>
    </row>
    <row r="1038" spans="2:4">
      <c r="B1038" t="s">
        <v>976</v>
      </c>
      <c r="C1038" t="s">
        <v>1050</v>
      </c>
      <c r="D1038">
        <v>1630295999</v>
      </c>
    </row>
    <row r="1039" spans="2:4">
      <c r="B1039" t="s">
        <v>973</v>
      </c>
      <c r="C1039" t="s">
        <v>1051</v>
      </c>
      <c r="D1039">
        <v>1630303199</v>
      </c>
    </row>
    <row r="1040" spans="2:4">
      <c r="B1040" t="s">
        <v>977</v>
      </c>
      <c r="C1040" t="s">
        <v>1051</v>
      </c>
      <c r="D1040">
        <v>1630303199</v>
      </c>
    </row>
    <row r="1041" spans="2:4">
      <c r="B1041" t="s">
        <v>972</v>
      </c>
      <c r="C1041" t="s">
        <v>1052</v>
      </c>
      <c r="D1041">
        <v>1630310399</v>
      </c>
    </row>
    <row r="1042" spans="2:4">
      <c r="B1042" t="s">
        <v>976</v>
      </c>
      <c r="C1042" t="s">
        <v>1052</v>
      </c>
      <c r="D1042">
        <v>1630310399</v>
      </c>
    </row>
    <row r="1043" spans="2:4">
      <c r="B1043" t="s">
        <v>974</v>
      </c>
      <c r="C1043" t="s">
        <v>1053</v>
      </c>
      <c r="D1043">
        <v>1630313999</v>
      </c>
    </row>
    <row r="1044" spans="2:4">
      <c r="B1044" t="s">
        <v>974</v>
      </c>
      <c r="C1044" t="s">
        <v>1054</v>
      </c>
      <c r="D1044">
        <v>1630317599</v>
      </c>
    </row>
    <row r="1045" spans="2:4">
      <c r="B1045" t="s">
        <v>979</v>
      </c>
      <c r="C1045" t="s">
        <v>1055</v>
      </c>
      <c r="D1045">
        <v>1630321199</v>
      </c>
    </row>
    <row r="1046" spans="2:4">
      <c r="B1046" t="s">
        <v>724</v>
      </c>
      <c r="C1046" t="s">
        <v>1055</v>
      </c>
      <c r="D1046">
        <v>1630321199</v>
      </c>
    </row>
    <row r="1047" spans="2:4">
      <c r="B1047" t="s">
        <v>724</v>
      </c>
      <c r="C1047" t="s">
        <v>1056</v>
      </c>
      <c r="D1047">
        <v>1630324799</v>
      </c>
    </row>
    <row r="1048" spans="2:4">
      <c r="B1048" t="s">
        <v>978</v>
      </c>
      <c r="C1048" t="s">
        <v>1057</v>
      </c>
      <c r="D1048">
        <v>1630335599</v>
      </c>
    </row>
    <row r="1049" spans="2:4">
      <c r="B1049" t="s">
        <v>976</v>
      </c>
      <c r="C1049" t="s">
        <v>1058</v>
      </c>
      <c r="D1049">
        <v>1630342799</v>
      </c>
    </row>
    <row r="1050" spans="2:4">
      <c r="B1050" t="s">
        <v>974</v>
      </c>
      <c r="C1050" t="s">
        <v>1059</v>
      </c>
      <c r="D1050">
        <v>1630353599</v>
      </c>
    </row>
    <row r="1051" spans="2:4">
      <c r="B1051" t="s">
        <v>740</v>
      </c>
      <c r="C1051" t="s">
        <v>1060</v>
      </c>
      <c r="D1051">
        <v>1630367999</v>
      </c>
    </row>
    <row r="1052" spans="2:4">
      <c r="B1052" t="s">
        <v>979</v>
      </c>
      <c r="C1052" t="s">
        <v>1061</v>
      </c>
      <c r="D1052">
        <v>1630375199</v>
      </c>
    </row>
    <row r="1053" spans="2:4">
      <c r="B1053" t="s">
        <v>979</v>
      </c>
      <c r="C1053" t="s">
        <v>1061</v>
      </c>
      <c r="D1053">
        <v>1630375199</v>
      </c>
    </row>
    <row r="1054" spans="2:4">
      <c r="B1054" t="s">
        <v>972</v>
      </c>
      <c r="C1054" t="s">
        <v>1062</v>
      </c>
      <c r="D1054">
        <v>1630382399</v>
      </c>
    </row>
    <row r="1055" spans="2:4">
      <c r="B1055" t="s">
        <v>967</v>
      </c>
      <c r="C1055" t="s">
        <v>1063</v>
      </c>
      <c r="D1055">
        <v>1630385999</v>
      </c>
    </row>
    <row r="1056" spans="2:4">
      <c r="B1056" t="s">
        <v>979</v>
      </c>
      <c r="C1056" t="s">
        <v>1063</v>
      </c>
      <c r="D1056">
        <v>1630385999</v>
      </c>
    </row>
    <row r="1057" spans="2:35">
      <c r="B1057" t="s">
        <v>740</v>
      </c>
      <c r="C1057" t="s">
        <v>1064</v>
      </c>
      <c r="D1057">
        <v>1630389599</v>
      </c>
    </row>
    <row r="1060" spans="2:35">
      <c r="C1060">
        <v>1631185300</v>
      </c>
    </row>
    <row r="1061" spans="2:35" ht="21">
      <c r="C1061">
        <v>1631512800</v>
      </c>
      <c r="F1061" s="100">
        <v>1631586600</v>
      </c>
      <c r="G1061">
        <v>1631595600</v>
      </c>
    </row>
    <row r="1062" spans="2:35" ht="21">
      <c r="C1062">
        <f>C1061-C1060</f>
        <v>327500</v>
      </c>
      <c r="F1062">
        <v>1631520000</v>
      </c>
      <c r="G1062" s="100">
        <v>1631586600</v>
      </c>
    </row>
    <row r="1063" spans="2:35">
      <c r="F1063">
        <f>F1061-F1062</f>
        <v>66600</v>
      </c>
      <c r="G1063">
        <f>G1061-G1062</f>
        <v>9000</v>
      </c>
    </row>
    <row r="1067" spans="2:35">
      <c r="C1067" s="142" t="s">
        <v>215</v>
      </c>
      <c r="D1067" s="142" t="s">
        <v>1076</v>
      </c>
    </row>
    <row r="1068" spans="2:35">
      <c r="C1068" s="83" t="s">
        <v>1077</v>
      </c>
      <c r="D1068" s="83">
        <v>23</v>
      </c>
    </row>
    <row r="1069" spans="2:35">
      <c r="C1069" s="83" t="s">
        <v>1078</v>
      </c>
      <c r="D1069" s="83">
        <v>173</v>
      </c>
    </row>
    <row r="1070" spans="2:35">
      <c r="C1070" s="83" t="s">
        <v>1079</v>
      </c>
      <c r="D1070" s="83">
        <v>91</v>
      </c>
    </row>
    <row r="1071" spans="2:35">
      <c r="C1071" s="142" t="s">
        <v>215</v>
      </c>
      <c r="D1071" s="142" t="s">
        <v>1080</v>
      </c>
      <c r="AD1071" t="s">
        <v>27</v>
      </c>
      <c r="AE1071" t="s">
        <v>1106</v>
      </c>
      <c r="AF1071" t="s">
        <v>1107</v>
      </c>
      <c r="AG1071" t="s">
        <v>1108</v>
      </c>
      <c r="AH1071" t="s">
        <v>1109</v>
      </c>
      <c r="AI1071" t="s">
        <v>1099</v>
      </c>
    </row>
    <row r="1072" spans="2:35">
      <c r="C1072" s="83" t="s">
        <v>1077</v>
      </c>
      <c r="D1072" s="83">
        <v>311</v>
      </c>
      <c r="AD1072" s="154">
        <v>41153</v>
      </c>
      <c r="AE1072">
        <v>2</v>
      </c>
      <c r="AF1072" t="s">
        <v>1077</v>
      </c>
      <c r="AG1072">
        <v>500</v>
      </c>
      <c r="AH1072">
        <v>10500</v>
      </c>
    </row>
    <row r="1073" spans="3:34">
      <c r="C1073" s="83" t="s">
        <v>1078</v>
      </c>
      <c r="D1073" s="83">
        <v>224</v>
      </c>
      <c r="AD1073" s="154">
        <v>41153</v>
      </c>
      <c r="AE1073">
        <v>2</v>
      </c>
      <c r="AF1073" t="s">
        <v>1077</v>
      </c>
      <c r="AG1073">
        <v>500</v>
      </c>
      <c r="AH1073">
        <v>14000</v>
      </c>
    </row>
    <row r="1074" spans="3:34">
      <c r="C1074" s="83" t="s">
        <v>1079</v>
      </c>
      <c r="D1074" s="83">
        <v>204</v>
      </c>
      <c r="AD1074" s="154">
        <v>41153</v>
      </c>
      <c r="AE1074">
        <v>1</v>
      </c>
      <c r="AF1074" t="s">
        <v>1077</v>
      </c>
      <c r="AG1074">
        <v>500</v>
      </c>
      <c r="AH1074">
        <v>3200</v>
      </c>
    </row>
    <row r="1075" spans="3:34" ht="20">
      <c r="C1075" s="142" t="s">
        <v>215</v>
      </c>
      <c r="D1075" s="142" t="s">
        <v>1081</v>
      </c>
      <c r="G1075" s="118">
        <v>1631088000</v>
      </c>
      <c r="AD1075" s="154">
        <v>41153</v>
      </c>
      <c r="AE1075">
        <v>1</v>
      </c>
      <c r="AF1075" t="s">
        <v>1077</v>
      </c>
      <c r="AG1075">
        <v>500</v>
      </c>
      <c r="AH1075">
        <v>5200</v>
      </c>
    </row>
    <row r="1076" spans="3:34" ht="28">
      <c r="C1076" s="83" t="s">
        <v>1077</v>
      </c>
      <c r="D1076" s="83">
        <v>393</v>
      </c>
      <c r="G1076" s="141">
        <v>1631170799</v>
      </c>
      <c r="AD1076" s="154">
        <v>41153</v>
      </c>
      <c r="AE1076">
        <v>1</v>
      </c>
      <c r="AF1076" t="s">
        <v>1077</v>
      </c>
      <c r="AG1076">
        <v>500</v>
      </c>
      <c r="AH1076">
        <v>6500</v>
      </c>
    </row>
    <row r="1077" spans="3:34">
      <c r="C1077" s="83" t="s">
        <v>1078</v>
      </c>
      <c r="D1077" s="83">
        <v>173</v>
      </c>
      <c r="AD1077" s="154">
        <v>41153</v>
      </c>
      <c r="AE1077">
        <v>2</v>
      </c>
      <c r="AF1077" t="s">
        <v>1077</v>
      </c>
      <c r="AG1077">
        <v>500</v>
      </c>
      <c r="AH1077">
        <v>6900</v>
      </c>
    </row>
    <row r="1078" spans="3:34" ht="28">
      <c r="C1078" s="83" t="s">
        <v>1079</v>
      </c>
      <c r="D1078" s="83">
        <v>89</v>
      </c>
      <c r="G1078" s="141">
        <v>1631088000</v>
      </c>
      <c r="AD1078" s="154">
        <v>41153</v>
      </c>
      <c r="AE1078">
        <v>1</v>
      </c>
      <c r="AF1078" t="s">
        <v>1077</v>
      </c>
      <c r="AG1078">
        <v>500</v>
      </c>
      <c r="AH1078">
        <v>7400</v>
      </c>
    </row>
    <row r="1079" spans="3:34" ht="28">
      <c r="C1079" s="142" t="s">
        <v>215</v>
      </c>
      <c r="D1079" s="142" t="s">
        <v>1082</v>
      </c>
      <c r="G1079" s="141">
        <v>1631170740</v>
      </c>
      <c r="AD1079" s="154">
        <v>41153</v>
      </c>
      <c r="AE1079">
        <v>2</v>
      </c>
      <c r="AF1079" t="s">
        <v>1077</v>
      </c>
      <c r="AG1079">
        <v>500</v>
      </c>
      <c r="AH1079">
        <v>9800</v>
      </c>
    </row>
    <row r="1080" spans="3:34">
      <c r="C1080" s="83" t="s">
        <v>1077</v>
      </c>
      <c r="D1080" s="83">
        <v>28</v>
      </c>
      <c r="I1080">
        <v>1631768400</v>
      </c>
    </row>
    <row r="1081" spans="3:34">
      <c r="C1081" s="83" t="s">
        <v>1078</v>
      </c>
      <c r="D1081" s="83">
        <v>0</v>
      </c>
      <c r="I1081">
        <v>1631595600</v>
      </c>
      <c r="AD1081" s="154">
        <v>40787</v>
      </c>
      <c r="AE1081">
        <v>1</v>
      </c>
      <c r="AF1081" t="s">
        <v>1077</v>
      </c>
      <c r="AG1081">
        <v>500</v>
      </c>
      <c r="AH1081">
        <v>19700</v>
      </c>
    </row>
    <row r="1082" spans="3:34">
      <c r="C1082" s="83" t="s">
        <v>1079</v>
      </c>
      <c r="D1082" s="83">
        <v>0</v>
      </c>
      <c r="I1082">
        <f>I1080-I1081</f>
        <v>172800</v>
      </c>
      <c r="AD1082" s="154">
        <v>40787</v>
      </c>
      <c r="AE1082">
        <v>1</v>
      </c>
      <c r="AF1082" t="s">
        <v>1077</v>
      </c>
      <c r="AG1082">
        <v>500</v>
      </c>
      <c r="AH1082">
        <v>20600</v>
      </c>
    </row>
    <row r="1083" spans="3:34">
      <c r="AD1083" s="154">
        <v>40787</v>
      </c>
      <c r="AE1083">
        <v>1</v>
      </c>
      <c r="AF1083" t="s">
        <v>1077</v>
      </c>
      <c r="AG1083">
        <v>500</v>
      </c>
      <c r="AH1083">
        <v>24900</v>
      </c>
    </row>
    <row r="1084" spans="3:34">
      <c r="AD1084" s="154">
        <v>40787</v>
      </c>
      <c r="AE1084">
        <v>1</v>
      </c>
      <c r="AF1084" t="s">
        <v>1077</v>
      </c>
      <c r="AG1084">
        <v>500</v>
      </c>
      <c r="AH1084">
        <v>26200</v>
      </c>
    </row>
    <row r="1085" spans="3:34">
      <c r="C1085" s="142" t="s">
        <v>215</v>
      </c>
      <c r="D1085" s="244" t="s">
        <v>1076</v>
      </c>
      <c r="E1085" s="245"/>
      <c r="F1085" s="245"/>
      <c r="G1085" s="245"/>
      <c r="H1085" s="245"/>
      <c r="AD1085" s="154">
        <v>40787</v>
      </c>
      <c r="AE1085">
        <v>2</v>
      </c>
      <c r="AF1085" t="s">
        <v>1077</v>
      </c>
      <c r="AG1085">
        <v>500</v>
      </c>
      <c r="AH1085">
        <v>2700</v>
      </c>
    </row>
    <row r="1086" spans="3:34">
      <c r="C1086" s="142"/>
      <c r="D1086" s="142" t="s">
        <v>1083</v>
      </c>
      <c r="E1086" s="143">
        <v>44448</v>
      </c>
      <c r="F1086" s="143">
        <v>44449</v>
      </c>
      <c r="G1086" s="143">
        <v>44450</v>
      </c>
      <c r="H1086" s="143">
        <v>44451</v>
      </c>
      <c r="AD1086" s="154">
        <v>40787</v>
      </c>
      <c r="AE1086">
        <v>2</v>
      </c>
      <c r="AF1086" t="s">
        <v>1077</v>
      </c>
      <c r="AG1086">
        <v>500</v>
      </c>
      <c r="AH1086">
        <v>27600</v>
      </c>
    </row>
    <row r="1087" spans="3:34">
      <c r="C1087" s="83" t="s">
        <v>1077</v>
      </c>
      <c r="D1087" s="83">
        <v>2</v>
      </c>
      <c r="E1087" s="83">
        <v>7</v>
      </c>
      <c r="F1087" s="83">
        <v>2</v>
      </c>
      <c r="G1087" s="83">
        <v>3</v>
      </c>
      <c r="H1087" s="83">
        <v>2</v>
      </c>
      <c r="AD1087" s="154">
        <v>40787</v>
      </c>
      <c r="AE1087">
        <v>2</v>
      </c>
      <c r="AF1087" t="s">
        <v>1077</v>
      </c>
      <c r="AG1087">
        <v>500</v>
      </c>
      <c r="AH1087">
        <v>32400</v>
      </c>
    </row>
    <row r="1088" spans="3:34">
      <c r="C1088" s="83" t="s">
        <v>1078</v>
      </c>
      <c r="D1088" s="83">
        <v>18</v>
      </c>
      <c r="E1088" s="83">
        <v>19</v>
      </c>
      <c r="F1088" s="83">
        <v>29</v>
      </c>
      <c r="G1088" s="83">
        <v>41</v>
      </c>
      <c r="H1088" s="83">
        <v>6</v>
      </c>
      <c r="AD1088" s="154">
        <v>40787</v>
      </c>
      <c r="AE1088">
        <v>1</v>
      </c>
      <c r="AF1088" t="s">
        <v>1077</v>
      </c>
      <c r="AG1088">
        <v>500</v>
      </c>
      <c r="AH1088">
        <v>39500</v>
      </c>
    </row>
    <row r="1089" spans="3:34">
      <c r="C1089" s="83" t="s">
        <v>1079</v>
      </c>
      <c r="D1089" s="83">
        <v>11</v>
      </c>
      <c r="E1089" s="83">
        <v>23</v>
      </c>
      <c r="F1089" s="83">
        <v>24</v>
      </c>
      <c r="G1089" s="83">
        <v>15</v>
      </c>
      <c r="H1089" s="83">
        <v>3</v>
      </c>
      <c r="AD1089" s="154">
        <v>40787</v>
      </c>
      <c r="AE1089">
        <v>1</v>
      </c>
      <c r="AF1089" t="s">
        <v>1077</v>
      </c>
      <c r="AG1089">
        <v>500</v>
      </c>
      <c r="AH1089">
        <v>5800</v>
      </c>
    </row>
    <row r="1090" spans="3:34">
      <c r="C1090" s="142" t="s">
        <v>215</v>
      </c>
      <c r="D1090" s="246" t="s">
        <v>1080</v>
      </c>
      <c r="E1090" s="246"/>
      <c r="F1090" s="246"/>
      <c r="G1090" s="246"/>
      <c r="H1090" s="246"/>
      <c r="AD1090" s="154">
        <v>40787</v>
      </c>
      <c r="AE1090">
        <v>1</v>
      </c>
      <c r="AF1090" t="s">
        <v>1077</v>
      </c>
      <c r="AG1090">
        <v>500</v>
      </c>
      <c r="AH1090">
        <v>6900</v>
      </c>
    </row>
    <row r="1091" spans="3:34">
      <c r="C1091" s="142"/>
      <c r="D1091" s="142" t="s">
        <v>1084</v>
      </c>
      <c r="E1091" s="143">
        <v>44448</v>
      </c>
      <c r="F1091" s="143">
        <v>44449</v>
      </c>
      <c r="G1091" s="143">
        <v>44450</v>
      </c>
      <c r="H1091" s="143">
        <v>44451</v>
      </c>
      <c r="AD1091" s="154">
        <v>39692</v>
      </c>
      <c r="AE1091">
        <v>2</v>
      </c>
      <c r="AF1091" t="s">
        <v>1077</v>
      </c>
      <c r="AG1091">
        <v>500</v>
      </c>
      <c r="AH1091">
        <v>1000</v>
      </c>
    </row>
    <row r="1092" spans="3:34">
      <c r="C1092" s="83" t="s">
        <v>1077</v>
      </c>
      <c r="D1092" s="83">
        <v>12</v>
      </c>
      <c r="E1092" s="83">
        <v>10</v>
      </c>
      <c r="F1092" s="83">
        <v>5</v>
      </c>
      <c r="G1092" s="83">
        <v>2</v>
      </c>
      <c r="H1092" s="83">
        <v>2</v>
      </c>
      <c r="AD1092" s="154">
        <v>39692</v>
      </c>
      <c r="AE1092">
        <v>1</v>
      </c>
      <c r="AF1092" t="s">
        <v>1077</v>
      </c>
      <c r="AG1092">
        <v>500</v>
      </c>
      <c r="AH1092">
        <v>1400</v>
      </c>
    </row>
    <row r="1093" spans="3:34">
      <c r="C1093" s="83" t="s">
        <v>1078</v>
      </c>
      <c r="D1093" s="83">
        <v>0</v>
      </c>
      <c r="E1093" s="83">
        <v>29</v>
      </c>
      <c r="F1093" s="83">
        <v>24</v>
      </c>
      <c r="G1093" s="83">
        <v>68</v>
      </c>
      <c r="H1093" s="83">
        <v>8</v>
      </c>
    </row>
    <row r="1094" spans="3:34">
      <c r="C1094" s="83" t="s">
        <v>1079</v>
      </c>
      <c r="D1094" s="83">
        <v>0</v>
      </c>
      <c r="E1094" s="83">
        <v>49</v>
      </c>
      <c r="F1094" s="83">
        <v>47</v>
      </c>
      <c r="G1094" s="83">
        <v>48</v>
      </c>
      <c r="H1094" s="83">
        <v>3</v>
      </c>
    </row>
    <row r="1095" spans="3:34">
      <c r="C1095" s="142" t="s">
        <v>215</v>
      </c>
      <c r="D1095" s="246" t="s">
        <v>1081</v>
      </c>
      <c r="E1095" s="246"/>
      <c r="F1095" s="246"/>
      <c r="G1095" s="246"/>
      <c r="H1095" s="246"/>
    </row>
    <row r="1096" spans="3:34">
      <c r="C1096" s="142"/>
      <c r="D1096" s="142" t="s">
        <v>1084</v>
      </c>
      <c r="E1096" s="143">
        <v>44448</v>
      </c>
      <c r="F1096" s="143">
        <v>44449</v>
      </c>
      <c r="G1096" s="143">
        <v>44450</v>
      </c>
      <c r="H1096" s="143">
        <v>44451</v>
      </c>
    </row>
    <row r="1097" spans="3:34">
      <c r="C1097" s="83" t="s">
        <v>1077</v>
      </c>
      <c r="D1097" s="83">
        <v>9</v>
      </c>
      <c r="E1097" s="83">
        <v>78</v>
      </c>
      <c r="F1097" s="83">
        <v>24</v>
      </c>
      <c r="G1097" s="83">
        <v>56</v>
      </c>
      <c r="H1097" s="83">
        <v>19</v>
      </c>
    </row>
    <row r="1098" spans="3:34">
      <c r="C1098" s="83" t="s">
        <v>1078</v>
      </c>
      <c r="D1098" s="83">
        <v>0</v>
      </c>
      <c r="E1098" s="83">
        <v>35</v>
      </c>
      <c r="F1098" s="83">
        <v>55</v>
      </c>
      <c r="G1098" s="83">
        <v>43</v>
      </c>
      <c r="H1098" s="83">
        <v>9</v>
      </c>
    </row>
    <row r="1099" spans="3:34">
      <c r="C1099" s="83" t="s">
        <v>1079</v>
      </c>
      <c r="D1099" s="83">
        <v>0</v>
      </c>
      <c r="E1099" s="83">
        <v>12</v>
      </c>
      <c r="F1099" s="83">
        <v>27</v>
      </c>
      <c r="G1099" s="83">
        <v>18</v>
      </c>
      <c r="H1099" s="83">
        <v>4</v>
      </c>
    </row>
    <row r="1100" spans="3:34">
      <c r="C1100" s="142" t="s">
        <v>215</v>
      </c>
      <c r="D1100" s="246" t="s">
        <v>1082</v>
      </c>
      <c r="E1100" s="246"/>
      <c r="F1100" s="246"/>
      <c r="G1100" s="246"/>
      <c r="H1100" s="246"/>
    </row>
    <row r="1101" spans="3:34">
      <c r="C1101" s="142"/>
      <c r="D1101" s="142" t="s">
        <v>1083</v>
      </c>
      <c r="E1101" s="143">
        <v>44448</v>
      </c>
      <c r="F1101" s="143">
        <v>44449</v>
      </c>
      <c r="G1101" s="143">
        <v>44450</v>
      </c>
      <c r="H1101" s="143">
        <v>44451</v>
      </c>
    </row>
    <row r="1102" spans="3:34">
      <c r="C1102" s="83" t="s">
        <v>1077</v>
      </c>
      <c r="D1102" s="83">
        <v>3</v>
      </c>
      <c r="E1102" s="83">
        <v>0</v>
      </c>
      <c r="F1102" s="83">
        <v>0</v>
      </c>
      <c r="G1102" s="83">
        <v>13</v>
      </c>
      <c r="H1102" s="83">
        <v>12</v>
      </c>
    </row>
    <row r="1103" spans="3:34">
      <c r="C1103" s="83" t="s">
        <v>1078</v>
      </c>
      <c r="D1103" s="83">
        <v>0</v>
      </c>
      <c r="E1103" s="83">
        <v>0</v>
      </c>
      <c r="F1103" s="83">
        <v>0</v>
      </c>
      <c r="G1103" s="83">
        <v>0</v>
      </c>
      <c r="H1103" s="83">
        <v>0</v>
      </c>
      <c r="P1103">
        <v>1631854800</v>
      </c>
    </row>
    <row r="1104" spans="3:34">
      <c r="C1104" s="83" t="s">
        <v>1079</v>
      </c>
      <c r="D1104" s="83">
        <v>0</v>
      </c>
      <c r="E1104" s="83">
        <v>0</v>
      </c>
      <c r="F1104" s="83">
        <v>0</v>
      </c>
      <c r="G1104" s="83">
        <v>0</v>
      </c>
      <c r="H1104" s="83">
        <v>0</v>
      </c>
    </row>
    <row r="1108" spans="3:40">
      <c r="C1108" t="s">
        <v>1097</v>
      </c>
    </row>
    <row r="1110" spans="3:40">
      <c r="C1110" s="142" t="s">
        <v>215</v>
      </c>
      <c r="D1110" s="244" t="s">
        <v>1076</v>
      </c>
      <c r="E1110" s="245"/>
      <c r="F1110" s="245"/>
      <c r="G1110" s="245"/>
      <c r="H1110" s="245"/>
      <c r="I1110" s="245"/>
      <c r="J1110" s="245"/>
      <c r="K1110" s="245"/>
      <c r="L1110" s="245"/>
      <c r="M1110" s="245"/>
      <c r="N1110" s="245"/>
      <c r="O1110" s="245"/>
      <c r="P1110" s="245"/>
      <c r="Q1110" s="245"/>
      <c r="R1110" s="245"/>
    </row>
    <row r="1111" spans="3:40">
      <c r="C1111" s="142"/>
      <c r="D1111" s="142" t="s">
        <v>1083</v>
      </c>
      <c r="E1111" s="142" t="s">
        <v>1098</v>
      </c>
      <c r="F1111" s="142" t="s">
        <v>1099</v>
      </c>
      <c r="G1111" s="143">
        <v>44448</v>
      </c>
      <c r="H1111" s="142" t="s">
        <v>1098</v>
      </c>
      <c r="I1111" s="142" t="s">
        <v>1099</v>
      </c>
      <c r="J1111" s="143">
        <v>44449</v>
      </c>
      <c r="K1111" s="142" t="s">
        <v>1098</v>
      </c>
      <c r="L1111" s="142" t="s">
        <v>1099</v>
      </c>
      <c r="M1111" s="143">
        <v>44450</v>
      </c>
      <c r="N1111" s="142" t="s">
        <v>1098</v>
      </c>
      <c r="O1111" s="142" t="s">
        <v>1099</v>
      </c>
      <c r="P1111" s="143">
        <v>44451</v>
      </c>
      <c r="Q1111" s="142" t="s">
        <v>1098</v>
      </c>
      <c r="R1111" s="142" t="s">
        <v>1099</v>
      </c>
    </row>
    <row r="1112" spans="3:40">
      <c r="C1112" s="83" t="s">
        <v>1077</v>
      </c>
      <c r="D1112" s="83">
        <v>2</v>
      </c>
      <c r="E1112" s="83">
        <v>500</v>
      </c>
      <c r="F1112" s="146">
        <v>2</v>
      </c>
      <c r="G1112" s="83">
        <v>7</v>
      </c>
      <c r="H1112" s="83">
        <v>500</v>
      </c>
      <c r="I1112" s="146"/>
      <c r="J1112" s="83">
        <v>2</v>
      </c>
      <c r="K1112" s="83">
        <v>500</v>
      </c>
      <c r="L1112" s="146"/>
      <c r="M1112" s="83">
        <v>3</v>
      </c>
      <c r="N1112" s="83">
        <v>500</v>
      </c>
      <c r="O1112" s="146"/>
      <c r="P1112" s="83">
        <v>2</v>
      </c>
      <c r="Q1112" s="83">
        <v>500</v>
      </c>
      <c r="R1112" s="146"/>
    </row>
    <row r="1113" spans="3:40">
      <c r="C1113" s="83" t="s">
        <v>1078</v>
      </c>
      <c r="D1113" s="83">
        <v>18</v>
      </c>
      <c r="E1113" s="83">
        <v>100</v>
      </c>
      <c r="F1113" s="146">
        <v>12</v>
      </c>
      <c r="G1113" s="83">
        <v>19</v>
      </c>
      <c r="H1113" s="83">
        <v>100</v>
      </c>
      <c r="I1113" s="146"/>
      <c r="J1113" s="83">
        <v>29</v>
      </c>
      <c r="K1113" s="83">
        <v>100</v>
      </c>
      <c r="L1113" s="146"/>
      <c r="M1113" s="83">
        <v>41</v>
      </c>
      <c r="N1113" s="83">
        <v>100</v>
      </c>
      <c r="O1113" s="146"/>
      <c r="P1113" s="83">
        <v>6</v>
      </c>
      <c r="Q1113" s="83">
        <v>100</v>
      </c>
      <c r="R1113" s="146"/>
    </row>
    <row r="1114" spans="3:40">
      <c r="C1114" s="83" t="s">
        <v>1079</v>
      </c>
      <c r="D1114" s="83">
        <v>11</v>
      </c>
      <c r="E1114" s="83">
        <v>50</v>
      </c>
      <c r="F1114" s="146">
        <v>8</v>
      </c>
      <c r="G1114" s="83">
        <v>23</v>
      </c>
      <c r="H1114" s="83">
        <v>50</v>
      </c>
      <c r="I1114" s="146"/>
      <c r="J1114" s="83">
        <v>24</v>
      </c>
      <c r="K1114" s="83">
        <v>50</v>
      </c>
      <c r="L1114" s="146"/>
      <c r="M1114" s="83">
        <v>15</v>
      </c>
      <c r="N1114" s="83">
        <v>50</v>
      </c>
      <c r="O1114" s="146"/>
      <c r="P1114" s="83">
        <v>3</v>
      </c>
      <c r="Q1114" s="83">
        <v>50</v>
      </c>
      <c r="R1114" s="146"/>
      <c r="Y1114" s="142" t="s">
        <v>215</v>
      </c>
      <c r="Z1114" s="244" t="s">
        <v>1076</v>
      </c>
      <c r="AA1114" s="245"/>
      <c r="AB1114" s="245"/>
      <c r="AC1114" s="245"/>
      <c r="AD1114" s="245"/>
      <c r="AE1114" s="245"/>
      <c r="AF1114" s="245"/>
      <c r="AG1114" s="245"/>
      <c r="AH1114" s="245"/>
      <c r="AI1114" s="245"/>
      <c r="AJ1114" s="245"/>
      <c r="AK1114" s="245"/>
      <c r="AL1114" s="245"/>
      <c r="AM1114" s="245"/>
      <c r="AN1114" s="245"/>
    </row>
    <row r="1115" spans="3:40">
      <c r="C1115" s="142" t="s">
        <v>215</v>
      </c>
      <c r="D1115" s="246" t="s">
        <v>1080</v>
      </c>
      <c r="E1115" s="246"/>
      <c r="F1115" s="246"/>
      <c r="G1115" s="246"/>
      <c r="H1115" s="246"/>
      <c r="I1115" s="246"/>
      <c r="J1115" s="246"/>
      <c r="K1115" s="246"/>
      <c r="L1115" s="246"/>
      <c r="M1115" s="246"/>
      <c r="N1115" s="246"/>
      <c r="O1115" s="246"/>
      <c r="P1115" s="246"/>
      <c r="Q1115" s="246"/>
      <c r="R1115" s="246"/>
      <c r="Y1115" s="142"/>
      <c r="Z1115" s="142" t="s">
        <v>1083</v>
      </c>
      <c r="AA1115" s="142"/>
      <c r="AB1115" s="142"/>
      <c r="AC1115" s="143">
        <v>44448</v>
      </c>
      <c r="AD1115" s="143"/>
      <c r="AE1115" s="143"/>
      <c r="AF1115" s="143">
        <v>44449</v>
      </c>
      <c r="AG1115" s="143"/>
      <c r="AH1115" s="143"/>
      <c r="AI1115" s="143">
        <v>44450</v>
      </c>
      <c r="AJ1115" s="143"/>
      <c r="AK1115" s="143"/>
      <c r="AL1115" s="143">
        <v>44451</v>
      </c>
      <c r="AM1115" s="143"/>
      <c r="AN1115" s="143"/>
    </row>
    <row r="1116" spans="3:40">
      <c r="C1116" s="142"/>
      <c r="D1116" s="142" t="s">
        <v>1084</v>
      </c>
      <c r="E1116" s="142" t="s">
        <v>1098</v>
      </c>
      <c r="F1116" s="142" t="s">
        <v>1099</v>
      </c>
      <c r="G1116" s="143">
        <v>44448</v>
      </c>
      <c r="H1116" s="142" t="s">
        <v>1098</v>
      </c>
      <c r="I1116" s="142" t="s">
        <v>1099</v>
      </c>
      <c r="J1116" s="143">
        <v>44449</v>
      </c>
      <c r="K1116" s="142" t="s">
        <v>1098</v>
      </c>
      <c r="L1116" s="142" t="s">
        <v>1099</v>
      </c>
      <c r="M1116" s="143">
        <v>44450</v>
      </c>
      <c r="N1116" s="142" t="s">
        <v>1098</v>
      </c>
      <c r="O1116" s="142" t="s">
        <v>1099</v>
      </c>
      <c r="P1116" s="143">
        <v>44451</v>
      </c>
      <c r="Q1116" s="142" t="s">
        <v>1098</v>
      </c>
      <c r="R1116" s="142" t="s">
        <v>1099</v>
      </c>
      <c r="Y1116" s="83" t="s">
        <v>1077</v>
      </c>
      <c r="Z1116" s="83">
        <v>2</v>
      </c>
      <c r="AA1116" s="83"/>
      <c r="AB1116" s="83"/>
      <c r="AC1116" s="83">
        <v>7</v>
      </c>
      <c r="AD1116" s="83"/>
      <c r="AE1116" s="83"/>
      <c r="AF1116" s="83">
        <v>2</v>
      </c>
      <c r="AG1116" s="83"/>
      <c r="AH1116" s="83"/>
      <c r="AI1116" s="83">
        <v>3</v>
      </c>
      <c r="AJ1116" s="83"/>
      <c r="AK1116" s="83"/>
      <c r="AL1116" s="83">
        <v>2</v>
      </c>
      <c r="AM1116" s="83"/>
      <c r="AN1116" s="83"/>
    </row>
    <row r="1117" spans="3:40">
      <c r="C1117" s="83" t="s">
        <v>1077</v>
      </c>
      <c r="D1117" s="83">
        <v>12</v>
      </c>
      <c r="E1117" s="83">
        <v>500</v>
      </c>
      <c r="F1117" s="146">
        <v>12</v>
      </c>
      <c r="G1117" s="83">
        <v>10</v>
      </c>
      <c r="H1117" s="83">
        <v>500</v>
      </c>
      <c r="I1117" s="146"/>
      <c r="J1117" s="83">
        <v>5</v>
      </c>
      <c r="K1117" s="83">
        <v>500</v>
      </c>
      <c r="L1117" s="146"/>
      <c r="M1117" s="83">
        <v>2</v>
      </c>
      <c r="N1117" s="83">
        <v>500</v>
      </c>
      <c r="O1117" s="146"/>
      <c r="P1117" s="83">
        <v>2</v>
      </c>
      <c r="Q1117" s="83">
        <v>500</v>
      </c>
      <c r="R1117" s="146"/>
      <c r="Y1117" s="83" t="s">
        <v>1078</v>
      </c>
      <c r="Z1117" s="83">
        <v>18</v>
      </c>
      <c r="AA1117" s="83"/>
      <c r="AB1117" s="83"/>
      <c r="AC1117" s="83">
        <v>19</v>
      </c>
      <c r="AD1117" s="83"/>
      <c r="AE1117" s="83"/>
      <c r="AF1117" s="83">
        <v>29</v>
      </c>
      <c r="AG1117" s="83"/>
      <c r="AH1117" s="83"/>
      <c r="AI1117" s="83">
        <v>41</v>
      </c>
      <c r="AJ1117" s="83"/>
      <c r="AK1117" s="83"/>
      <c r="AL1117" s="83">
        <v>6</v>
      </c>
      <c r="AM1117" s="83"/>
      <c r="AN1117" s="83"/>
    </row>
    <row r="1118" spans="3:40">
      <c r="C1118" s="83" t="s">
        <v>1078</v>
      </c>
      <c r="D1118" s="83">
        <v>0</v>
      </c>
      <c r="E1118" s="83">
        <v>100</v>
      </c>
      <c r="F1118" s="146">
        <v>0</v>
      </c>
      <c r="G1118" s="83">
        <v>29</v>
      </c>
      <c r="H1118" s="83">
        <v>100</v>
      </c>
      <c r="I1118" s="146"/>
      <c r="J1118" s="83">
        <v>24</v>
      </c>
      <c r="K1118" s="83">
        <v>100</v>
      </c>
      <c r="L1118" s="146"/>
      <c r="M1118" s="83">
        <v>68</v>
      </c>
      <c r="N1118" s="83">
        <v>100</v>
      </c>
      <c r="O1118" s="146"/>
      <c r="P1118" s="83">
        <v>8</v>
      </c>
      <c r="Q1118" s="83">
        <v>100</v>
      </c>
      <c r="R1118" s="146"/>
      <c r="Y1118" s="83" t="s">
        <v>1079</v>
      </c>
      <c r="Z1118" s="83">
        <v>11</v>
      </c>
      <c r="AA1118" s="83"/>
      <c r="AB1118" s="83"/>
      <c r="AC1118" s="83">
        <v>23</v>
      </c>
      <c r="AD1118" s="83"/>
      <c r="AE1118" s="83"/>
      <c r="AF1118" s="83">
        <v>24</v>
      </c>
      <c r="AG1118" s="83"/>
      <c r="AH1118" s="83"/>
      <c r="AI1118" s="83">
        <v>15</v>
      </c>
      <c r="AJ1118" s="83"/>
      <c r="AK1118" s="83"/>
      <c r="AL1118" s="83">
        <v>3</v>
      </c>
      <c r="AM1118" s="83"/>
      <c r="AN1118" s="83"/>
    </row>
    <row r="1119" spans="3:40">
      <c r="C1119" s="83" t="s">
        <v>1079</v>
      </c>
      <c r="D1119" s="83">
        <v>0</v>
      </c>
      <c r="E1119" s="83">
        <v>50</v>
      </c>
      <c r="F1119" s="146">
        <v>0</v>
      </c>
      <c r="G1119" s="83">
        <v>49</v>
      </c>
      <c r="H1119" s="83">
        <v>50</v>
      </c>
      <c r="I1119" s="146"/>
      <c r="J1119" s="83">
        <v>47</v>
      </c>
      <c r="K1119" s="83">
        <v>50</v>
      </c>
      <c r="L1119" s="146"/>
      <c r="M1119" s="83">
        <v>48</v>
      </c>
      <c r="N1119" s="83">
        <v>50</v>
      </c>
      <c r="O1119" s="146"/>
      <c r="P1119" s="83">
        <v>3</v>
      </c>
      <c r="Q1119" s="83">
        <v>50</v>
      </c>
      <c r="R1119" s="146"/>
      <c r="Y1119" s="142" t="s">
        <v>215</v>
      </c>
      <c r="Z1119" s="246" t="s">
        <v>1080</v>
      </c>
      <c r="AA1119" s="246"/>
      <c r="AB1119" s="246"/>
      <c r="AC1119" s="246"/>
      <c r="AD1119" s="246"/>
      <c r="AE1119" s="246"/>
      <c r="AF1119" s="246"/>
      <c r="AG1119" s="246"/>
      <c r="AH1119" s="246"/>
      <c r="AI1119" s="246"/>
      <c r="AJ1119" s="246"/>
      <c r="AK1119" s="246"/>
      <c r="AL1119" s="246"/>
      <c r="AM1119" s="246"/>
      <c r="AN1119" s="246"/>
    </row>
    <row r="1120" spans="3:40">
      <c r="C1120" s="142" t="s">
        <v>215</v>
      </c>
      <c r="D1120" s="246" t="s">
        <v>1081</v>
      </c>
      <c r="E1120" s="246"/>
      <c r="F1120" s="246"/>
      <c r="G1120" s="246"/>
      <c r="H1120" s="246"/>
      <c r="I1120" s="246"/>
      <c r="J1120" s="246"/>
      <c r="K1120" s="246"/>
      <c r="L1120" s="246"/>
      <c r="M1120" s="246"/>
      <c r="N1120" s="246"/>
      <c r="O1120" s="246"/>
      <c r="P1120" s="246"/>
      <c r="Q1120" s="246"/>
      <c r="R1120" s="246"/>
      <c r="Y1120" s="142"/>
      <c r="Z1120" s="142" t="s">
        <v>1084</v>
      </c>
      <c r="AA1120" s="142"/>
      <c r="AB1120" s="142"/>
      <c r="AC1120" s="143">
        <v>44448</v>
      </c>
      <c r="AD1120" s="143"/>
      <c r="AE1120" s="143"/>
      <c r="AF1120" s="143">
        <v>44449</v>
      </c>
      <c r="AG1120" s="143"/>
      <c r="AH1120" s="143"/>
      <c r="AI1120" s="143">
        <v>44450</v>
      </c>
      <c r="AJ1120" s="143"/>
      <c r="AK1120" s="143"/>
      <c r="AL1120" s="143">
        <v>44451</v>
      </c>
      <c r="AM1120" s="143"/>
      <c r="AN1120" s="143"/>
    </row>
    <row r="1121" spans="3:40">
      <c r="C1121" s="142"/>
      <c r="D1121" s="142" t="s">
        <v>1084</v>
      </c>
      <c r="E1121" s="142" t="s">
        <v>1098</v>
      </c>
      <c r="F1121" s="142" t="s">
        <v>1099</v>
      </c>
      <c r="G1121" s="143">
        <v>44448</v>
      </c>
      <c r="H1121" s="142" t="s">
        <v>1098</v>
      </c>
      <c r="I1121" s="142" t="s">
        <v>1099</v>
      </c>
      <c r="J1121" s="143">
        <v>44449</v>
      </c>
      <c r="K1121" s="142" t="s">
        <v>1098</v>
      </c>
      <c r="L1121" s="142" t="s">
        <v>1099</v>
      </c>
      <c r="M1121" s="143">
        <v>44450</v>
      </c>
      <c r="N1121" s="142" t="s">
        <v>1098</v>
      </c>
      <c r="O1121" s="142" t="s">
        <v>1099</v>
      </c>
      <c r="P1121" s="143">
        <v>44451</v>
      </c>
      <c r="Q1121" s="142" t="s">
        <v>1098</v>
      </c>
      <c r="R1121" s="142" t="s">
        <v>1099</v>
      </c>
      <c r="Y1121" s="83" t="s">
        <v>1077</v>
      </c>
      <c r="Z1121" s="83">
        <v>12</v>
      </c>
      <c r="AA1121" s="83"/>
      <c r="AB1121" s="83"/>
      <c r="AC1121" s="83">
        <v>10</v>
      </c>
      <c r="AD1121" s="83"/>
      <c r="AE1121" s="83"/>
      <c r="AF1121" s="83">
        <v>5</v>
      </c>
      <c r="AG1121" s="83"/>
      <c r="AH1121" s="83"/>
      <c r="AI1121" s="83">
        <v>2</v>
      </c>
      <c r="AJ1121" s="83"/>
      <c r="AK1121" s="83"/>
      <c r="AL1121" s="83">
        <v>2</v>
      </c>
      <c r="AM1121" s="83"/>
      <c r="AN1121" s="83"/>
    </row>
    <row r="1122" spans="3:40">
      <c r="C1122" s="83" t="s">
        <v>1077</v>
      </c>
      <c r="D1122" s="83">
        <v>9</v>
      </c>
      <c r="E1122" s="83">
        <v>500</v>
      </c>
      <c r="F1122" s="146">
        <v>9</v>
      </c>
      <c r="G1122" s="83">
        <v>78</v>
      </c>
      <c r="H1122" s="83">
        <v>500</v>
      </c>
      <c r="I1122" s="146"/>
      <c r="J1122" s="83">
        <v>24</v>
      </c>
      <c r="K1122" s="83">
        <v>500</v>
      </c>
      <c r="L1122" s="146"/>
      <c r="M1122" s="83">
        <v>56</v>
      </c>
      <c r="N1122" s="83">
        <v>500</v>
      </c>
      <c r="O1122" s="146"/>
      <c r="P1122" s="83">
        <v>19</v>
      </c>
      <c r="Q1122" s="83">
        <v>500</v>
      </c>
      <c r="R1122" s="146"/>
      <c r="Y1122" s="83" t="s">
        <v>1078</v>
      </c>
      <c r="Z1122" s="83">
        <v>0</v>
      </c>
      <c r="AA1122" s="83"/>
      <c r="AB1122" s="83"/>
      <c r="AC1122" s="83">
        <v>29</v>
      </c>
      <c r="AD1122" s="83"/>
      <c r="AE1122" s="83"/>
      <c r="AF1122" s="83">
        <v>24</v>
      </c>
      <c r="AG1122" s="83"/>
      <c r="AH1122" s="83"/>
      <c r="AI1122" s="83">
        <v>68</v>
      </c>
      <c r="AJ1122" s="83"/>
      <c r="AK1122" s="83"/>
      <c r="AL1122" s="83">
        <v>8</v>
      </c>
      <c r="AM1122" s="83"/>
      <c r="AN1122" s="83"/>
    </row>
    <row r="1123" spans="3:40">
      <c r="C1123" s="83" t="s">
        <v>1078</v>
      </c>
      <c r="D1123" s="83">
        <v>0</v>
      </c>
      <c r="E1123" s="83">
        <v>100</v>
      </c>
      <c r="F1123" s="146">
        <v>0</v>
      </c>
      <c r="G1123" s="83">
        <v>35</v>
      </c>
      <c r="H1123" s="83">
        <v>100</v>
      </c>
      <c r="I1123" s="146"/>
      <c r="J1123" s="83">
        <v>55</v>
      </c>
      <c r="K1123" s="83">
        <v>100</v>
      </c>
      <c r="L1123" s="146"/>
      <c r="M1123" s="83">
        <v>43</v>
      </c>
      <c r="N1123" s="83">
        <v>100</v>
      </c>
      <c r="O1123" s="146"/>
      <c r="P1123" s="83">
        <v>9</v>
      </c>
      <c r="Q1123" s="83">
        <v>100</v>
      </c>
      <c r="R1123" s="146"/>
      <c r="Y1123" s="83" t="s">
        <v>1079</v>
      </c>
      <c r="Z1123" s="83">
        <v>0</v>
      </c>
      <c r="AA1123" s="83"/>
      <c r="AB1123" s="83"/>
      <c r="AC1123" s="83">
        <v>49</v>
      </c>
      <c r="AD1123" s="83"/>
      <c r="AE1123" s="83"/>
      <c r="AF1123" s="83">
        <v>47</v>
      </c>
      <c r="AG1123" s="83"/>
      <c r="AH1123" s="83"/>
      <c r="AI1123" s="83">
        <v>48</v>
      </c>
      <c r="AJ1123" s="83"/>
      <c r="AK1123" s="83"/>
      <c r="AL1123" s="83">
        <v>3</v>
      </c>
      <c r="AM1123" s="83"/>
      <c r="AN1123" s="83"/>
    </row>
    <row r="1124" spans="3:40">
      <c r="C1124" s="83" t="s">
        <v>1079</v>
      </c>
      <c r="D1124" s="83">
        <v>0</v>
      </c>
      <c r="E1124" s="83">
        <v>50</v>
      </c>
      <c r="F1124" s="146">
        <v>0</v>
      </c>
      <c r="G1124" s="83">
        <v>12</v>
      </c>
      <c r="H1124" s="83">
        <v>50</v>
      </c>
      <c r="I1124" s="146"/>
      <c r="J1124" s="83">
        <v>27</v>
      </c>
      <c r="K1124" s="83">
        <v>50</v>
      </c>
      <c r="L1124" s="146"/>
      <c r="M1124" s="83">
        <v>18</v>
      </c>
      <c r="N1124" s="83">
        <v>50</v>
      </c>
      <c r="O1124" s="146"/>
      <c r="P1124" s="83">
        <v>4</v>
      </c>
      <c r="Q1124" s="83">
        <v>50</v>
      </c>
      <c r="R1124" s="146"/>
      <c r="Y1124" s="142" t="s">
        <v>215</v>
      </c>
      <c r="Z1124" s="246" t="s">
        <v>1081</v>
      </c>
      <c r="AA1124" s="246"/>
      <c r="AB1124" s="246"/>
      <c r="AC1124" s="246"/>
      <c r="AD1124" s="246"/>
      <c r="AE1124" s="246"/>
      <c r="AF1124" s="246"/>
      <c r="AG1124" s="246"/>
      <c r="AH1124" s="246"/>
      <c r="AI1124" s="246"/>
      <c r="AJ1124" s="246"/>
      <c r="AK1124" s="246"/>
      <c r="AL1124" s="246"/>
      <c r="AM1124" s="246"/>
      <c r="AN1124" s="246"/>
    </row>
    <row r="1125" spans="3:40">
      <c r="C1125" s="142" t="s">
        <v>215</v>
      </c>
      <c r="D1125" s="246" t="s">
        <v>1082</v>
      </c>
      <c r="E1125" s="246"/>
      <c r="F1125" s="246"/>
      <c r="G1125" s="246"/>
      <c r="H1125" s="246"/>
      <c r="I1125" s="246"/>
      <c r="J1125" s="246"/>
      <c r="K1125" s="246"/>
      <c r="L1125" s="246"/>
      <c r="M1125" s="246"/>
      <c r="N1125" s="246"/>
      <c r="O1125" s="246"/>
      <c r="P1125" s="246"/>
      <c r="Q1125" s="246"/>
      <c r="R1125" s="246"/>
      <c r="Y1125" s="142"/>
      <c r="Z1125" s="142" t="s">
        <v>1084</v>
      </c>
      <c r="AA1125" s="142"/>
      <c r="AB1125" s="142"/>
      <c r="AC1125" s="143">
        <v>44448</v>
      </c>
      <c r="AD1125" s="143"/>
      <c r="AE1125" s="143"/>
      <c r="AF1125" s="143">
        <v>44449</v>
      </c>
      <c r="AG1125" s="143"/>
      <c r="AH1125" s="143"/>
      <c r="AI1125" s="143">
        <v>44450</v>
      </c>
      <c r="AJ1125" s="143"/>
      <c r="AK1125" s="143"/>
      <c r="AL1125" s="143">
        <v>44451</v>
      </c>
      <c r="AM1125" s="143"/>
      <c r="AN1125" s="143"/>
    </row>
    <row r="1126" spans="3:40">
      <c r="C1126" s="142"/>
      <c r="D1126" s="142" t="s">
        <v>1083</v>
      </c>
      <c r="E1126" s="142" t="s">
        <v>1098</v>
      </c>
      <c r="F1126" s="142" t="s">
        <v>1099</v>
      </c>
      <c r="G1126" s="143">
        <v>44448</v>
      </c>
      <c r="H1126" s="142" t="s">
        <v>1098</v>
      </c>
      <c r="I1126" s="142" t="s">
        <v>1099</v>
      </c>
      <c r="J1126" s="143">
        <v>44449</v>
      </c>
      <c r="K1126" s="142" t="s">
        <v>1098</v>
      </c>
      <c r="L1126" s="142" t="s">
        <v>1099</v>
      </c>
      <c r="M1126" s="143">
        <v>44450</v>
      </c>
      <c r="N1126" s="142" t="s">
        <v>1098</v>
      </c>
      <c r="O1126" s="142" t="s">
        <v>1099</v>
      </c>
      <c r="P1126" s="143">
        <v>44451</v>
      </c>
      <c r="Q1126" s="142" t="s">
        <v>1098</v>
      </c>
      <c r="R1126" s="142" t="s">
        <v>1099</v>
      </c>
      <c r="Y1126" s="83" t="s">
        <v>1077</v>
      </c>
      <c r="Z1126" s="83">
        <v>9</v>
      </c>
      <c r="AA1126" s="83"/>
      <c r="AB1126" s="83"/>
      <c r="AC1126" s="83">
        <v>78</v>
      </c>
      <c r="AD1126" s="83"/>
      <c r="AE1126" s="83"/>
      <c r="AF1126" s="83">
        <v>24</v>
      </c>
      <c r="AG1126" s="83"/>
      <c r="AH1126" s="83"/>
      <c r="AI1126" s="83">
        <v>56</v>
      </c>
      <c r="AJ1126" s="83"/>
      <c r="AK1126" s="83"/>
      <c r="AL1126" s="83">
        <v>19</v>
      </c>
      <c r="AM1126" s="83"/>
      <c r="AN1126" s="83"/>
    </row>
    <row r="1127" spans="3:40">
      <c r="C1127" s="83" t="s">
        <v>1077</v>
      </c>
      <c r="D1127" s="83">
        <v>3</v>
      </c>
      <c r="E1127" s="83">
        <v>500</v>
      </c>
      <c r="F1127" s="146"/>
      <c r="G1127" s="83">
        <v>0</v>
      </c>
      <c r="H1127" s="83">
        <v>500</v>
      </c>
      <c r="I1127" s="146"/>
      <c r="J1127" s="83">
        <v>0</v>
      </c>
      <c r="K1127" s="83">
        <v>500</v>
      </c>
      <c r="L1127" s="146"/>
      <c r="M1127" s="83">
        <v>13</v>
      </c>
      <c r="N1127" s="83">
        <v>500</v>
      </c>
      <c r="O1127" s="146"/>
      <c r="P1127" s="83">
        <v>12</v>
      </c>
      <c r="Q1127" s="83">
        <v>500</v>
      </c>
      <c r="R1127" s="146"/>
      <c r="Y1127" s="83" t="s">
        <v>1078</v>
      </c>
      <c r="Z1127" s="83">
        <v>0</v>
      </c>
      <c r="AA1127" s="83"/>
      <c r="AB1127" s="83"/>
      <c r="AC1127" s="83">
        <v>35</v>
      </c>
      <c r="AD1127" s="83"/>
      <c r="AE1127" s="83"/>
      <c r="AF1127" s="83">
        <v>55</v>
      </c>
      <c r="AG1127" s="83"/>
      <c r="AH1127" s="83"/>
      <c r="AI1127" s="83">
        <v>43</v>
      </c>
      <c r="AJ1127" s="83"/>
      <c r="AK1127" s="83"/>
      <c r="AL1127" s="83">
        <v>9</v>
      </c>
      <c r="AM1127" s="83"/>
      <c r="AN1127" s="83"/>
    </row>
    <row r="1128" spans="3:40">
      <c r="C1128" s="83" t="s">
        <v>1078</v>
      </c>
      <c r="D1128" s="83">
        <v>0</v>
      </c>
      <c r="E1128" s="83">
        <v>100</v>
      </c>
      <c r="F1128" s="146"/>
      <c r="G1128" s="83">
        <v>0</v>
      </c>
      <c r="H1128" s="83">
        <v>100</v>
      </c>
      <c r="I1128" s="146"/>
      <c r="J1128" s="83">
        <v>0</v>
      </c>
      <c r="K1128" s="83">
        <v>100</v>
      </c>
      <c r="L1128" s="146"/>
      <c r="M1128" s="83">
        <v>0</v>
      </c>
      <c r="N1128" s="83">
        <v>100</v>
      </c>
      <c r="O1128" s="146"/>
      <c r="P1128" s="83">
        <v>0</v>
      </c>
      <c r="Q1128" s="83">
        <v>100</v>
      </c>
      <c r="R1128" s="146"/>
      <c r="Y1128" s="83" t="s">
        <v>1079</v>
      </c>
      <c r="Z1128" s="83">
        <v>0</v>
      </c>
      <c r="AA1128" s="83"/>
      <c r="AB1128" s="83"/>
      <c r="AC1128" s="83">
        <v>12</v>
      </c>
      <c r="AD1128" s="83"/>
      <c r="AE1128" s="83"/>
      <c r="AF1128" s="83">
        <v>27</v>
      </c>
      <c r="AG1128" s="83"/>
      <c r="AH1128" s="83"/>
      <c r="AI1128" s="83">
        <v>18</v>
      </c>
      <c r="AJ1128" s="83"/>
      <c r="AK1128" s="83"/>
      <c r="AL1128" s="83">
        <v>4</v>
      </c>
      <c r="AM1128" s="83"/>
      <c r="AN1128" s="83"/>
    </row>
    <row r="1129" spans="3:40">
      <c r="C1129" s="83" t="s">
        <v>1079</v>
      </c>
      <c r="D1129" s="83">
        <v>0</v>
      </c>
      <c r="E1129" s="83">
        <v>50</v>
      </c>
      <c r="F1129" s="146"/>
      <c r="G1129" s="83">
        <v>0</v>
      </c>
      <c r="H1129" s="83">
        <v>50</v>
      </c>
      <c r="I1129" s="146"/>
      <c r="J1129" s="83">
        <v>0</v>
      </c>
      <c r="K1129" s="83">
        <v>50</v>
      </c>
      <c r="L1129" s="146"/>
      <c r="M1129" s="83">
        <v>0</v>
      </c>
      <c r="N1129" s="83">
        <v>50</v>
      </c>
      <c r="O1129" s="146"/>
      <c r="P1129" s="83">
        <v>0</v>
      </c>
      <c r="Q1129" s="83">
        <v>50</v>
      </c>
      <c r="R1129" s="146"/>
      <c r="Y1129" s="142" t="s">
        <v>215</v>
      </c>
      <c r="Z1129" s="246" t="s">
        <v>1082</v>
      </c>
      <c r="AA1129" s="246"/>
      <c r="AB1129" s="246"/>
      <c r="AC1129" s="246"/>
      <c r="AD1129" s="246"/>
      <c r="AE1129" s="246"/>
      <c r="AF1129" s="246"/>
      <c r="AG1129" s="246"/>
      <c r="AH1129" s="246"/>
      <c r="AI1129" s="246"/>
      <c r="AJ1129" s="246"/>
      <c r="AK1129" s="246"/>
      <c r="AL1129" s="246"/>
      <c r="AM1129" s="246"/>
      <c r="AN1129" s="246"/>
    </row>
    <row r="1130" spans="3:40">
      <c r="Y1130" s="142"/>
      <c r="Z1130" s="142" t="s">
        <v>1083</v>
      </c>
      <c r="AA1130" s="142"/>
      <c r="AB1130" s="142"/>
      <c r="AC1130" s="143">
        <v>44448</v>
      </c>
      <c r="AD1130" s="143"/>
      <c r="AE1130" s="143"/>
      <c r="AF1130" s="143">
        <v>44449</v>
      </c>
      <c r="AG1130" s="143"/>
      <c r="AH1130" s="143"/>
      <c r="AI1130" s="143">
        <v>44450</v>
      </c>
      <c r="AJ1130" s="143"/>
      <c r="AK1130" s="143"/>
      <c r="AL1130" s="143">
        <v>44451</v>
      </c>
      <c r="AM1130" s="143"/>
      <c r="AN1130" s="143"/>
    </row>
    <row r="1131" spans="3:40">
      <c r="Y1131" s="83" t="s">
        <v>1077</v>
      </c>
      <c r="Z1131" s="83">
        <v>3</v>
      </c>
      <c r="AA1131" s="83"/>
      <c r="AB1131" s="83"/>
      <c r="AC1131" s="83">
        <v>0</v>
      </c>
      <c r="AD1131" s="83"/>
      <c r="AE1131" s="83"/>
      <c r="AF1131" s="83">
        <v>0</v>
      </c>
      <c r="AG1131" s="83"/>
      <c r="AH1131" s="83"/>
      <c r="AI1131" s="83">
        <v>13</v>
      </c>
      <c r="AJ1131" s="83"/>
      <c r="AK1131" s="83"/>
      <c r="AL1131" s="83">
        <v>12</v>
      </c>
      <c r="AM1131" s="83"/>
      <c r="AN1131" s="83"/>
    </row>
    <row r="1132" spans="3:40">
      <c r="Y1132" s="83" t="s">
        <v>1078</v>
      </c>
      <c r="Z1132" s="83">
        <v>0</v>
      </c>
      <c r="AA1132" s="83"/>
      <c r="AB1132" s="83"/>
      <c r="AC1132" s="83">
        <v>0</v>
      </c>
      <c r="AD1132" s="83"/>
      <c r="AE1132" s="83"/>
      <c r="AF1132" s="83">
        <v>0</v>
      </c>
      <c r="AG1132" s="83"/>
      <c r="AH1132" s="83"/>
      <c r="AI1132" s="83">
        <v>0</v>
      </c>
      <c r="AJ1132" s="83"/>
      <c r="AK1132" s="83"/>
      <c r="AL1132" s="83">
        <v>0</v>
      </c>
      <c r="AM1132" s="83"/>
      <c r="AN1132" s="83"/>
    </row>
    <row r="1133" spans="3:40">
      <c r="Y1133" s="83" t="s">
        <v>1079</v>
      </c>
      <c r="Z1133" s="83">
        <v>0</v>
      </c>
      <c r="AA1133" s="83"/>
      <c r="AB1133" s="83"/>
      <c r="AC1133" s="83">
        <v>0</v>
      </c>
      <c r="AD1133" s="83"/>
      <c r="AE1133" s="83"/>
      <c r="AF1133" s="83">
        <v>0</v>
      </c>
      <c r="AG1133" s="83"/>
      <c r="AH1133" s="83"/>
      <c r="AI1133" s="83">
        <v>0</v>
      </c>
      <c r="AJ1133" s="83"/>
      <c r="AK1133" s="83"/>
      <c r="AL1133" s="83">
        <v>0</v>
      </c>
      <c r="AM1133" s="83"/>
      <c r="AN1133" s="83"/>
    </row>
    <row r="1134" spans="3:40">
      <c r="C1134" s="142" t="s">
        <v>215</v>
      </c>
      <c r="D1134" s="244" t="s">
        <v>1076</v>
      </c>
      <c r="E1134" s="245"/>
      <c r="F1134" s="245"/>
      <c r="G1134" s="245"/>
      <c r="H1134" s="245"/>
      <c r="I1134" s="245"/>
      <c r="J1134" s="245"/>
      <c r="K1134" s="245"/>
      <c r="L1134" s="245"/>
      <c r="M1134" s="245"/>
      <c r="N1134" s="245"/>
      <c r="O1134" s="245"/>
      <c r="P1134" s="245"/>
      <c r="Q1134" s="245"/>
      <c r="R1134" s="245"/>
      <c r="S1134" s="245"/>
      <c r="T1134" s="245"/>
      <c r="U1134" s="245"/>
      <c r="V1134" s="245"/>
      <c r="W1134" s="245"/>
    </row>
    <row r="1135" spans="3:40">
      <c r="C1135" s="142"/>
      <c r="D1135" s="142" t="s">
        <v>1083</v>
      </c>
      <c r="E1135" s="142" t="s">
        <v>1098</v>
      </c>
      <c r="F1135" s="142" t="s">
        <v>1100</v>
      </c>
      <c r="G1135" s="142" t="s">
        <v>1099</v>
      </c>
      <c r="H1135" s="143">
        <v>44448</v>
      </c>
      <c r="I1135" s="142" t="s">
        <v>1098</v>
      </c>
      <c r="J1135" s="142" t="s">
        <v>1100</v>
      </c>
      <c r="K1135" s="142" t="s">
        <v>1099</v>
      </c>
      <c r="L1135" s="143">
        <v>44449</v>
      </c>
      <c r="M1135" s="142" t="s">
        <v>1098</v>
      </c>
      <c r="N1135" s="142" t="s">
        <v>1100</v>
      </c>
      <c r="O1135" s="142" t="s">
        <v>1099</v>
      </c>
      <c r="P1135" s="143">
        <v>44450</v>
      </c>
      <c r="Q1135" s="142" t="s">
        <v>1098</v>
      </c>
      <c r="R1135" s="142" t="s">
        <v>1100</v>
      </c>
      <c r="S1135" s="142" t="s">
        <v>1099</v>
      </c>
      <c r="T1135" s="143">
        <v>44451</v>
      </c>
      <c r="U1135" s="142" t="s">
        <v>1098</v>
      </c>
      <c r="V1135" s="142" t="s">
        <v>1100</v>
      </c>
      <c r="W1135" s="142" t="s">
        <v>1099</v>
      </c>
    </row>
    <row r="1136" spans="3:40">
      <c r="C1136" s="83" t="s">
        <v>1077</v>
      </c>
      <c r="D1136" s="83">
        <v>2</v>
      </c>
      <c r="E1136" s="83">
        <v>500</v>
      </c>
      <c r="F1136" s="83">
        <v>1000</v>
      </c>
      <c r="G1136" s="146">
        <v>2</v>
      </c>
      <c r="H1136" s="83">
        <v>7</v>
      </c>
      <c r="I1136" s="83">
        <v>500</v>
      </c>
      <c r="J1136" s="83">
        <v>1000</v>
      </c>
      <c r="K1136" s="146"/>
      <c r="L1136" s="83">
        <v>2</v>
      </c>
      <c r="M1136" s="83">
        <v>500</v>
      </c>
      <c r="N1136" s="83">
        <v>1000</v>
      </c>
      <c r="O1136" s="146"/>
      <c r="P1136" s="83">
        <v>3</v>
      </c>
      <c r="Q1136" s="83">
        <v>500</v>
      </c>
      <c r="R1136" s="83">
        <v>1000</v>
      </c>
      <c r="S1136" s="146"/>
      <c r="T1136" s="83">
        <v>2</v>
      </c>
      <c r="U1136" s="83">
        <v>500</v>
      </c>
      <c r="V1136" s="83">
        <v>1000</v>
      </c>
      <c r="W1136" s="146"/>
    </row>
    <row r="1137" spans="3:23">
      <c r="C1137" s="83" t="s">
        <v>1078</v>
      </c>
      <c r="D1137" s="83">
        <v>18</v>
      </c>
      <c r="E1137" s="83">
        <v>100</v>
      </c>
      <c r="F1137" s="83">
        <v>500</v>
      </c>
      <c r="G1137" s="146">
        <v>2</v>
      </c>
      <c r="H1137" s="83">
        <v>19</v>
      </c>
      <c r="I1137" s="83">
        <v>100</v>
      </c>
      <c r="J1137" s="83">
        <v>500</v>
      </c>
      <c r="K1137" s="146"/>
      <c r="L1137" s="83">
        <v>29</v>
      </c>
      <c r="M1137" s="83">
        <v>100</v>
      </c>
      <c r="N1137" s="83">
        <v>500</v>
      </c>
      <c r="O1137" s="146"/>
      <c r="P1137" s="83">
        <v>41</v>
      </c>
      <c r="Q1137" s="83">
        <v>100</v>
      </c>
      <c r="R1137" s="83">
        <v>500</v>
      </c>
      <c r="S1137" s="146"/>
      <c r="T1137" s="83">
        <v>6</v>
      </c>
      <c r="U1137" s="83">
        <v>100</v>
      </c>
      <c r="V1137" s="83">
        <v>500</v>
      </c>
      <c r="W1137" s="146"/>
    </row>
    <row r="1138" spans="3:23">
      <c r="C1138" s="83" t="s">
        <v>1079</v>
      </c>
      <c r="D1138" s="83">
        <v>11</v>
      </c>
      <c r="E1138" s="83">
        <v>50</v>
      </c>
      <c r="F1138" s="83">
        <v>100</v>
      </c>
      <c r="G1138" s="146"/>
      <c r="H1138" s="83">
        <v>23</v>
      </c>
      <c r="I1138" s="83">
        <v>50</v>
      </c>
      <c r="J1138" s="83">
        <v>100</v>
      </c>
      <c r="K1138" s="146"/>
      <c r="L1138" s="83">
        <v>24</v>
      </c>
      <c r="M1138" s="83">
        <v>50</v>
      </c>
      <c r="N1138" s="83">
        <v>100</v>
      </c>
      <c r="O1138" s="146"/>
      <c r="P1138" s="83">
        <v>15</v>
      </c>
      <c r="Q1138" s="83">
        <v>50</v>
      </c>
      <c r="R1138" s="83">
        <v>100</v>
      </c>
      <c r="S1138" s="146"/>
      <c r="T1138" s="83">
        <v>3</v>
      </c>
      <c r="U1138" s="83">
        <v>50</v>
      </c>
      <c r="V1138" s="83">
        <v>100</v>
      </c>
      <c r="W1138" s="146"/>
    </row>
    <row r="1139" spans="3:23">
      <c r="C1139" s="142" t="s">
        <v>215</v>
      </c>
      <c r="D1139" s="246" t="s">
        <v>1080</v>
      </c>
      <c r="E1139" s="246"/>
      <c r="F1139" s="246"/>
      <c r="G1139" s="246"/>
      <c r="H1139" s="246"/>
      <c r="I1139" s="246"/>
      <c r="J1139" s="246"/>
      <c r="K1139" s="246"/>
      <c r="L1139" s="246"/>
      <c r="M1139" s="246"/>
      <c r="N1139" s="246"/>
      <c r="O1139" s="246"/>
      <c r="P1139" s="246"/>
      <c r="Q1139" s="246"/>
      <c r="R1139" s="246"/>
      <c r="S1139" s="246"/>
      <c r="T1139" s="246"/>
      <c r="U1139" s="246"/>
      <c r="V1139" s="246"/>
      <c r="W1139" s="246"/>
    </row>
    <row r="1140" spans="3:23">
      <c r="C1140" s="142"/>
      <c r="D1140" s="142" t="s">
        <v>1084</v>
      </c>
      <c r="E1140" s="142" t="s">
        <v>1098</v>
      </c>
      <c r="F1140" s="142" t="s">
        <v>1100</v>
      </c>
      <c r="G1140" s="142" t="s">
        <v>1099</v>
      </c>
      <c r="H1140" s="143">
        <v>44448</v>
      </c>
      <c r="I1140" s="142" t="s">
        <v>1098</v>
      </c>
      <c r="J1140" s="142" t="s">
        <v>1100</v>
      </c>
      <c r="K1140" s="142" t="s">
        <v>1099</v>
      </c>
      <c r="L1140" s="143">
        <v>44449</v>
      </c>
      <c r="M1140" s="142" t="s">
        <v>1098</v>
      </c>
      <c r="N1140" s="142" t="s">
        <v>1100</v>
      </c>
      <c r="O1140" s="142" t="s">
        <v>1099</v>
      </c>
      <c r="P1140" s="143">
        <v>44450</v>
      </c>
      <c r="Q1140" s="142" t="s">
        <v>1098</v>
      </c>
      <c r="R1140" s="142" t="s">
        <v>1100</v>
      </c>
      <c r="S1140" s="142" t="s">
        <v>1099</v>
      </c>
      <c r="T1140" s="143">
        <v>44451</v>
      </c>
      <c r="U1140" s="142" t="s">
        <v>1098</v>
      </c>
      <c r="V1140" s="142" t="s">
        <v>1100</v>
      </c>
      <c r="W1140" s="142" t="s">
        <v>1099</v>
      </c>
    </row>
    <row r="1141" spans="3:23">
      <c r="C1141" s="83" t="s">
        <v>1077</v>
      </c>
      <c r="D1141" s="83">
        <v>12</v>
      </c>
      <c r="E1141" s="83">
        <v>500</v>
      </c>
      <c r="F1141" s="83">
        <v>1000</v>
      </c>
      <c r="G1141" s="146">
        <v>4</v>
      </c>
      <c r="H1141" s="83">
        <v>10</v>
      </c>
      <c r="I1141" s="83">
        <v>500</v>
      </c>
      <c r="J1141" s="83">
        <v>1000</v>
      </c>
      <c r="K1141" s="146"/>
      <c r="L1141" s="83">
        <v>5</v>
      </c>
      <c r="M1141" s="83">
        <v>500</v>
      </c>
      <c r="N1141" s="83">
        <v>1000</v>
      </c>
      <c r="O1141" s="146"/>
      <c r="P1141" s="83">
        <v>2</v>
      </c>
      <c r="Q1141" s="83">
        <v>500</v>
      </c>
      <c r="R1141" s="83">
        <v>1000</v>
      </c>
      <c r="S1141" s="146"/>
      <c r="T1141" s="83">
        <v>2</v>
      </c>
      <c r="U1141" s="83">
        <v>500</v>
      </c>
      <c r="V1141" s="83">
        <v>1000</v>
      </c>
      <c r="W1141" s="146"/>
    </row>
    <row r="1142" spans="3:23">
      <c r="C1142" s="83" t="s">
        <v>1078</v>
      </c>
      <c r="D1142" s="83">
        <v>0</v>
      </c>
      <c r="E1142" s="83">
        <v>100</v>
      </c>
      <c r="F1142" s="83">
        <v>500</v>
      </c>
      <c r="G1142" s="146">
        <v>8</v>
      </c>
      <c r="H1142" s="83">
        <v>29</v>
      </c>
      <c r="I1142" s="83">
        <v>100</v>
      </c>
      <c r="J1142" s="83">
        <v>500</v>
      </c>
      <c r="K1142" s="146"/>
      <c r="L1142" s="83">
        <v>24</v>
      </c>
      <c r="M1142" s="83">
        <v>100</v>
      </c>
      <c r="N1142" s="83">
        <v>500</v>
      </c>
      <c r="O1142" s="146"/>
      <c r="P1142" s="83">
        <v>68</v>
      </c>
      <c r="Q1142" s="83">
        <v>100</v>
      </c>
      <c r="R1142" s="83">
        <v>500</v>
      </c>
      <c r="S1142" s="146"/>
      <c r="T1142" s="83">
        <v>8</v>
      </c>
      <c r="U1142" s="83">
        <v>100</v>
      </c>
      <c r="V1142" s="83">
        <v>500</v>
      </c>
      <c r="W1142" s="146"/>
    </row>
    <row r="1143" spans="3:23">
      <c r="C1143" s="83" t="s">
        <v>1079</v>
      </c>
      <c r="D1143" s="83">
        <v>0</v>
      </c>
      <c r="E1143" s="83">
        <v>50</v>
      </c>
      <c r="F1143" s="83">
        <v>100</v>
      </c>
      <c r="G1143" s="146">
        <v>0</v>
      </c>
      <c r="H1143" s="83">
        <v>49</v>
      </c>
      <c r="I1143" s="83">
        <v>50</v>
      </c>
      <c r="J1143" s="83">
        <v>100</v>
      </c>
      <c r="K1143" s="146"/>
      <c r="L1143" s="83">
        <v>47</v>
      </c>
      <c r="M1143" s="83">
        <v>50</v>
      </c>
      <c r="N1143" s="83">
        <v>100</v>
      </c>
      <c r="O1143" s="146"/>
      <c r="P1143" s="83">
        <v>48</v>
      </c>
      <c r="Q1143" s="83">
        <v>50</v>
      </c>
      <c r="R1143" s="83">
        <v>100</v>
      </c>
      <c r="S1143" s="146"/>
      <c r="T1143" s="83">
        <v>3</v>
      </c>
      <c r="U1143" s="83">
        <v>50</v>
      </c>
      <c r="V1143" s="83">
        <v>100</v>
      </c>
      <c r="W1143" s="146"/>
    </row>
    <row r="1144" spans="3:23">
      <c r="C1144" s="142" t="s">
        <v>215</v>
      </c>
      <c r="D1144" s="246" t="s">
        <v>1081</v>
      </c>
      <c r="E1144" s="246"/>
      <c r="F1144" s="246"/>
      <c r="G1144" s="246"/>
      <c r="H1144" s="246"/>
      <c r="I1144" s="246"/>
      <c r="J1144" s="246"/>
      <c r="K1144" s="246"/>
      <c r="L1144" s="246"/>
      <c r="M1144" s="246"/>
      <c r="N1144" s="246"/>
      <c r="O1144" s="246"/>
      <c r="P1144" s="246"/>
      <c r="Q1144" s="246"/>
      <c r="R1144" s="246"/>
      <c r="S1144" s="246"/>
      <c r="T1144" s="246"/>
      <c r="U1144" s="246"/>
      <c r="V1144" s="246"/>
      <c r="W1144" s="246"/>
    </row>
    <row r="1145" spans="3:23">
      <c r="C1145" s="142"/>
      <c r="D1145" s="142" t="s">
        <v>1084</v>
      </c>
      <c r="E1145" s="142" t="s">
        <v>1098</v>
      </c>
      <c r="F1145" s="142" t="s">
        <v>1100</v>
      </c>
      <c r="G1145" s="142" t="s">
        <v>1099</v>
      </c>
      <c r="H1145" s="143">
        <v>44448</v>
      </c>
      <c r="I1145" s="142" t="s">
        <v>1098</v>
      </c>
      <c r="J1145" s="142" t="s">
        <v>1100</v>
      </c>
      <c r="K1145" s="142" t="s">
        <v>1099</v>
      </c>
      <c r="L1145" s="143">
        <v>44449</v>
      </c>
      <c r="M1145" s="142" t="s">
        <v>1098</v>
      </c>
      <c r="N1145" s="142" t="s">
        <v>1100</v>
      </c>
      <c r="O1145" s="142" t="s">
        <v>1099</v>
      </c>
      <c r="P1145" s="143">
        <v>44450</v>
      </c>
      <c r="Q1145" s="142" t="s">
        <v>1098</v>
      </c>
      <c r="R1145" s="142" t="s">
        <v>1100</v>
      </c>
      <c r="S1145" s="142" t="s">
        <v>1099</v>
      </c>
      <c r="T1145" s="143">
        <v>44451</v>
      </c>
      <c r="U1145" s="142" t="s">
        <v>1098</v>
      </c>
      <c r="V1145" s="142" t="s">
        <v>1100</v>
      </c>
      <c r="W1145" s="142" t="s">
        <v>1099</v>
      </c>
    </row>
    <row r="1146" spans="3:23">
      <c r="C1146" s="83" t="s">
        <v>1077</v>
      </c>
      <c r="D1146" s="83">
        <v>9</v>
      </c>
      <c r="E1146" s="83">
        <v>500</v>
      </c>
      <c r="F1146" s="83">
        <v>1000</v>
      </c>
      <c r="G1146" s="146">
        <v>6</v>
      </c>
      <c r="H1146" s="83">
        <v>78</v>
      </c>
      <c r="I1146" s="83">
        <v>500</v>
      </c>
      <c r="J1146" s="83">
        <v>1000</v>
      </c>
      <c r="K1146" s="146"/>
      <c r="L1146" s="83">
        <v>24</v>
      </c>
      <c r="M1146" s="83">
        <v>500</v>
      </c>
      <c r="N1146" s="83">
        <v>1000</v>
      </c>
      <c r="O1146" s="146"/>
      <c r="P1146" s="83">
        <v>56</v>
      </c>
      <c r="Q1146" s="83">
        <v>500</v>
      </c>
      <c r="R1146" s="83">
        <v>1000</v>
      </c>
      <c r="S1146" s="146"/>
      <c r="T1146" s="83">
        <v>19</v>
      </c>
      <c r="U1146" s="83">
        <v>500</v>
      </c>
      <c r="V1146" s="83">
        <v>1000</v>
      </c>
      <c r="W1146" s="146"/>
    </row>
    <row r="1147" spans="3:23">
      <c r="C1147" s="83" t="s">
        <v>1078</v>
      </c>
      <c r="D1147" s="83">
        <v>0</v>
      </c>
      <c r="E1147" s="83">
        <v>100</v>
      </c>
      <c r="F1147" s="83">
        <v>500</v>
      </c>
      <c r="G1147" s="146">
        <v>3</v>
      </c>
      <c r="H1147" s="83">
        <v>35</v>
      </c>
      <c r="I1147" s="83">
        <v>100</v>
      </c>
      <c r="J1147" s="83">
        <v>500</v>
      </c>
      <c r="K1147" s="146"/>
      <c r="L1147" s="83">
        <v>55</v>
      </c>
      <c r="M1147" s="83">
        <v>100</v>
      </c>
      <c r="N1147" s="83">
        <v>500</v>
      </c>
      <c r="O1147" s="146"/>
      <c r="P1147" s="83">
        <v>43</v>
      </c>
      <c r="Q1147" s="83">
        <v>100</v>
      </c>
      <c r="R1147" s="83">
        <v>500</v>
      </c>
      <c r="S1147" s="146"/>
      <c r="T1147" s="83">
        <v>9</v>
      </c>
      <c r="U1147" s="83">
        <v>100</v>
      </c>
      <c r="V1147" s="83">
        <v>500</v>
      </c>
      <c r="W1147" s="146"/>
    </row>
    <row r="1148" spans="3:23">
      <c r="C1148" s="83" t="s">
        <v>1079</v>
      </c>
      <c r="D1148" s="83">
        <v>0</v>
      </c>
      <c r="E1148" s="83">
        <v>50</v>
      </c>
      <c r="F1148" s="83">
        <v>100</v>
      </c>
      <c r="G1148" s="146">
        <v>0</v>
      </c>
      <c r="H1148" s="83">
        <v>12</v>
      </c>
      <c r="I1148" s="83">
        <v>50</v>
      </c>
      <c r="J1148" s="83">
        <v>100</v>
      </c>
      <c r="K1148" s="146"/>
      <c r="L1148" s="83">
        <v>27</v>
      </c>
      <c r="M1148" s="83">
        <v>50</v>
      </c>
      <c r="N1148" s="83">
        <v>100</v>
      </c>
      <c r="O1148" s="146"/>
      <c r="P1148" s="83">
        <v>18</v>
      </c>
      <c r="Q1148" s="83">
        <v>50</v>
      </c>
      <c r="R1148" s="83">
        <v>100</v>
      </c>
      <c r="S1148" s="146"/>
      <c r="T1148" s="83">
        <v>4</v>
      </c>
      <c r="U1148" s="83">
        <v>50</v>
      </c>
      <c r="V1148" s="83">
        <v>100</v>
      </c>
      <c r="W1148" s="146"/>
    </row>
    <row r="1149" spans="3:23">
      <c r="C1149" s="142" t="s">
        <v>215</v>
      </c>
      <c r="D1149" s="246" t="s">
        <v>1082</v>
      </c>
      <c r="E1149" s="246"/>
      <c r="F1149" s="246"/>
      <c r="G1149" s="246"/>
      <c r="H1149" s="246"/>
      <c r="I1149" s="246"/>
      <c r="J1149" s="246"/>
      <c r="K1149" s="246"/>
      <c r="L1149" s="246"/>
      <c r="M1149" s="246"/>
      <c r="N1149" s="246"/>
      <c r="O1149" s="246"/>
      <c r="P1149" s="246"/>
      <c r="Q1149" s="246"/>
      <c r="R1149" s="246"/>
      <c r="S1149" s="246"/>
      <c r="T1149" s="246"/>
      <c r="U1149" s="246"/>
      <c r="V1149" s="246"/>
      <c r="W1149" s="246"/>
    </row>
    <row r="1150" spans="3:23">
      <c r="C1150" s="142"/>
      <c r="D1150" s="142" t="s">
        <v>1083</v>
      </c>
      <c r="E1150" s="142" t="s">
        <v>1098</v>
      </c>
      <c r="F1150" s="142" t="s">
        <v>1100</v>
      </c>
      <c r="G1150" s="142" t="s">
        <v>1099</v>
      </c>
      <c r="H1150" s="143">
        <v>44448</v>
      </c>
      <c r="I1150" s="142" t="s">
        <v>1098</v>
      </c>
      <c r="J1150" s="142" t="s">
        <v>1100</v>
      </c>
      <c r="K1150" s="142" t="s">
        <v>1099</v>
      </c>
      <c r="L1150" s="143">
        <v>44449</v>
      </c>
      <c r="M1150" s="142" t="s">
        <v>1098</v>
      </c>
      <c r="N1150" s="142" t="s">
        <v>1100</v>
      </c>
      <c r="O1150" s="142" t="s">
        <v>1099</v>
      </c>
      <c r="P1150" s="143">
        <v>44450</v>
      </c>
      <c r="Q1150" s="142" t="s">
        <v>1098</v>
      </c>
      <c r="R1150" s="142" t="s">
        <v>1100</v>
      </c>
      <c r="S1150" s="142" t="s">
        <v>1099</v>
      </c>
      <c r="T1150" s="143">
        <v>44451</v>
      </c>
      <c r="U1150" s="142" t="s">
        <v>1098</v>
      </c>
      <c r="V1150" s="142" t="s">
        <v>1100</v>
      </c>
      <c r="W1150" s="142" t="s">
        <v>1099</v>
      </c>
    </row>
    <row r="1151" spans="3:23">
      <c r="C1151" s="83" t="s">
        <v>1077</v>
      </c>
      <c r="D1151" s="83">
        <v>3</v>
      </c>
      <c r="E1151" s="83">
        <v>500</v>
      </c>
      <c r="F1151" s="83">
        <v>1000</v>
      </c>
      <c r="G1151" s="146"/>
      <c r="H1151" s="83">
        <v>0</v>
      </c>
      <c r="I1151" s="83">
        <v>500</v>
      </c>
      <c r="J1151" s="83">
        <v>1000</v>
      </c>
      <c r="K1151" s="146"/>
      <c r="L1151" s="83">
        <v>0</v>
      </c>
      <c r="M1151" s="83">
        <v>500</v>
      </c>
      <c r="N1151" s="83">
        <v>1000</v>
      </c>
      <c r="O1151" s="146"/>
      <c r="P1151" s="83">
        <v>13</v>
      </c>
      <c r="Q1151" s="83">
        <v>500</v>
      </c>
      <c r="R1151" s="83">
        <v>1000</v>
      </c>
      <c r="S1151" s="146"/>
      <c r="T1151" s="83">
        <v>12</v>
      </c>
      <c r="U1151" s="83">
        <v>500</v>
      </c>
      <c r="V1151" s="83">
        <v>1000</v>
      </c>
      <c r="W1151" s="146"/>
    </row>
    <row r="1152" spans="3:23">
      <c r="C1152" s="83" t="s">
        <v>1078</v>
      </c>
      <c r="D1152" s="83">
        <v>0</v>
      </c>
      <c r="E1152" s="83">
        <v>100</v>
      </c>
      <c r="F1152" s="83">
        <v>500</v>
      </c>
      <c r="G1152" s="146"/>
      <c r="H1152" s="83">
        <v>0</v>
      </c>
      <c r="I1152" s="83">
        <v>100</v>
      </c>
      <c r="J1152" s="83">
        <v>500</v>
      </c>
      <c r="K1152" s="146"/>
      <c r="L1152" s="83">
        <v>0</v>
      </c>
      <c r="M1152" s="83">
        <v>100</v>
      </c>
      <c r="N1152" s="83">
        <v>500</v>
      </c>
      <c r="O1152" s="146"/>
      <c r="P1152" s="83">
        <v>0</v>
      </c>
      <c r="Q1152" s="83">
        <v>100</v>
      </c>
      <c r="R1152" s="83">
        <v>500</v>
      </c>
      <c r="S1152" s="146"/>
      <c r="T1152" s="83">
        <v>0</v>
      </c>
      <c r="U1152" s="83">
        <v>100</v>
      </c>
      <c r="V1152" s="83">
        <v>500</v>
      </c>
      <c r="W1152" s="146"/>
    </row>
    <row r="1153" spans="1:23">
      <c r="C1153" s="83" t="s">
        <v>1079</v>
      </c>
      <c r="D1153" s="83">
        <v>0</v>
      </c>
      <c r="E1153" s="83">
        <v>50</v>
      </c>
      <c r="F1153" s="83">
        <v>100</v>
      </c>
      <c r="G1153" s="146"/>
      <c r="H1153" s="83">
        <v>0</v>
      </c>
      <c r="I1153" s="83">
        <v>50</v>
      </c>
      <c r="J1153" s="83">
        <v>100</v>
      </c>
      <c r="K1153" s="146"/>
      <c r="L1153" s="83">
        <v>0</v>
      </c>
      <c r="M1153" s="83">
        <v>50</v>
      </c>
      <c r="N1153" s="83">
        <v>100</v>
      </c>
      <c r="O1153" s="146"/>
      <c r="P1153" s="83">
        <v>0</v>
      </c>
      <c r="Q1153" s="83">
        <v>50</v>
      </c>
      <c r="R1153" s="83">
        <v>100</v>
      </c>
      <c r="S1153" s="146"/>
      <c r="T1153" s="83">
        <v>0</v>
      </c>
      <c r="U1153" s="83">
        <v>50</v>
      </c>
      <c r="V1153" s="83">
        <v>100</v>
      </c>
      <c r="W1153" s="146"/>
    </row>
    <row r="1154" spans="1:23">
      <c r="B1154" t="s">
        <v>1102</v>
      </c>
    </row>
    <row r="1155" spans="1:23">
      <c r="C1155" t="s">
        <v>1101</v>
      </c>
      <c r="D1155" s="83" t="s">
        <v>1077</v>
      </c>
      <c r="E1155">
        <v>500</v>
      </c>
      <c r="F1155">
        <v>3200</v>
      </c>
      <c r="G1155">
        <f>F1155/5</f>
        <v>640</v>
      </c>
      <c r="H1155">
        <v>640</v>
      </c>
      <c r="I1155" s="83" t="s">
        <v>1077</v>
      </c>
      <c r="J1155">
        <v>1000</v>
      </c>
      <c r="K1155">
        <f>H1155*10</f>
        <v>6400</v>
      </c>
    </row>
    <row r="1156" spans="1:23">
      <c r="D1156" s="83" t="s">
        <v>1078</v>
      </c>
      <c r="E1156">
        <v>100</v>
      </c>
      <c r="F1156">
        <v>100</v>
      </c>
      <c r="G1156">
        <f>F1156/2</f>
        <v>50</v>
      </c>
      <c r="I1156" s="83" t="s">
        <v>1078</v>
      </c>
      <c r="J1156">
        <v>500</v>
      </c>
      <c r="K1156">
        <f>H1155*5</f>
        <v>3200</v>
      </c>
      <c r="M1156">
        <v>26</v>
      </c>
      <c r="N1156">
        <v>41</v>
      </c>
      <c r="O1156">
        <v>54</v>
      </c>
      <c r="P1156">
        <v>13</v>
      </c>
    </row>
    <row r="1157" spans="1:23">
      <c r="D1157" s="83" t="s">
        <v>1079</v>
      </c>
      <c r="E1157">
        <v>50</v>
      </c>
      <c r="F1157">
        <v>51</v>
      </c>
      <c r="I1157" s="83" t="s">
        <v>1079</v>
      </c>
      <c r="J1157">
        <v>100</v>
      </c>
      <c r="K1157">
        <f>H1155+H1155</f>
        <v>1280</v>
      </c>
    </row>
    <row r="1159" spans="1:23">
      <c r="C1159" s="142" t="s">
        <v>215</v>
      </c>
      <c r="D1159" s="244" t="s">
        <v>1076</v>
      </c>
      <c r="E1159" s="245"/>
      <c r="F1159" s="245"/>
      <c r="G1159" s="245"/>
      <c r="H1159" s="245"/>
      <c r="I1159" s="245"/>
      <c r="J1159" s="245"/>
      <c r="K1159" s="245"/>
      <c r="L1159" s="245"/>
      <c r="M1159" s="245"/>
      <c r="N1159" s="245"/>
      <c r="O1159" s="245"/>
      <c r="P1159" s="245"/>
      <c r="Q1159" s="245"/>
      <c r="R1159" s="245"/>
    </row>
    <row r="1160" spans="1:23">
      <c r="C1160" s="142"/>
      <c r="D1160" s="143">
        <v>44447</v>
      </c>
      <c r="E1160" s="142" t="s">
        <v>1105</v>
      </c>
      <c r="F1160" s="142" t="s">
        <v>1104</v>
      </c>
      <c r="G1160" s="143">
        <v>44448</v>
      </c>
      <c r="H1160" s="142" t="s">
        <v>1105</v>
      </c>
      <c r="I1160" s="142" t="s">
        <v>1104</v>
      </c>
      <c r="J1160" s="143">
        <v>44449</v>
      </c>
      <c r="K1160" s="142" t="s">
        <v>1105</v>
      </c>
      <c r="L1160" s="142" t="s">
        <v>1104</v>
      </c>
      <c r="M1160" s="143">
        <v>44450</v>
      </c>
      <c r="N1160" s="142" t="s">
        <v>1105</v>
      </c>
      <c r="O1160" s="142" t="s">
        <v>1104</v>
      </c>
      <c r="P1160" s="143">
        <v>44451</v>
      </c>
      <c r="Q1160" s="142" t="s">
        <v>1105</v>
      </c>
      <c r="R1160" s="142" t="s">
        <v>1104</v>
      </c>
    </row>
    <row r="1161" spans="1:23">
      <c r="C1161" s="83" t="s">
        <v>1077</v>
      </c>
      <c r="D1161" s="83">
        <v>2</v>
      </c>
      <c r="E1161" s="79">
        <v>2</v>
      </c>
      <c r="F1161" s="147">
        <v>2</v>
      </c>
      <c r="G1161" s="83">
        <v>7</v>
      </c>
      <c r="H1161" s="79">
        <v>5</v>
      </c>
      <c r="I1161" s="147">
        <v>5</v>
      </c>
      <c r="J1161" s="83">
        <v>2</v>
      </c>
      <c r="K1161" s="79">
        <v>1</v>
      </c>
      <c r="L1161" s="147">
        <v>1</v>
      </c>
      <c r="M1161" s="83">
        <v>3</v>
      </c>
      <c r="N1161" s="79">
        <v>3</v>
      </c>
      <c r="O1161" s="147">
        <v>3</v>
      </c>
      <c r="P1161" s="83">
        <v>2</v>
      </c>
      <c r="Q1161" s="79">
        <v>2</v>
      </c>
      <c r="R1161" s="147">
        <v>2</v>
      </c>
    </row>
    <row r="1162" spans="1:23">
      <c r="A1162" s="83">
        <v>500</v>
      </c>
      <c r="C1162" s="83" t="s">
        <v>1078</v>
      </c>
      <c r="D1162" s="83">
        <v>18</v>
      </c>
      <c r="E1162" s="79">
        <v>12</v>
      </c>
      <c r="F1162" s="147">
        <v>2</v>
      </c>
      <c r="G1162" s="83">
        <v>19</v>
      </c>
      <c r="H1162" s="79">
        <v>12</v>
      </c>
      <c r="I1162" s="147">
        <v>4</v>
      </c>
      <c r="J1162" s="83">
        <v>29</v>
      </c>
      <c r="K1162" s="79">
        <v>22</v>
      </c>
      <c r="L1162" s="147">
        <v>0</v>
      </c>
      <c r="M1162" s="83">
        <v>41</v>
      </c>
      <c r="N1162" s="79">
        <v>23</v>
      </c>
      <c r="O1162" s="147">
        <v>4</v>
      </c>
      <c r="P1162" s="83">
        <v>6</v>
      </c>
      <c r="Q1162" s="79">
        <v>5</v>
      </c>
      <c r="R1162" s="147">
        <v>2</v>
      </c>
    </row>
    <row r="1163" spans="1:23">
      <c r="A1163" s="83">
        <v>100</v>
      </c>
      <c r="C1163" s="83" t="s">
        <v>1079</v>
      </c>
      <c r="D1163" s="83">
        <v>11</v>
      </c>
      <c r="E1163" s="79">
        <v>8</v>
      </c>
      <c r="F1163" s="147">
        <v>12</v>
      </c>
      <c r="G1163" s="83">
        <v>23</v>
      </c>
      <c r="H1163" s="79">
        <v>10</v>
      </c>
      <c r="I1163" s="147">
        <v>8</v>
      </c>
      <c r="J1163" s="83">
        <v>24</v>
      </c>
      <c r="K1163" s="79">
        <v>15</v>
      </c>
      <c r="L1163" s="147">
        <v>22</v>
      </c>
      <c r="M1163" s="83">
        <v>15</v>
      </c>
      <c r="N1163" s="79">
        <v>12</v>
      </c>
      <c r="O1163" s="147">
        <v>19</v>
      </c>
      <c r="P1163" s="83">
        <v>3</v>
      </c>
      <c r="Q1163" s="79">
        <v>1</v>
      </c>
      <c r="R1163" s="147">
        <v>3</v>
      </c>
    </row>
    <row r="1164" spans="1:23">
      <c r="A1164" s="83">
        <v>50</v>
      </c>
      <c r="C1164" s="142" t="s">
        <v>215</v>
      </c>
      <c r="D1164" s="246" t="s">
        <v>1080</v>
      </c>
      <c r="E1164" s="246"/>
      <c r="F1164" s="246"/>
      <c r="G1164" s="246"/>
      <c r="H1164" s="246"/>
      <c r="I1164" s="246"/>
      <c r="J1164" s="246"/>
      <c r="K1164" s="246"/>
      <c r="L1164" s="246"/>
      <c r="M1164" s="246"/>
      <c r="N1164" s="246"/>
      <c r="O1164" s="246"/>
      <c r="P1164" s="246"/>
      <c r="Q1164" s="246"/>
      <c r="R1164" s="246"/>
    </row>
    <row r="1165" spans="1:23">
      <c r="C1165" s="142"/>
      <c r="D1165" s="143">
        <v>44447</v>
      </c>
      <c r="E1165" s="142" t="s">
        <v>1105</v>
      </c>
      <c r="F1165" s="142" t="s">
        <v>1104</v>
      </c>
      <c r="G1165" s="143">
        <v>44448</v>
      </c>
      <c r="H1165" s="142" t="s">
        <v>1105</v>
      </c>
      <c r="I1165" s="142" t="s">
        <v>1104</v>
      </c>
      <c r="J1165" s="143">
        <v>44449</v>
      </c>
      <c r="K1165" s="142" t="s">
        <v>1105</v>
      </c>
      <c r="L1165" s="142" t="s">
        <v>1104</v>
      </c>
      <c r="M1165" s="143">
        <v>44450</v>
      </c>
      <c r="N1165" s="142" t="s">
        <v>1105</v>
      </c>
      <c r="O1165" s="142" t="s">
        <v>1104</v>
      </c>
      <c r="P1165" s="143">
        <v>44451</v>
      </c>
      <c r="Q1165" s="142" t="s">
        <v>1105</v>
      </c>
      <c r="R1165" s="142" t="s">
        <v>1104</v>
      </c>
    </row>
    <row r="1166" spans="1:23">
      <c r="C1166" s="83" t="s">
        <v>1077</v>
      </c>
      <c r="D1166" s="83">
        <v>12</v>
      </c>
      <c r="E1166" s="79">
        <v>12</v>
      </c>
      <c r="F1166" s="147">
        <v>8</v>
      </c>
      <c r="G1166" s="83">
        <v>10</v>
      </c>
      <c r="H1166" s="79">
        <v>6</v>
      </c>
      <c r="I1166" s="147">
        <v>5</v>
      </c>
      <c r="J1166" s="83">
        <v>5</v>
      </c>
      <c r="K1166" s="79">
        <v>4</v>
      </c>
      <c r="L1166" s="147">
        <v>4</v>
      </c>
      <c r="M1166" s="83">
        <v>2</v>
      </c>
      <c r="N1166" s="79">
        <v>2</v>
      </c>
      <c r="O1166" s="147">
        <v>2</v>
      </c>
      <c r="P1166" s="83">
        <v>2</v>
      </c>
      <c r="Q1166" s="79">
        <v>1</v>
      </c>
      <c r="R1166" s="147">
        <v>1</v>
      </c>
    </row>
    <row r="1167" spans="1:23">
      <c r="C1167" s="83" t="s">
        <v>1078</v>
      </c>
      <c r="D1167" s="83">
        <v>0</v>
      </c>
      <c r="E1167" s="79">
        <v>0</v>
      </c>
      <c r="F1167" s="147">
        <v>4</v>
      </c>
      <c r="G1167" s="83">
        <v>29</v>
      </c>
      <c r="H1167" s="79">
        <v>15</v>
      </c>
      <c r="I1167" s="147">
        <v>7</v>
      </c>
      <c r="J1167" s="83">
        <v>24</v>
      </c>
      <c r="K1167" s="79">
        <v>18</v>
      </c>
      <c r="L1167" s="147">
        <v>4</v>
      </c>
      <c r="M1167" s="83">
        <v>68</v>
      </c>
      <c r="N1167" s="79">
        <v>39</v>
      </c>
      <c r="O1167" s="147">
        <v>12</v>
      </c>
      <c r="P1167" s="83">
        <v>8</v>
      </c>
      <c r="Q1167" s="79">
        <v>5</v>
      </c>
      <c r="R1167" s="147">
        <v>3</v>
      </c>
    </row>
    <row r="1168" spans="1:23">
      <c r="C1168" s="83" t="s">
        <v>1079</v>
      </c>
      <c r="D1168" s="83">
        <v>0</v>
      </c>
      <c r="E1168" s="79">
        <v>0</v>
      </c>
      <c r="F1168" s="147">
        <v>0</v>
      </c>
      <c r="G1168" s="83">
        <v>49</v>
      </c>
      <c r="H1168" s="79">
        <v>20</v>
      </c>
      <c r="I1168" s="147">
        <v>8</v>
      </c>
      <c r="J1168" s="83">
        <v>47</v>
      </c>
      <c r="K1168" s="79">
        <v>35</v>
      </c>
      <c r="L1168" s="147">
        <v>14</v>
      </c>
      <c r="M1168" s="83">
        <v>48</v>
      </c>
      <c r="N1168" s="79">
        <v>28</v>
      </c>
      <c r="O1168" s="147">
        <v>27</v>
      </c>
      <c r="P1168" s="83">
        <v>3</v>
      </c>
      <c r="Q1168" s="79">
        <v>2</v>
      </c>
      <c r="R1168" s="147">
        <v>2</v>
      </c>
    </row>
    <row r="1169" spans="3:18">
      <c r="C1169" s="142" t="s">
        <v>215</v>
      </c>
      <c r="D1169" s="246" t="s">
        <v>1081</v>
      </c>
      <c r="E1169" s="246"/>
      <c r="F1169" s="246"/>
      <c r="G1169" s="246"/>
      <c r="H1169" s="246"/>
      <c r="I1169" s="246"/>
      <c r="J1169" s="246"/>
      <c r="K1169" s="246"/>
      <c r="L1169" s="246"/>
      <c r="M1169" s="246"/>
      <c r="N1169" s="246"/>
      <c r="O1169" s="246"/>
      <c r="P1169" s="246"/>
      <c r="Q1169" s="246"/>
      <c r="R1169" s="246"/>
    </row>
    <row r="1170" spans="3:18">
      <c r="C1170" s="142"/>
      <c r="D1170" s="143">
        <v>44447</v>
      </c>
      <c r="E1170" s="142" t="s">
        <v>1105</v>
      </c>
      <c r="F1170" s="142" t="s">
        <v>1104</v>
      </c>
      <c r="G1170" s="143">
        <v>44448</v>
      </c>
      <c r="H1170" s="142" t="s">
        <v>1105</v>
      </c>
      <c r="I1170" s="142" t="s">
        <v>1104</v>
      </c>
      <c r="J1170" s="143">
        <v>44449</v>
      </c>
      <c r="K1170" s="142" t="s">
        <v>1105</v>
      </c>
      <c r="L1170" s="142" t="s">
        <v>1104</v>
      </c>
      <c r="M1170" s="143">
        <v>44450</v>
      </c>
      <c r="N1170" s="142" t="s">
        <v>1105</v>
      </c>
      <c r="O1170" s="142" t="s">
        <v>1104</v>
      </c>
      <c r="P1170" s="143">
        <v>44451</v>
      </c>
      <c r="Q1170" s="142" t="s">
        <v>1105</v>
      </c>
      <c r="R1170" s="142" t="s">
        <v>1104</v>
      </c>
    </row>
    <row r="1171" spans="3:18">
      <c r="C1171" s="83" t="s">
        <v>1077</v>
      </c>
      <c r="D1171" s="83">
        <v>9</v>
      </c>
      <c r="E1171" s="79">
        <v>9</v>
      </c>
      <c r="F1171" s="147">
        <v>6</v>
      </c>
      <c r="G1171" s="83">
        <v>78</v>
      </c>
      <c r="H1171" s="79">
        <v>42</v>
      </c>
      <c r="I1171" s="147">
        <v>36</v>
      </c>
      <c r="J1171" s="83">
        <v>24</v>
      </c>
      <c r="K1171" s="79">
        <v>16</v>
      </c>
      <c r="L1171" s="147">
        <v>14</v>
      </c>
      <c r="M1171" s="83">
        <v>56</v>
      </c>
      <c r="N1171" s="79">
        <v>30</v>
      </c>
      <c r="O1171" s="147">
        <v>28</v>
      </c>
      <c r="P1171" s="83">
        <v>19</v>
      </c>
      <c r="Q1171" s="79">
        <v>11</v>
      </c>
      <c r="R1171" s="147">
        <v>9</v>
      </c>
    </row>
    <row r="1172" spans="3:18">
      <c r="C1172" s="83" t="s">
        <v>1078</v>
      </c>
      <c r="D1172" s="83">
        <v>0</v>
      </c>
      <c r="E1172" s="79">
        <v>0</v>
      </c>
      <c r="F1172" s="147">
        <v>3</v>
      </c>
      <c r="G1172" s="83">
        <v>35</v>
      </c>
      <c r="H1172" s="79">
        <v>21</v>
      </c>
      <c r="I1172" s="147">
        <v>15</v>
      </c>
      <c r="J1172" s="83">
        <v>55</v>
      </c>
      <c r="K1172" s="79">
        <v>35</v>
      </c>
      <c r="L1172" s="147">
        <v>3</v>
      </c>
      <c r="M1172" s="83">
        <v>43</v>
      </c>
      <c r="N1172" s="79">
        <v>26</v>
      </c>
      <c r="O1172" s="147">
        <v>12</v>
      </c>
      <c r="P1172" s="83">
        <v>9</v>
      </c>
      <c r="Q1172" s="79">
        <v>10</v>
      </c>
      <c r="R1172" s="147">
        <v>7</v>
      </c>
    </row>
    <row r="1173" spans="3:18">
      <c r="C1173" s="83" t="s">
        <v>1079</v>
      </c>
      <c r="D1173" s="83">
        <v>0</v>
      </c>
      <c r="E1173" s="79">
        <v>0</v>
      </c>
      <c r="F1173" s="147">
        <v>0</v>
      </c>
      <c r="G1173" s="83">
        <v>12</v>
      </c>
      <c r="H1173" s="79">
        <v>8</v>
      </c>
      <c r="I1173" s="147">
        <v>12</v>
      </c>
      <c r="J1173" s="83">
        <v>27</v>
      </c>
      <c r="K1173" s="79">
        <v>18</v>
      </c>
      <c r="L1173" s="147">
        <v>32</v>
      </c>
      <c r="M1173" s="83">
        <v>18</v>
      </c>
      <c r="N1173" s="79">
        <v>15</v>
      </c>
      <c r="O1173" s="147">
        <v>14</v>
      </c>
      <c r="P1173" s="83">
        <v>4</v>
      </c>
      <c r="Q1173" s="79">
        <v>3</v>
      </c>
      <c r="R1173" s="147">
        <v>5</v>
      </c>
    </row>
    <row r="1174" spans="3:18">
      <c r="C1174" s="142" t="s">
        <v>215</v>
      </c>
      <c r="D1174" s="246" t="s">
        <v>1082</v>
      </c>
      <c r="E1174" s="246"/>
      <c r="F1174" s="246"/>
      <c r="G1174" s="246"/>
      <c r="H1174" s="246"/>
      <c r="I1174" s="246"/>
      <c r="J1174" s="246"/>
      <c r="K1174" s="246"/>
      <c r="L1174" s="246"/>
      <c r="M1174" s="246"/>
      <c r="N1174" s="246"/>
      <c r="O1174" s="246"/>
      <c r="P1174" s="246"/>
      <c r="Q1174" s="246"/>
      <c r="R1174" s="246"/>
    </row>
    <row r="1175" spans="3:18">
      <c r="C1175" s="142"/>
      <c r="D1175" s="143">
        <v>44447</v>
      </c>
      <c r="E1175" s="142" t="s">
        <v>1105</v>
      </c>
      <c r="F1175" s="142" t="s">
        <v>1104</v>
      </c>
      <c r="G1175" s="143">
        <v>44448</v>
      </c>
      <c r="H1175" s="142" t="s">
        <v>1105</v>
      </c>
      <c r="I1175" s="142" t="s">
        <v>1104</v>
      </c>
      <c r="J1175" s="143">
        <v>44449</v>
      </c>
      <c r="K1175" s="142" t="s">
        <v>1105</v>
      </c>
      <c r="L1175" s="142" t="s">
        <v>1104</v>
      </c>
      <c r="M1175" s="143">
        <v>44450</v>
      </c>
      <c r="N1175" s="142" t="s">
        <v>1105</v>
      </c>
      <c r="O1175" s="142" t="s">
        <v>1104</v>
      </c>
      <c r="P1175" s="143">
        <v>44451</v>
      </c>
      <c r="Q1175" s="142" t="s">
        <v>1105</v>
      </c>
      <c r="R1175" s="142" t="s">
        <v>1104</v>
      </c>
    </row>
    <row r="1176" spans="3:18">
      <c r="C1176" s="83" t="s">
        <v>1077</v>
      </c>
      <c r="D1176" s="83">
        <v>3</v>
      </c>
      <c r="E1176" s="79">
        <v>3</v>
      </c>
      <c r="F1176" s="147">
        <v>0</v>
      </c>
      <c r="G1176" s="83">
        <v>0</v>
      </c>
      <c r="H1176" s="79">
        <v>0</v>
      </c>
      <c r="I1176" s="147">
        <v>0</v>
      </c>
      <c r="J1176" s="83">
        <v>0</v>
      </c>
      <c r="K1176" s="79">
        <v>0</v>
      </c>
      <c r="L1176" s="147">
        <v>0</v>
      </c>
      <c r="M1176" s="83">
        <v>13</v>
      </c>
      <c r="N1176" s="79">
        <v>13</v>
      </c>
      <c r="O1176" s="147">
        <v>12</v>
      </c>
      <c r="P1176" s="83">
        <v>12</v>
      </c>
      <c r="Q1176" s="79">
        <v>12</v>
      </c>
      <c r="R1176" s="147">
        <v>9</v>
      </c>
    </row>
    <row r="1177" spans="3:18">
      <c r="C1177" s="83" t="s">
        <v>1078</v>
      </c>
      <c r="D1177" s="83">
        <v>0</v>
      </c>
      <c r="E1177" s="79">
        <v>0</v>
      </c>
      <c r="F1177" s="147">
        <v>3</v>
      </c>
      <c r="G1177" s="83">
        <v>0</v>
      </c>
      <c r="H1177" s="79">
        <v>0</v>
      </c>
      <c r="I1177" s="147">
        <v>0</v>
      </c>
      <c r="J1177" s="83">
        <v>0</v>
      </c>
      <c r="K1177" s="79">
        <v>0</v>
      </c>
      <c r="L1177" s="147">
        <v>0</v>
      </c>
      <c r="M1177" s="83">
        <v>0</v>
      </c>
      <c r="N1177" s="79">
        <v>0</v>
      </c>
      <c r="O1177" s="147">
        <v>1</v>
      </c>
      <c r="P1177" s="83">
        <v>0</v>
      </c>
      <c r="Q1177" s="79">
        <v>0</v>
      </c>
      <c r="R1177" s="147">
        <v>3</v>
      </c>
    </row>
    <row r="1178" spans="3:18">
      <c r="C1178" s="83" t="s">
        <v>1079</v>
      </c>
      <c r="D1178" s="83">
        <v>0</v>
      </c>
      <c r="E1178" s="79">
        <v>0</v>
      </c>
      <c r="F1178" s="147">
        <v>0</v>
      </c>
      <c r="G1178" s="83">
        <v>0</v>
      </c>
      <c r="H1178" s="79">
        <v>0</v>
      </c>
      <c r="I1178" s="147">
        <v>0</v>
      </c>
      <c r="J1178" s="83">
        <v>0</v>
      </c>
      <c r="K1178" s="79">
        <v>0</v>
      </c>
      <c r="L1178" s="147">
        <v>0</v>
      </c>
      <c r="M1178" s="83">
        <v>0</v>
      </c>
      <c r="N1178" s="79">
        <v>0</v>
      </c>
      <c r="O1178" s="147">
        <v>0</v>
      </c>
      <c r="P1178" s="83">
        <v>0</v>
      </c>
      <c r="Q1178" s="79">
        <v>0</v>
      </c>
      <c r="R1178" s="147">
        <v>0</v>
      </c>
    </row>
    <row r="1179" spans="3:18">
      <c r="C1179" s="148"/>
      <c r="D1179" s="149"/>
      <c r="E1179" s="151"/>
      <c r="F1179" s="152"/>
      <c r="G1179" s="149"/>
      <c r="H1179" s="151"/>
      <c r="I1179" s="152"/>
      <c r="J1179" s="149"/>
      <c r="K1179" s="151"/>
      <c r="L1179" s="152"/>
      <c r="M1179" s="149"/>
      <c r="N1179" s="151"/>
      <c r="O1179" s="152"/>
      <c r="P1179" s="149"/>
      <c r="Q1179" s="151"/>
      <c r="R1179" s="153"/>
    </row>
    <row r="1180" spans="3:18">
      <c r="C1180" s="242" t="s">
        <v>1103</v>
      </c>
      <c r="D1180" s="243"/>
      <c r="E1180" s="151">
        <v>83.63</v>
      </c>
      <c r="F1180" s="152">
        <v>72.72</v>
      </c>
      <c r="G1180" s="149"/>
      <c r="H1180" s="151">
        <v>53.05</v>
      </c>
      <c r="I1180" s="152">
        <v>38.17</v>
      </c>
      <c r="J1180" s="149"/>
      <c r="K1180" s="151">
        <v>69.2</v>
      </c>
      <c r="L1180" s="152">
        <v>39.700000000000003</v>
      </c>
      <c r="M1180" s="149"/>
      <c r="N1180" s="151">
        <v>62.22</v>
      </c>
      <c r="O1180" s="152">
        <v>43.65</v>
      </c>
      <c r="P1180" s="149"/>
      <c r="Q1180" s="151">
        <v>76.47</v>
      </c>
      <c r="R1180" s="153">
        <v>67.64</v>
      </c>
    </row>
    <row r="1182" spans="3:18">
      <c r="D1182">
        <f t="shared" ref="D1182:L1182" si="21">SUM(D1161:D1163)</f>
        <v>31</v>
      </c>
      <c r="E1182">
        <f t="shared" si="21"/>
        <v>22</v>
      </c>
      <c r="F1182">
        <f t="shared" si="21"/>
        <v>16</v>
      </c>
      <c r="G1182">
        <f t="shared" si="21"/>
        <v>49</v>
      </c>
      <c r="H1182">
        <f t="shared" si="21"/>
        <v>27</v>
      </c>
      <c r="I1182">
        <f t="shared" si="21"/>
        <v>17</v>
      </c>
      <c r="J1182">
        <f t="shared" si="21"/>
        <v>55</v>
      </c>
      <c r="K1182">
        <f t="shared" si="21"/>
        <v>38</v>
      </c>
      <c r="L1182">
        <f t="shared" si="21"/>
        <v>23</v>
      </c>
      <c r="M1182">
        <v>59</v>
      </c>
      <c r="N1182">
        <f>SUM(N1161:N1163)</f>
        <v>38</v>
      </c>
      <c r="O1182">
        <f>SUM(O1161:O1163)</f>
        <v>26</v>
      </c>
      <c r="P1182">
        <f>SUM(P1161:P1163)</f>
        <v>11</v>
      </c>
      <c r="Q1182">
        <f>SUM(Q1161:Q1163)</f>
        <v>8</v>
      </c>
      <c r="R1182">
        <f>SUM(R1161:R1163)</f>
        <v>7</v>
      </c>
    </row>
    <row r="1183" spans="3:18">
      <c r="D1183">
        <f t="shared" ref="D1183:L1183" si="22">SUM(D1166:D1168)</f>
        <v>12</v>
      </c>
      <c r="E1183">
        <f t="shared" si="22"/>
        <v>12</v>
      </c>
      <c r="F1183">
        <f t="shared" si="22"/>
        <v>12</v>
      </c>
      <c r="G1183">
        <f t="shared" si="22"/>
        <v>88</v>
      </c>
      <c r="H1183">
        <f t="shared" si="22"/>
        <v>41</v>
      </c>
      <c r="I1183">
        <f t="shared" si="22"/>
        <v>20</v>
      </c>
      <c r="J1183">
        <f t="shared" si="22"/>
        <v>76</v>
      </c>
      <c r="K1183">
        <f t="shared" si="22"/>
        <v>57</v>
      </c>
      <c r="L1183">
        <f t="shared" si="22"/>
        <v>22</v>
      </c>
      <c r="M1183">
        <v>118</v>
      </c>
      <c r="N1183">
        <f>SUM(N1166:N1168)</f>
        <v>69</v>
      </c>
      <c r="O1183">
        <f>SUM(O1166:O1168)</f>
        <v>41</v>
      </c>
      <c r="P1183">
        <f>SUM(P1166:P1168)</f>
        <v>13</v>
      </c>
      <c r="Q1183">
        <f>SUM(Q1166:Q1168)</f>
        <v>8</v>
      </c>
      <c r="R1183">
        <f>SUM(R1166:R1168)</f>
        <v>6</v>
      </c>
    </row>
    <row r="1184" spans="3:18">
      <c r="D1184">
        <f t="shared" ref="D1184:L1184" si="23">SUM(D1171:D1173)</f>
        <v>9</v>
      </c>
      <c r="E1184">
        <f t="shared" si="23"/>
        <v>9</v>
      </c>
      <c r="F1184">
        <f t="shared" si="23"/>
        <v>9</v>
      </c>
      <c r="G1184">
        <f t="shared" si="23"/>
        <v>125</v>
      </c>
      <c r="H1184">
        <f t="shared" si="23"/>
        <v>71</v>
      </c>
      <c r="I1184">
        <f t="shared" si="23"/>
        <v>63</v>
      </c>
      <c r="J1184">
        <f t="shared" si="23"/>
        <v>106</v>
      </c>
      <c r="K1184">
        <f t="shared" si="23"/>
        <v>69</v>
      </c>
      <c r="L1184">
        <f t="shared" si="23"/>
        <v>49</v>
      </c>
      <c r="M1184">
        <v>117</v>
      </c>
      <c r="N1184">
        <f>SUM(N1171:N1173)</f>
        <v>71</v>
      </c>
      <c r="O1184">
        <f>SUM(O1171:O1173)</f>
        <v>54</v>
      </c>
      <c r="P1184">
        <f>SUM(P1171:P1173)</f>
        <v>32</v>
      </c>
      <c r="Q1184">
        <f>SUM(Q1171:Q1173)</f>
        <v>24</v>
      </c>
      <c r="R1184">
        <f>SUM(R1171:R1173)</f>
        <v>21</v>
      </c>
    </row>
    <row r="1185" spans="3:18">
      <c r="D1185">
        <f t="shared" ref="D1185:L1185" si="24">SUM(D1176:D1178)</f>
        <v>3</v>
      </c>
      <c r="E1185">
        <f t="shared" si="24"/>
        <v>3</v>
      </c>
      <c r="F1185">
        <f t="shared" si="24"/>
        <v>3</v>
      </c>
      <c r="G1185">
        <f t="shared" si="24"/>
        <v>0</v>
      </c>
      <c r="H1185">
        <f t="shared" si="24"/>
        <v>0</v>
      </c>
      <c r="I1185">
        <f t="shared" si="24"/>
        <v>0</v>
      </c>
      <c r="J1185">
        <f t="shared" si="24"/>
        <v>0</v>
      </c>
      <c r="K1185">
        <f t="shared" si="24"/>
        <v>0</v>
      </c>
      <c r="L1185">
        <f t="shared" si="24"/>
        <v>0</v>
      </c>
      <c r="M1185">
        <v>13</v>
      </c>
      <c r="N1185">
        <f>SUM(N1176:N1178)</f>
        <v>13</v>
      </c>
      <c r="O1185">
        <f>SUM(O1176:O1178)</f>
        <v>13</v>
      </c>
      <c r="P1185">
        <f>SUM(P1176:P1178)</f>
        <v>12</v>
      </c>
      <c r="Q1185">
        <f>SUM(Q1176:Q1178)</f>
        <v>12</v>
      </c>
      <c r="R1185">
        <f>SUM(R1176:R1178)</f>
        <v>12</v>
      </c>
    </row>
    <row r="1186" spans="3:18">
      <c r="D1186" s="148">
        <f>SUM(D1182:D1185)</f>
        <v>55</v>
      </c>
      <c r="E1186" s="149">
        <f t="shared" ref="E1186:R1186" si="25">SUM(E1182:E1185)</f>
        <v>46</v>
      </c>
      <c r="F1186" s="149">
        <f t="shared" si="25"/>
        <v>40</v>
      </c>
      <c r="G1186" s="149">
        <f t="shared" si="25"/>
        <v>262</v>
      </c>
      <c r="H1186" s="149">
        <f t="shared" si="25"/>
        <v>139</v>
      </c>
      <c r="I1186" s="149">
        <f t="shared" si="25"/>
        <v>100</v>
      </c>
      <c r="J1186" s="149">
        <f t="shared" si="25"/>
        <v>237</v>
      </c>
      <c r="K1186" s="149">
        <f t="shared" si="25"/>
        <v>164</v>
      </c>
      <c r="L1186" s="149">
        <f t="shared" si="25"/>
        <v>94</v>
      </c>
      <c r="M1186" s="149">
        <f t="shared" si="25"/>
        <v>307</v>
      </c>
      <c r="N1186" s="149">
        <f t="shared" si="25"/>
        <v>191</v>
      </c>
      <c r="O1186" s="149">
        <f t="shared" si="25"/>
        <v>134</v>
      </c>
      <c r="P1186" s="149">
        <f t="shared" si="25"/>
        <v>68</v>
      </c>
      <c r="Q1186" s="149">
        <f t="shared" si="25"/>
        <v>52</v>
      </c>
      <c r="R1186" s="150">
        <f t="shared" si="25"/>
        <v>46</v>
      </c>
    </row>
    <row r="1187" spans="3:18">
      <c r="E1187">
        <f>(E1186/D1186)*100</f>
        <v>83.636363636363626</v>
      </c>
      <c r="F1187">
        <f>(F1186/D1186)*100</f>
        <v>72.727272727272734</v>
      </c>
      <c r="H1187">
        <f>(H1186/G1186)*100</f>
        <v>53.05343511450382</v>
      </c>
      <c r="I1187">
        <f>(I1186/G1186)*100</f>
        <v>38.167938931297712</v>
      </c>
      <c r="K1187">
        <f>(K1186/J1186)*100</f>
        <v>69.198312236286924</v>
      </c>
      <c r="L1187">
        <f>(L1186/J1186)*100</f>
        <v>39.662447257383967</v>
      </c>
      <c r="N1187">
        <f>(N1186/M1186)*100</f>
        <v>62.214983713355053</v>
      </c>
      <c r="O1187">
        <f>(O1186/M1186)*100</f>
        <v>43.648208469055376</v>
      </c>
      <c r="Q1187">
        <f>(Q1186/P1186)*100</f>
        <v>76.470588235294116</v>
      </c>
      <c r="R1187">
        <f>(R1186/P1186)*100</f>
        <v>67.64705882352942</v>
      </c>
    </row>
    <row r="1189" spans="3:18">
      <c r="I1189">
        <f>(E1187+H1187+K1187+N1187+Q1187)/5</f>
        <v>68.914736587160718</v>
      </c>
      <c r="J1189">
        <f>(F1187+I1187+L1187+O1187+R1187)/5</f>
        <v>52.370585241707843</v>
      </c>
    </row>
    <row r="1191" spans="3:18">
      <c r="C1191">
        <v>1631768400</v>
      </c>
      <c r="E1191">
        <v>1631876400</v>
      </c>
      <c r="I1191">
        <f>100-I1189</f>
        <v>31.085263412839282</v>
      </c>
      <c r="J1191">
        <f>100-J1189</f>
        <v>47.629414758292157</v>
      </c>
    </row>
    <row r="1192" spans="3:18">
      <c r="C1192">
        <f>1631854800+3600</f>
        <v>1631858400</v>
      </c>
      <c r="E1192">
        <v>1631858400</v>
      </c>
    </row>
    <row r="1193" spans="3:18">
      <c r="C1193">
        <f>C1192-C1191</f>
        <v>90000</v>
      </c>
      <c r="E1193">
        <f>E1191-E1192</f>
        <v>18000</v>
      </c>
    </row>
    <row r="1194" spans="3:18">
      <c r="C1194">
        <v>1631858400</v>
      </c>
    </row>
    <row r="1200" spans="3:18">
      <c r="C1200" t="s">
        <v>1110</v>
      </c>
    </row>
    <row r="1201" spans="3:3">
      <c r="C1201" t="s">
        <v>1111</v>
      </c>
    </row>
    <row r="1202" spans="3:3">
      <c r="C1202" t="s">
        <v>1112</v>
      </c>
    </row>
    <row r="1203" spans="3:3">
      <c r="C1203" t="s">
        <v>1113</v>
      </c>
    </row>
    <row r="1204" spans="3:3">
      <c r="C1204" t="s">
        <v>1114</v>
      </c>
    </row>
    <row r="1205" spans="3:3">
      <c r="C1205" t="s">
        <v>1115</v>
      </c>
    </row>
    <row r="1206" spans="3:3">
      <c r="C1206" t="s">
        <v>1116</v>
      </c>
    </row>
    <row r="1207" spans="3:3">
      <c r="C1207" t="s">
        <v>1117</v>
      </c>
    </row>
    <row r="1208" spans="3:3">
      <c r="C1208" t="s">
        <v>1118</v>
      </c>
    </row>
    <row r="1209" spans="3:3">
      <c r="C1209" t="s">
        <v>1119</v>
      </c>
    </row>
    <row r="1210" spans="3:3">
      <c r="C1210" t="s">
        <v>1120</v>
      </c>
    </row>
    <row r="1211" spans="3:3">
      <c r="C1211" t="s">
        <v>1121</v>
      </c>
    </row>
    <row r="1212" spans="3:3">
      <c r="C1212" t="s">
        <v>1122</v>
      </c>
    </row>
    <row r="1213" spans="3:3">
      <c r="C1213" t="s">
        <v>1123</v>
      </c>
    </row>
    <row r="1214" spans="3:3">
      <c r="C1214" t="s">
        <v>1124</v>
      </c>
    </row>
    <row r="1215" spans="3:3">
      <c r="C1215" t="s">
        <v>1125</v>
      </c>
    </row>
    <row r="1216" spans="3:3">
      <c r="C1216" t="s">
        <v>1126</v>
      </c>
    </row>
    <row r="1217" spans="3:3">
      <c r="C1217" t="s">
        <v>1127</v>
      </c>
    </row>
    <row r="1218" spans="3:3">
      <c r="C1218" t="s">
        <v>1128</v>
      </c>
    </row>
    <row r="1219" spans="3:3">
      <c r="C1219" t="s">
        <v>1129</v>
      </c>
    </row>
    <row r="1220" spans="3:3">
      <c r="C1220" t="s">
        <v>1130</v>
      </c>
    </row>
    <row r="1221" spans="3:3">
      <c r="C1221" t="s">
        <v>1131</v>
      </c>
    </row>
    <row r="1223" spans="3:3">
      <c r="C1223" t="s">
        <v>1140</v>
      </c>
    </row>
    <row r="1224" spans="3:3">
      <c r="C1224" t="s">
        <v>1111</v>
      </c>
    </row>
    <row r="1225" spans="3:3">
      <c r="C1225" t="s">
        <v>1112</v>
      </c>
    </row>
    <row r="1226" spans="3:3">
      <c r="C1226" t="s">
        <v>1113</v>
      </c>
    </row>
    <row r="1227" spans="3:3">
      <c r="C1227" t="s">
        <v>1114</v>
      </c>
    </row>
    <row r="1228" spans="3:3">
      <c r="C1228" t="s">
        <v>1132</v>
      </c>
    </row>
    <row r="1229" spans="3:3">
      <c r="C1229" t="s">
        <v>1116</v>
      </c>
    </row>
    <row r="1230" spans="3:3">
      <c r="C1230" t="s">
        <v>1133</v>
      </c>
    </row>
    <row r="1231" spans="3:3">
      <c r="C1231" t="s">
        <v>1118</v>
      </c>
    </row>
    <row r="1232" spans="3:3">
      <c r="C1232" t="s">
        <v>1119</v>
      </c>
    </row>
    <row r="1233" spans="3:3">
      <c r="C1233" t="s">
        <v>1120</v>
      </c>
    </row>
    <row r="1234" spans="3:3">
      <c r="C1234" t="s">
        <v>1121</v>
      </c>
    </row>
    <row r="1235" spans="3:3">
      <c r="C1235" t="s">
        <v>1122</v>
      </c>
    </row>
    <row r="1236" spans="3:3">
      <c r="C1236" t="s">
        <v>1134</v>
      </c>
    </row>
    <row r="1237" spans="3:3">
      <c r="C1237" t="s">
        <v>1124</v>
      </c>
    </row>
    <row r="1238" spans="3:3">
      <c r="C1238" t="s">
        <v>1125</v>
      </c>
    </row>
    <row r="1239" spans="3:3">
      <c r="C1239" t="s">
        <v>1126</v>
      </c>
    </row>
    <row r="1240" spans="3:3">
      <c r="C1240" t="s">
        <v>1127</v>
      </c>
    </row>
    <row r="1241" spans="3:3">
      <c r="C1241" t="s">
        <v>1135</v>
      </c>
    </row>
    <row r="1242" spans="3:3">
      <c r="C1242" t="s">
        <v>1136</v>
      </c>
    </row>
    <row r="1243" spans="3:3">
      <c r="C1243" t="s">
        <v>1137</v>
      </c>
    </row>
    <row r="1244" spans="3:3">
      <c r="C1244" t="s">
        <v>1138</v>
      </c>
    </row>
    <row r="1248" spans="3:3" ht="19">
      <c r="C1248" s="155" t="s">
        <v>1139</v>
      </c>
    </row>
    <row r="1249" spans="3:16" ht="19">
      <c r="C1249" s="156"/>
    </row>
    <row r="1250" spans="3:16">
      <c r="C1250" s="157"/>
    </row>
    <row r="1251" spans="3:16" ht="19">
      <c r="C1251" s="155"/>
    </row>
    <row r="1253" spans="3:16">
      <c r="D1253">
        <v>1</v>
      </c>
      <c r="E1253" s="139" t="s">
        <v>925</v>
      </c>
      <c r="H1253" t="s">
        <v>933</v>
      </c>
      <c r="I1253" t="s">
        <v>934</v>
      </c>
      <c r="L1253" t="s">
        <v>1201</v>
      </c>
    </row>
    <row r="1254" spans="3:16">
      <c r="D1254">
        <v>2</v>
      </c>
      <c r="E1254" s="139" t="s">
        <v>926</v>
      </c>
      <c r="H1254" t="s">
        <v>933</v>
      </c>
      <c r="I1254" t="s">
        <v>935</v>
      </c>
      <c r="L1254">
        <v>1</v>
      </c>
      <c r="M1254" t="s">
        <v>1205</v>
      </c>
    </row>
    <row r="1255" spans="3:16">
      <c r="D1255">
        <v>3</v>
      </c>
      <c r="E1255" s="139" t="s">
        <v>927</v>
      </c>
      <c r="H1255" t="s">
        <v>1199</v>
      </c>
      <c r="L1255">
        <v>2</v>
      </c>
      <c r="M1255" t="s">
        <v>1202</v>
      </c>
    </row>
    <row r="1256" spans="3:16">
      <c r="D1256" s="144">
        <v>4</v>
      </c>
      <c r="E1256" s="145" t="s">
        <v>928</v>
      </c>
      <c r="F1256" s="144"/>
      <c r="G1256" s="144"/>
      <c r="H1256" t="s">
        <v>1091</v>
      </c>
      <c r="N1256" s="42" t="s">
        <v>1203</v>
      </c>
    </row>
    <row r="1257" spans="3:16">
      <c r="D1257">
        <v>5</v>
      </c>
      <c r="E1257" s="139" t="s">
        <v>929</v>
      </c>
      <c r="H1257" t="s">
        <v>1090</v>
      </c>
      <c r="I1257" t="s">
        <v>1241</v>
      </c>
      <c r="N1257" s="42" t="s">
        <v>1204</v>
      </c>
    </row>
    <row r="1258" spans="3:16">
      <c r="D1258">
        <v>6</v>
      </c>
      <c r="E1258" s="139" t="s">
        <v>930</v>
      </c>
      <c r="H1258" t="s">
        <v>1200</v>
      </c>
      <c r="N1258" s="42" t="s">
        <v>259</v>
      </c>
    </row>
    <row r="1259" spans="3:16">
      <c r="D1259">
        <v>7</v>
      </c>
      <c r="E1259" s="139" t="s">
        <v>931</v>
      </c>
      <c r="H1259" t="s">
        <v>933</v>
      </c>
      <c r="N1259" s="37" t="s">
        <v>1206</v>
      </c>
    </row>
    <row r="1260" spans="3:16">
      <c r="D1260">
        <v>8</v>
      </c>
      <c r="E1260" s="139" t="s">
        <v>932</v>
      </c>
      <c r="H1260" t="s">
        <v>933</v>
      </c>
      <c r="N1260" s="37" t="s">
        <v>1207</v>
      </c>
    </row>
    <row r="1261" spans="3:16">
      <c r="E1261" s="139"/>
      <c r="N1261" s="37" t="s">
        <v>1208</v>
      </c>
    </row>
    <row r="1262" spans="3:16">
      <c r="D1262">
        <v>10</v>
      </c>
      <c r="E1262" s="139" t="s">
        <v>1072</v>
      </c>
      <c r="H1262" t="s">
        <v>933</v>
      </c>
      <c r="I1262" t="s">
        <v>935</v>
      </c>
      <c r="N1262" s="37" t="s">
        <v>1209</v>
      </c>
    </row>
    <row r="1263" spans="3:16">
      <c r="N1263" s="37" t="s">
        <v>1211</v>
      </c>
      <c r="O1263" t="s">
        <v>1212</v>
      </c>
      <c r="P1263" t="s">
        <v>1213</v>
      </c>
    </row>
    <row r="1264" spans="3:16">
      <c r="N1264" s="42" t="s">
        <v>254</v>
      </c>
    </row>
    <row r="1265" spans="3:13">
      <c r="D1265" t="s">
        <v>1249</v>
      </c>
      <c r="M1265" t="s">
        <v>1210</v>
      </c>
    </row>
    <row r="1269" spans="3:13">
      <c r="C1269" t="s">
        <v>1165</v>
      </c>
    </row>
    <row r="1270" spans="3:13">
      <c r="C1270" t="s">
        <v>1166</v>
      </c>
      <c r="D1270" t="s">
        <v>1167</v>
      </c>
      <c r="F1270" t="s">
        <v>1168</v>
      </c>
      <c r="J1270">
        <v>1632204600</v>
      </c>
    </row>
    <row r="1271" spans="3:13">
      <c r="C1271">
        <v>1632034800</v>
      </c>
      <c r="D1271">
        <v>1632058200</v>
      </c>
      <c r="E1271">
        <v>80</v>
      </c>
      <c r="F1271" t="s">
        <v>202</v>
      </c>
      <c r="J1271">
        <v>1632225600</v>
      </c>
    </row>
    <row r="1272" spans="3:13">
      <c r="C1272">
        <v>1631971800</v>
      </c>
      <c r="D1272">
        <v>1632034799</v>
      </c>
      <c r="E1272">
        <v>81</v>
      </c>
      <c r="F1272" t="s">
        <v>437</v>
      </c>
      <c r="H1272">
        <v>39</v>
      </c>
      <c r="J1272">
        <f>J1270-J1271</f>
        <v>-21000</v>
      </c>
    </row>
    <row r="1273" spans="3:13">
      <c r="C1273">
        <v>1631948400</v>
      </c>
      <c r="D1273">
        <v>1631971799</v>
      </c>
      <c r="E1273">
        <v>77</v>
      </c>
    </row>
    <row r="1275" spans="3:13">
      <c r="H1275">
        <v>1632229200</v>
      </c>
      <c r="I1275">
        <v>1632279600</v>
      </c>
    </row>
    <row r="1276" spans="3:13">
      <c r="H1276">
        <v>1632236400</v>
      </c>
      <c r="I1276">
        <v>1632236400</v>
      </c>
    </row>
    <row r="1277" spans="3:13">
      <c r="C1277" t="s">
        <v>1169</v>
      </c>
      <c r="H1277">
        <f>H1276-H1275</f>
        <v>7200</v>
      </c>
      <c r="I1277">
        <f>I1276-I1275</f>
        <v>-43200</v>
      </c>
    </row>
    <row r="1279" spans="3:13">
      <c r="D1279" s="158" t="s">
        <v>1140</v>
      </c>
      <c r="I1279">
        <v>1632492907</v>
      </c>
    </row>
    <row r="1280" spans="3:13">
      <c r="D1280" s="159" t="s">
        <v>1170</v>
      </c>
      <c r="I1280">
        <v>1632490951</v>
      </c>
    </row>
    <row r="1281" spans="4:9">
      <c r="D1281" s="159" t="s">
        <v>1171</v>
      </c>
      <c r="I1281">
        <f>I1279-I1280</f>
        <v>1956</v>
      </c>
    </row>
    <row r="1282" spans="4:9">
      <c r="D1282" s="159" t="s">
        <v>1172</v>
      </c>
    </row>
    <row r="1283" spans="4:9">
      <c r="D1283" s="159" t="s">
        <v>1173</v>
      </c>
    </row>
    <row r="1284" spans="4:9">
      <c r="D1284" s="159" t="s">
        <v>1174</v>
      </c>
    </row>
    <row r="1285" spans="4:9">
      <c r="D1285" s="159" t="s">
        <v>1175</v>
      </c>
    </row>
    <row r="1286" spans="4:9">
      <c r="D1286" s="159" t="s">
        <v>1176</v>
      </c>
    </row>
    <row r="1287" spans="4:9">
      <c r="D1287" s="159" t="s">
        <v>1177</v>
      </c>
    </row>
    <row r="1288" spans="4:9">
      <c r="D1288" s="159" t="s">
        <v>1178</v>
      </c>
    </row>
    <row r="1289" spans="4:9">
      <c r="D1289" s="159" t="s">
        <v>1179</v>
      </c>
    </row>
    <row r="1290" spans="4:9">
      <c r="D1290" s="159" t="s">
        <v>1180</v>
      </c>
    </row>
    <row r="1291" spans="4:9">
      <c r="D1291" s="158" t="s">
        <v>238</v>
      </c>
    </row>
    <row r="1293" spans="4:9">
      <c r="D1293" s="158" t="s">
        <v>1140</v>
      </c>
    </row>
    <row r="1294" spans="4:9">
      <c r="D1294" s="159" t="s">
        <v>1170</v>
      </c>
    </row>
    <row r="1295" spans="4:9">
      <c r="D1295" s="159" t="s">
        <v>1181</v>
      </c>
    </row>
    <row r="1296" spans="4:9">
      <c r="D1296" s="159" t="s">
        <v>1184</v>
      </c>
    </row>
    <row r="1297" spans="4:19">
      <c r="D1297" s="159" t="s">
        <v>1178</v>
      </c>
    </row>
    <row r="1298" spans="4:19">
      <c r="D1298" s="159" t="s">
        <v>1182</v>
      </c>
    </row>
    <row r="1299" spans="4:19">
      <c r="D1299" s="159" t="s">
        <v>1183</v>
      </c>
    </row>
    <row r="1300" spans="4:19">
      <c r="D1300" s="159" t="s">
        <v>1185</v>
      </c>
    </row>
    <row r="1301" spans="4:19">
      <c r="D1301" s="159" t="s">
        <v>1186</v>
      </c>
    </row>
    <row r="1302" spans="4:19">
      <c r="D1302" s="159" t="s">
        <v>1187</v>
      </c>
    </row>
    <row r="1303" spans="4:19">
      <c r="D1303" s="159" t="s">
        <v>1188</v>
      </c>
    </row>
    <row r="1304" spans="4:19">
      <c r="D1304" s="159" t="s">
        <v>1180</v>
      </c>
    </row>
    <row r="1305" spans="4:19">
      <c r="D1305" s="158" t="s">
        <v>238</v>
      </c>
    </row>
    <row r="1308" spans="4:19">
      <c r="D1308" s="55" t="s">
        <v>1140</v>
      </c>
      <c r="S1308" t="s">
        <v>1140</v>
      </c>
    </row>
    <row r="1309" spans="4:19">
      <c r="D1309" s="55" t="s">
        <v>1193</v>
      </c>
      <c r="S1309" t="s">
        <v>1254</v>
      </c>
    </row>
    <row r="1310" spans="4:19">
      <c r="D1310" s="55" t="s">
        <v>1189</v>
      </c>
      <c r="S1310" t="s">
        <v>1255</v>
      </c>
    </row>
    <row r="1311" spans="4:19">
      <c r="D1311" s="55" t="s">
        <v>1190</v>
      </c>
      <c r="S1311" t="s">
        <v>1256</v>
      </c>
    </row>
    <row r="1312" spans="4:19">
      <c r="D1312" s="55" t="s">
        <v>1267</v>
      </c>
      <c r="S1312" t="s">
        <v>1257</v>
      </c>
    </row>
    <row r="1313" spans="2:19">
      <c r="D1313" s="55" t="s">
        <v>1191</v>
      </c>
      <c r="S1313" t="s">
        <v>1258</v>
      </c>
    </row>
    <row r="1314" spans="2:19">
      <c r="D1314" s="55" t="s">
        <v>1192</v>
      </c>
      <c r="S1314" t="s">
        <v>1259</v>
      </c>
    </row>
    <row r="1315" spans="2:19">
      <c r="D1315" s="55" t="s">
        <v>1265</v>
      </c>
      <c r="S1315" t="s">
        <v>1260</v>
      </c>
    </row>
    <row r="1316" spans="2:19">
      <c r="D1316" s="55" t="s">
        <v>1266</v>
      </c>
      <c r="S1316" t="s">
        <v>1261</v>
      </c>
    </row>
    <row r="1317" spans="2:19">
      <c r="D1317" s="55" t="s">
        <v>1194</v>
      </c>
      <c r="S1317" t="s">
        <v>1262</v>
      </c>
    </row>
    <row r="1318" spans="2:19">
      <c r="D1318" s="55" t="s">
        <v>1195</v>
      </c>
      <c r="S1318" t="s">
        <v>1263</v>
      </c>
    </row>
    <row r="1319" spans="2:19">
      <c r="D1319" s="55" t="s">
        <v>238</v>
      </c>
      <c r="S1319" t="s">
        <v>1264</v>
      </c>
    </row>
    <row r="1323" spans="2:19">
      <c r="B1323" t="s">
        <v>1196</v>
      </c>
    </row>
    <row r="1325" spans="2:19">
      <c r="B1325" s="160">
        <v>1</v>
      </c>
      <c r="C1325" s="161">
        <v>46</v>
      </c>
      <c r="D1325" s="161">
        <v>126</v>
      </c>
      <c r="E1325" s="162">
        <v>1.7391000000000001</v>
      </c>
      <c r="G1325" t="s">
        <v>1197</v>
      </c>
    </row>
    <row r="1326" spans="2:19">
      <c r="B1326" s="160">
        <v>5</v>
      </c>
      <c r="C1326" s="161">
        <v>44</v>
      </c>
      <c r="D1326" s="161">
        <v>319</v>
      </c>
      <c r="E1326" s="162">
        <v>6.25</v>
      </c>
      <c r="G1326" t="s">
        <v>1198</v>
      </c>
    </row>
    <row r="1327" spans="2:19">
      <c r="B1327" s="160">
        <v>1</v>
      </c>
      <c r="C1327" s="161">
        <v>10</v>
      </c>
      <c r="D1327" s="161">
        <v>95</v>
      </c>
      <c r="E1327" s="162">
        <v>8.5</v>
      </c>
      <c r="G1327" t="s">
        <v>1198</v>
      </c>
    </row>
    <row r="1329" spans="2:6">
      <c r="F1329">
        <v>1632740400</v>
      </c>
    </row>
    <row r="1330" spans="2:6">
      <c r="F1330">
        <v>1632724200</v>
      </c>
    </row>
    <row r="1331" spans="2:6">
      <c r="F1331">
        <f>F1330-F1329</f>
        <v>-16200</v>
      </c>
    </row>
    <row r="1332" spans="2:6">
      <c r="B1332" t="s">
        <v>1214</v>
      </c>
    </row>
    <row r="1334" spans="2:6">
      <c r="B1334" t="s">
        <v>1215</v>
      </c>
    </row>
    <row r="1337" spans="2:6">
      <c r="B1337" t="s">
        <v>1226</v>
      </c>
      <c r="E1337">
        <v>1633099500</v>
      </c>
      <c r="F1337">
        <v>1633406400</v>
      </c>
    </row>
    <row r="1338" spans="2:6">
      <c r="B1338" t="s">
        <v>1225</v>
      </c>
      <c r="E1338">
        <v>1633355100</v>
      </c>
      <c r="F1338">
        <v>1633525200</v>
      </c>
    </row>
    <row r="1339" spans="2:6">
      <c r="E1339">
        <f>E1337-E1338</f>
        <v>-255600</v>
      </c>
      <c r="F1339">
        <f>F1337-F1338</f>
        <v>-118800</v>
      </c>
    </row>
    <row r="1342" spans="2:6">
      <c r="D1342" t="s">
        <v>1338</v>
      </c>
    </row>
    <row r="1344" spans="2:6">
      <c r="D1344" t="s">
        <v>1250</v>
      </c>
    </row>
    <row r="1346" spans="2:4">
      <c r="B1346" t="s">
        <v>1252</v>
      </c>
      <c r="D1346" t="s">
        <v>1251</v>
      </c>
    </row>
    <row r="1347" spans="2:4">
      <c r="D1347" t="s">
        <v>1339</v>
      </c>
    </row>
    <row r="1349" spans="2:4">
      <c r="B1349" t="s">
        <v>1268</v>
      </c>
      <c r="D1349" t="s">
        <v>1269</v>
      </c>
    </row>
    <row r="1350" spans="2:4">
      <c r="D1350" t="s">
        <v>1270</v>
      </c>
    </row>
    <row r="1352" spans="2:4">
      <c r="B1352" t="s">
        <v>1271</v>
      </c>
    </row>
    <row r="1353" spans="2:4">
      <c r="B1353" t="s">
        <v>1272</v>
      </c>
    </row>
    <row r="1354" spans="2:4">
      <c r="B1354" t="s">
        <v>1285</v>
      </c>
    </row>
    <row r="1355" spans="2:4">
      <c r="C1355" t="s">
        <v>1274</v>
      </c>
      <c r="D1355" s="1" t="s">
        <v>1276</v>
      </c>
    </row>
    <row r="1356" spans="2:4">
      <c r="D1356" s="1" t="s">
        <v>1275</v>
      </c>
    </row>
    <row r="1357" spans="2:4">
      <c r="C1357" t="s">
        <v>1284</v>
      </c>
      <c r="D1357" s="1" t="s">
        <v>1283</v>
      </c>
    </row>
    <row r="1361" spans="2:6">
      <c r="B1361" t="s">
        <v>1277</v>
      </c>
    </row>
    <row r="1362" spans="2:6">
      <c r="B1362" t="s">
        <v>1278</v>
      </c>
    </row>
    <row r="1363" spans="2:6">
      <c r="B1363" t="s">
        <v>1287</v>
      </c>
    </row>
    <row r="1364" spans="2:6">
      <c r="B1364" t="s">
        <v>1286</v>
      </c>
    </row>
    <row r="1366" spans="2:6">
      <c r="F1366">
        <v>1633525200</v>
      </c>
    </row>
    <row r="1367" spans="2:6">
      <c r="F1367">
        <v>1633604400</v>
      </c>
    </row>
    <row r="1368" spans="2:6">
      <c r="F1368">
        <f>F1366-F1367</f>
        <v>-79200</v>
      </c>
    </row>
    <row r="1369" spans="2:6">
      <c r="D1369" t="s">
        <v>1288</v>
      </c>
    </row>
    <row r="1370" spans="2:6">
      <c r="D1370" t="s">
        <v>1335</v>
      </c>
    </row>
    <row r="1374" spans="2:6">
      <c r="B1374" t="s">
        <v>1289</v>
      </c>
    </row>
    <row r="1375" spans="2:6">
      <c r="B1375" t="s">
        <v>1290</v>
      </c>
    </row>
    <row r="1376" spans="2:6">
      <c r="B1376" t="s">
        <v>1291</v>
      </c>
    </row>
    <row r="1377" spans="2:2">
      <c r="B1377" t="s">
        <v>1305</v>
      </c>
    </row>
    <row r="1378" spans="2:2">
      <c r="B1378" t="s">
        <v>1304</v>
      </c>
    </row>
    <row r="1379" spans="2:2">
      <c r="B1379" t="s">
        <v>1140</v>
      </c>
    </row>
    <row r="1380" spans="2:2">
      <c r="B1380" t="s">
        <v>1254</v>
      </c>
    </row>
    <row r="1381" spans="2:2">
      <c r="B1381" t="s">
        <v>1255</v>
      </c>
    </row>
    <row r="1382" spans="2:2">
      <c r="B1382" t="s">
        <v>1292</v>
      </c>
    </row>
    <row r="1383" spans="2:2">
      <c r="B1383" t="s">
        <v>1293</v>
      </c>
    </row>
    <row r="1384" spans="2:2">
      <c r="B1384" t="s">
        <v>1294</v>
      </c>
    </row>
    <row r="1385" spans="2:2">
      <c r="B1385" t="s">
        <v>1258</v>
      </c>
    </row>
    <row r="1386" spans="2:2">
      <c r="B1386" t="s">
        <v>1295</v>
      </c>
    </row>
    <row r="1387" spans="2:2">
      <c r="B1387" t="s">
        <v>1296</v>
      </c>
    </row>
    <row r="1388" spans="2:2">
      <c r="B1388" t="s">
        <v>1297</v>
      </c>
    </row>
    <row r="1389" spans="2:2">
      <c r="B1389" t="s">
        <v>1298</v>
      </c>
    </row>
    <row r="1390" spans="2:2">
      <c r="B1390" t="s">
        <v>1299</v>
      </c>
    </row>
    <row r="1391" spans="2:2">
      <c r="B1391" t="s">
        <v>1300</v>
      </c>
    </row>
    <row r="1392" spans="2:2">
      <c r="B1392" t="s">
        <v>1301</v>
      </c>
    </row>
    <row r="1393" spans="1:8">
      <c r="B1393" t="s">
        <v>1302</v>
      </c>
    </row>
    <row r="1394" spans="1:8">
      <c r="B1394" t="s">
        <v>1303</v>
      </c>
    </row>
    <row r="1399" spans="1:8">
      <c r="E1399" t="s">
        <v>1362</v>
      </c>
    </row>
    <row r="1400" spans="1:8">
      <c r="B1400" t="s">
        <v>1343</v>
      </c>
    </row>
    <row r="1401" spans="1:8">
      <c r="C1401" t="s">
        <v>1344</v>
      </c>
    </row>
    <row r="1402" spans="1:8">
      <c r="C1402" t="s">
        <v>1345</v>
      </c>
    </row>
    <row r="1403" spans="1:8">
      <c r="C1403" t="s">
        <v>1346</v>
      </c>
    </row>
    <row r="1404" spans="1:8">
      <c r="C1404" t="s">
        <v>1347</v>
      </c>
      <c r="D1404" s="91"/>
    </row>
    <row r="1406" spans="1:8">
      <c r="B1406" t="s">
        <v>1365</v>
      </c>
    </row>
    <row r="1407" spans="1:8">
      <c r="A1407" s="83" t="s">
        <v>27</v>
      </c>
      <c r="B1407" s="83" t="s">
        <v>35</v>
      </c>
      <c r="C1407" s="83" t="s">
        <v>1348</v>
      </c>
    </row>
    <row r="1408" spans="1:8">
      <c r="A1408" s="167" t="s">
        <v>1351</v>
      </c>
      <c r="B1408" s="83" t="s">
        <v>1350</v>
      </c>
      <c r="C1408" s="83" t="s">
        <v>1349</v>
      </c>
      <c r="F1408">
        <v>24</v>
      </c>
      <c r="G1408">
        <f>F1408-1</f>
        <v>23</v>
      </c>
      <c r="H1408">
        <f>F1408-7</f>
        <v>17</v>
      </c>
    </row>
    <row r="1409" spans="1:8">
      <c r="A1409" s="167" t="s">
        <v>1352</v>
      </c>
      <c r="B1409" s="83" t="s">
        <v>1353</v>
      </c>
      <c r="C1409" s="83" t="s">
        <v>1349</v>
      </c>
      <c r="G1409">
        <f>G1408-1</f>
        <v>22</v>
      </c>
      <c r="H1409">
        <f>H1408-7</f>
        <v>10</v>
      </c>
    </row>
    <row r="1410" spans="1:8">
      <c r="A1410" s="167" t="s">
        <v>1354</v>
      </c>
      <c r="B1410" s="83" t="s">
        <v>1353</v>
      </c>
      <c r="C1410" s="83" t="s">
        <v>1349</v>
      </c>
      <c r="G1410">
        <f t="shared" ref="G1410:G1414" si="26">G1409-1</f>
        <v>21</v>
      </c>
      <c r="H1410">
        <f t="shared" ref="H1410:H1412" si="27">H1409-7</f>
        <v>3</v>
      </c>
    </row>
    <row r="1411" spans="1:8">
      <c r="A1411" s="167" t="s">
        <v>1355</v>
      </c>
      <c r="B1411" s="83" t="s">
        <v>1353</v>
      </c>
      <c r="C1411" s="83" t="s">
        <v>1349</v>
      </c>
      <c r="G1411">
        <f t="shared" si="26"/>
        <v>20</v>
      </c>
      <c r="H1411">
        <f t="shared" si="27"/>
        <v>-4</v>
      </c>
    </row>
    <row r="1412" spans="1:8">
      <c r="A1412" s="167" t="s">
        <v>1356</v>
      </c>
      <c r="B1412" s="83" t="s">
        <v>1353</v>
      </c>
      <c r="C1412" s="83" t="s">
        <v>1349</v>
      </c>
      <c r="G1412">
        <f t="shared" si="26"/>
        <v>19</v>
      </c>
      <c r="H1412">
        <f t="shared" si="27"/>
        <v>-11</v>
      </c>
    </row>
    <row r="1413" spans="1:8">
      <c r="A1413" s="167" t="s">
        <v>1357</v>
      </c>
      <c r="B1413" s="83" t="s">
        <v>1353</v>
      </c>
      <c r="C1413" s="83" t="s">
        <v>1349</v>
      </c>
      <c r="G1413">
        <f t="shared" si="26"/>
        <v>18</v>
      </c>
    </row>
    <row r="1414" spans="1:8">
      <c r="A1414" s="167" t="s">
        <v>1358</v>
      </c>
      <c r="B1414" s="83" t="s">
        <v>1353</v>
      </c>
      <c r="C1414" s="83" t="s">
        <v>1349</v>
      </c>
      <c r="G1414">
        <f t="shared" si="26"/>
        <v>17</v>
      </c>
    </row>
    <row r="1415" spans="1:8">
      <c r="A1415" s="167" t="s">
        <v>1359</v>
      </c>
      <c r="B1415" s="83" t="s">
        <v>1353</v>
      </c>
      <c r="C1415" s="83" t="s">
        <v>1349</v>
      </c>
    </row>
    <row r="1416" spans="1:8">
      <c r="A1416" s="167" t="s">
        <v>1360</v>
      </c>
      <c r="B1416" s="83" t="s">
        <v>1353</v>
      </c>
      <c r="C1416" s="83" t="s">
        <v>1349</v>
      </c>
    </row>
    <row r="1417" spans="1:8">
      <c r="A1417" s="167" t="s">
        <v>1361</v>
      </c>
      <c r="B1417" s="83" t="s">
        <v>1353</v>
      </c>
      <c r="C1417" s="83" t="s">
        <v>1349</v>
      </c>
    </row>
    <row r="1418" spans="1:8">
      <c r="A1418" s="167" t="s">
        <v>1363</v>
      </c>
      <c r="B1418" s="83" t="s">
        <v>1353</v>
      </c>
      <c r="C1418" s="83" t="s">
        <v>1349</v>
      </c>
    </row>
    <row r="1419" spans="1:8">
      <c r="A1419" s="167" t="s">
        <v>1364</v>
      </c>
      <c r="B1419" s="83" t="s">
        <v>1353</v>
      </c>
      <c r="C1419" s="83" t="s">
        <v>1349</v>
      </c>
    </row>
    <row r="1422" spans="1:8">
      <c r="A1422" s="83" t="s">
        <v>27</v>
      </c>
      <c r="B1422" s="83" t="s">
        <v>35</v>
      </c>
      <c r="C1422" s="83" t="s">
        <v>1348</v>
      </c>
    </row>
    <row r="1423" spans="1:8">
      <c r="A1423" s="167" t="s">
        <v>1351</v>
      </c>
      <c r="B1423" s="83" t="s">
        <v>1350</v>
      </c>
      <c r="C1423" s="83" t="s">
        <v>1349</v>
      </c>
    </row>
    <row r="1424" spans="1:8">
      <c r="A1424" s="167" t="s">
        <v>1352</v>
      </c>
      <c r="B1424" s="83" t="s">
        <v>1353</v>
      </c>
      <c r="C1424" s="83" t="s">
        <v>1349</v>
      </c>
    </row>
    <row r="1425" spans="1:7">
      <c r="A1425" s="167" t="s">
        <v>1359</v>
      </c>
      <c r="B1425" s="83" t="s">
        <v>1353</v>
      </c>
      <c r="C1425" s="83" t="s">
        <v>1349</v>
      </c>
    </row>
    <row r="1426" spans="1:7">
      <c r="A1426" s="167" t="s">
        <v>1360</v>
      </c>
      <c r="B1426" s="83" t="s">
        <v>1353</v>
      </c>
      <c r="C1426" s="83" t="s">
        <v>1349</v>
      </c>
    </row>
    <row r="1430" spans="1:7">
      <c r="A1430" t="s">
        <v>1390</v>
      </c>
    </row>
    <row r="1432" spans="1:7">
      <c r="B1432" s="92" t="s">
        <v>1380</v>
      </c>
      <c r="E1432" t="s">
        <v>1391</v>
      </c>
      <c r="G1432" t="s">
        <v>1392</v>
      </c>
    </row>
    <row r="1433" spans="1:7">
      <c r="B1433" s="92" t="s">
        <v>1381</v>
      </c>
      <c r="E1433" t="s">
        <v>1091</v>
      </c>
    </row>
    <row r="1434" spans="1:7">
      <c r="B1434" s="92" t="s">
        <v>1382</v>
      </c>
      <c r="E1434" t="s">
        <v>1091</v>
      </c>
    </row>
    <row r="1435" spans="1:7">
      <c r="B1435" s="92" t="s">
        <v>1383</v>
      </c>
      <c r="E1435" t="s">
        <v>1091</v>
      </c>
    </row>
    <row r="1436" spans="1:7" ht="21">
      <c r="B1436" s="92" t="s">
        <v>1384</v>
      </c>
      <c r="E1436" t="s">
        <v>1091</v>
      </c>
    </row>
    <row r="1437" spans="1:7">
      <c r="B1437" s="92" t="s">
        <v>1385</v>
      </c>
      <c r="E1437" t="s">
        <v>1393</v>
      </c>
    </row>
    <row r="1438" spans="1:7">
      <c r="B1438" s="92" t="s">
        <v>1386</v>
      </c>
      <c r="E1438" t="s">
        <v>1091</v>
      </c>
    </row>
    <row r="1439" spans="1:7">
      <c r="B1439" s="92" t="s">
        <v>1387</v>
      </c>
      <c r="E1439" t="s">
        <v>1419</v>
      </c>
    </row>
    <row r="1440" spans="1:7">
      <c r="B1440" s="92" t="s">
        <v>1388</v>
      </c>
      <c r="E1440" t="s">
        <v>1419</v>
      </c>
    </row>
    <row r="1441" spans="1:8">
      <c r="B1441" s="92" t="s">
        <v>1389</v>
      </c>
      <c r="E1441" t="s">
        <v>1419</v>
      </c>
    </row>
    <row r="1442" spans="1:8">
      <c r="B1442" s="92" t="s">
        <v>1417</v>
      </c>
      <c r="E1442" t="s">
        <v>1418</v>
      </c>
    </row>
    <row r="1444" spans="1:8">
      <c r="B1444" s="92" t="s">
        <v>1394</v>
      </c>
    </row>
    <row r="1445" spans="1:8">
      <c r="A1445" t="s">
        <v>1397</v>
      </c>
      <c r="B1445" s="92" t="s">
        <v>1399</v>
      </c>
      <c r="C1445" t="s">
        <v>42</v>
      </c>
      <c r="D1445" t="s">
        <v>1395</v>
      </c>
      <c r="E1445" t="s">
        <v>1396</v>
      </c>
    </row>
    <row r="1446" spans="1:8">
      <c r="A1446" t="s">
        <v>1398</v>
      </c>
      <c r="B1446" s="92" t="s">
        <v>1402</v>
      </c>
      <c r="C1446" t="s">
        <v>1401</v>
      </c>
      <c r="D1446" t="s">
        <v>1416</v>
      </c>
      <c r="E1446" t="s">
        <v>1400</v>
      </c>
    </row>
    <row r="1447" spans="1:8">
      <c r="A1447" t="s">
        <v>1406</v>
      </c>
      <c r="B1447" s="92" t="s">
        <v>1403</v>
      </c>
      <c r="C1447" t="s">
        <v>1410</v>
      </c>
      <c r="D1447" t="s">
        <v>1405</v>
      </c>
      <c r="E1447" t="s">
        <v>1404</v>
      </c>
    </row>
    <row r="1448" spans="1:8">
      <c r="A1448" t="s">
        <v>1407</v>
      </c>
      <c r="B1448" s="92" t="s">
        <v>1408</v>
      </c>
      <c r="C1448" t="s">
        <v>844</v>
      </c>
      <c r="E1448" t="s">
        <v>1409</v>
      </c>
    </row>
    <row r="1449" spans="1:8">
      <c r="A1449">
        <v>3</v>
      </c>
      <c r="B1449" s="92" t="s">
        <v>1411</v>
      </c>
      <c r="C1449" t="s">
        <v>1414</v>
      </c>
      <c r="E1449" t="s">
        <v>1412</v>
      </c>
    </row>
    <row r="1450" spans="1:8">
      <c r="A1450">
        <v>4</v>
      </c>
      <c r="B1450" s="53" t="s">
        <v>1413</v>
      </c>
      <c r="C1450" t="s">
        <v>1414</v>
      </c>
      <c r="D1450">
        <v>50</v>
      </c>
      <c r="E1450" t="s">
        <v>1415</v>
      </c>
    </row>
    <row r="1451" spans="1:8">
      <c r="F1451" t="s">
        <v>1427</v>
      </c>
    </row>
    <row r="1453" spans="1:8">
      <c r="A1453">
        <v>5</v>
      </c>
      <c r="B1453" t="s">
        <v>1420</v>
      </c>
      <c r="C1453" t="s">
        <v>1443</v>
      </c>
      <c r="D1453" t="s">
        <v>1445</v>
      </c>
      <c r="E1453" t="s">
        <v>1444</v>
      </c>
      <c r="G1453">
        <v>49</v>
      </c>
      <c r="H1453" t="s">
        <v>1448</v>
      </c>
    </row>
    <row r="1454" spans="1:8" ht="119">
      <c r="A1454">
        <v>6</v>
      </c>
      <c r="B1454" s="2" t="s">
        <v>1421</v>
      </c>
      <c r="C1454" t="s">
        <v>1428</v>
      </c>
      <c r="D1454" t="s">
        <v>1430</v>
      </c>
      <c r="E1454" t="s">
        <v>1429</v>
      </c>
      <c r="G1454">
        <v>52</v>
      </c>
      <c r="H1454" t="s">
        <v>696</v>
      </c>
    </row>
    <row r="1455" spans="1:8" ht="85">
      <c r="A1455">
        <v>7</v>
      </c>
      <c r="B1455" s="2" t="s">
        <v>1422</v>
      </c>
      <c r="C1455" t="s">
        <v>1431</v>
      </c>
      <c r="D1455" t="s">
        <v>1442</v>
      </c>
      <c r="E1455" t="s">
        <v>1432</v>
      </c>
      <c r="G1455">
        <v>53</v>
      </c>
      <c r="H1455" t="s">
        <v>1448</v>
      </c>
    </row>
    <row r="1456" spans="1:8" ht="119">
      <c r="A1456">
        <v>8</v>
      </c>
      <c r="B1456" s="2" t="s">
        <v>1423</v>
      </c>
      <c r="C1456" s="2" t="s">
        <v>1439</v>
      </c>
      <c r="D1456" s="2" t="s">
        <v>1441</v>
      </c>
      <c r="E1456" t="s">
        <v>1440</v>
      </c>
      <c r="G1456">
        <v>54</v>
      </c>
    </row>
    <row r="1457" spans="1:8" ht="136">
      <c r="A1457">
        <v>9</v>
      </c>
      <c r="B1457" s="2" t="s">
        <v>1424</v>
      </c>
      <c r="C1457" t="s">
        <v>1436</v>
      </c>
      <c r="D1457" s="2" t="s">
        <v>1434</v>
      </c>
      <c r="E1457" t="s">
        <v>1433</v>
      </c>
      <c r="F1457" t="s">
        <v>1435</v>
      </c>
      <c r="G1457">
        <v>50</v>
      </c>
      <c r="H1457" t="s">
        <v>1448</v>
      </c>
    </row>
    <row r="1458" spans="1:8" ht="238">
      <c r="A1458">
        <v>10</v>
      </c>
      <c r="B1458" s="2" t="s">
        <v>1425</v>
      </c>
      <c r="C1458" t="s">
        <v>1438</v>
      </c>
      <c r="D1458" s="2" t="s">
        <v>1437</v>
      </c>
      <c r="E1458" t="s">
        <v>1426</v>
      </c>
      <c r="G1458">
        <v>51</v>
      </c>
      <c r="H1458" t="s">
        <v>1448</v>
      </c>
    </row>
    <row r="1460" spans="1:8">
      <c r="A1460">
        <v>11</v>
      </c>
      <c r="B1460" s="53">
        <v>44482</v>
      </c>
      <c r="G1460">
        <v>56</v>
      </c>
    </row>
    <row r="1466" spans="1:8">
      <c r="B1466" t="s">
        <v>1485</v>
      </c>
    </row>
    <row r="1468" spans="1:8">
      <c r="C1468" t="s">
        <v>1499</v>
      </c>
      <c r="G1468" t="s">
        <v>1627</v>
      </c>
    </row>
    <row r="1469" spans="1:8">
      <c r="C1469" t="s">
        <v>1500</v>
      </c>
      <c r="D1469" t="s">
        <v>1501</v>
      </c>
      <c r="G1469" t="s">
        <v>1628</v>
      </c>
    </row>
    <row r="1470" spans="1:8">
      <c r="C1470" t="s">
        <v>1500</v>
      </c>
      <c r="D1470" t="s">
        <v>1502</v>
      </c>
      <c r="G1470" t="s">
        <v>1629</v>
      </c>
      <c r="H1470">
        <v>3676</v>
      </c>
    </row>
    <row r="1472" spans="1:8">
      <c r="C1472" t="s">
        <v>1492</v>
      </c>
    </row>
    <row r="1473" spans="3:12">
      <c r="C1473" t="s">
        <v>1491</v>
      </c>
    </row>
    <row r="1474" spans="3:12">
      <c r="H1474">
        <v>80</v>
      </c>
    </row>
    <row r="1475" spans="3:12">
      <c r="C1475" t="s">
        <v>1503</v>
      </c>
      <c r="H1475">
        <v>70</v>
      </c>
    </row>
    <row r="1476" spans="3:12">
      <c r="D1476" t="s">
        <v>1504</v>
      </c>
      <c r="H1476">
        <v>71</v>
      </c>
    </row>
    <row r="1477" spans="3:12">
      <c r="H1477">
        <v>92</v>
      </c>
    </row>
    <row r="1478" spans="3:12">
      <c r="H1478">
        <v>82</v>
      </c>
    </row>
    <row r="1479" spans="3:12" ht="20">
      <c r="I1479">
        <v>72</v>
      </c>
      <c r="J1479" t="s">
        <v>202</v>
      </c>
      <c r="K1479" s="118">
        <v>3163</v>
      </c>
      <c r="L1479">
        <v>81</v>
      </c>
    </row>
    <row r="1480" spans="3:12">
      <c r="C1480">
        <v>58</v>
      </c>
      <c r="D1480" s="36">
        <v>44540</v>
      </c>
      <c r="E1480">
        <v>68</v>
      </c>
      <c r="F1480" t="s">
        <v>1517</v>
      </c>
      <c r="I1480">
        <v>73</v>
      </c>
      <c r="J1480" t="s">
        <v>202</v>
      </c>
      <c r="K1480">
        <v>7403</v>
      </c>
    </row>
    <row r="1481" spans="3:12">
      <c r="C1481">
        <v>59</v>
      </c>
      <c r="D1481" s="36">
        <v>44541</v>
      </c>
      <c r="E1481">
        <v>69</v>
      </c>
      <c r="F1481" t="s">
        <v>1518</v>
      </c>
      <c r="I1481">
        <v>74</v>
      </c>
      <c r="J1481" t="s">
        <v>202</v>
      </c>
      <c r="K1481">
        <v>12588</v>
      </c>
    </row>
    <row r="1482" spans="3:12">
      <c r="C1482">
        <v>60</v>
      </c>
      <c r="D1482" s="36">
        <v>44542</v>
      </c>
      <c r="E1482">
        <v>70</v>
      </c>
      <c r="F1482" s="53">
        <v>44470</v>
      </c>
      <c r="I1482">
        <v>75</v>
      </c>
      <c r="J1482" t="s">
        <v>202</v>
      </c>
      <c r="K1482">
        <v>17561</v>
      </c>
    </row>
    <row r="1483" spans="3:12">
      <c r="C1483">
        <v>61</v>
      </c>
      <c r="D1483" s="36">
        <v>44538</v>
      </c>
      <c r="E1483">
        <v>71</v>
      </c>
      <c r="F1483" t="s">
        <v>1519</v>
      </c>
      <c r="I1483">
        <v>76</v>
      </c>
      <c r="J1483" t="s">
        <v>202</v>
      </c>
      <c r="K1483">
        <v>20159</v>
      </c>
    </row>
    <row r="1484" spans="3:12">
      <c r="C1484">
        <v>62</v>
      </c>
      <c r="D1484" s="36">
        <v>44539</v>
      </c>
      <c r="E1484">
        <v>72</v>
      </c>
      <c r="F1484" t="s">
        <v>1520</v>
      </c>
      <c r="H1484" s="171">
        <v>1630825200</v>
      </c>
      <c r="I1484">
        <v>77</v>
      </c>
      <c r="J1484" t="s">
        <v>202</v>
      </c>
      <c r="K1484">
        <v>23590</v>
      </c>
    </row>
    <row r="1485" spans="3:12">
      <c r="C1485">
        <v>63</v>
      </c>
      <c r="D1485" s="36">
        <v>44543</v>
      </c>
      <c r="E1485">
        <v>73</v>
      </c>
      <c r="F1485" t="s">
        <v>1521</v>
      </c>
      <c r="H1485">
        <f>H1484+86400</f>
        <v>1630911600</v>
      </c>
      <c r="I1485">
        <v>78</v>
      </c>
    </row>
    <row r="1486" spans="3:12">
      <c r="C1486">
        <v>64</v>
      </c>
      <c r="D1486" s="36">
        <v>44537</v>
      </c>
      <c r="E1486">
        <v>74</v>
      </c>
      <c r="F1486" t="s">
        <v>1522</v>
      </c>
      <c r="H1486" s="131">
        <f t="shared" ref="H1486:H1496" si="28">H1485+86400</f>
        <v>1630998000</v>
      </c>
      <c r="K1486" t="s">
        <v>1633</v>
      </c>
      <c r="L1486" t="s">
        <v>311</v>
      </c>
    </row>
    <row r="1487" spans="3:12">
      <c r="C1487">
        <v>65</v>
      </c>
      <c r="D1487" s="36">
        <v>44544</v>
      </c>
      <c r="E1487">
        <v>75</v>
      </c>
      <c r="F1487" t="s">
        <v>1523</v>
      </c>
      <c r="H1487">
        <f t="shared" si="28"/>
        <v>1631084400</v>
      </c>
      <c r="J1487" s="53">
        <v>44809</v>
      </c>
      <c r="K1487" s="178" t="s">
        <v>1634</v>
      </c>
    </row>
    <row r="1488" spans="3:12">
      <c r="C1488">
        <v>66</v>
      </c>
      <c r="D1488" s="36">
        <v>44545</v>
      </c>
      <c r="E1488">
        <v>76</v>
      </c>
      <c r="F1488" t="s">
        <v>1524</v>
      </c>
      <c r="H1488" s="131">
        <f t="shared" si="28"/>
        <v>1631170800</v>
      </c>
      <c r="J1488" s="53">
        <v>44810</v>
      </c>
      <c r="K1488" s="178" t="s">
        <v>1635</v>
      </c>
    </row>
    <row r="1489" spans="1:12">
      <c r="E1489">
        <v>77</v>
      </c>
      <c r="F1489" t="s">
        <v>1525</v>
      </c>
      <c r="H1489">
        <f t="shared" si="28"/>
        <v>1631257200</v>
      </c>
      <c r="J1489" s="53">
        <v>44811</v>
      </c>
      <c r="K1489" s="178" t="s">
        <v>1636</v>
      </c>
    </row>
    <row r="1490" spans="1:12">
      <c r="E1490">
        <v>78</v>
      </c>
      <c r="F1490" s="53">
        <v>44456</v>
      </c>
      <c r="H1490" s="131">
        <f t="shared" si="28"/>
        <v>1631343600</v>
      </c>
      <c r="J1490" s="53">
        <v>44812</v>
      </c>
      <c r="K1490" s="178" t="s">
        <v>1637</v>
      </c>
    </row>
    <row r="1491" spans="1:12">
      <c r="E1491">
        <v>79</v>
      </c>
      <c r="F1491" s="53">
        <v>44462</v>
      </c>
      <c r="H1491">
        <f t="shared" si="28"/>
        <v>1631430000</v>
      </c>
      <c r="J1491" s="53">
        <v>44813</v>
      </c>
      <c r="K1491" s="178" t="s">
        <v>1638</v>
      </c>
    </row>
    <row r="1492" spans="1:12">
      <c r="E1492">
        <v>80</v>
      </c>
      <c r="F1492" t="s">
        <v>1526</v>
      </c>
      <c r="H1492" s="131">
        <f t="shared" si="28"/>
        <v>1631516400</v>
      </c>
      <c r="J1492" s="53">
        <v>44814</v>
      </c>
      <c r="K1492" s="178" t="s">
        <v>1639</v>
      </c>
    </row>
    <row r="1493" spans="1:12">
      <c r="E1493">
        <v>81</v>
      </c>
      <c r="F1493" t="s">
        <v>1527</v>
      </c>
      <c r="H1493">
        <f t="shared" si="28"/>
        <v>1631602800</v>
      </c>
      <c r="J1493" s="53">
        <v>44815</v>
      </c>
      <c r="K1493" s="178" t="s">
        <v>1640</v>
      </c>
    </row>
    <row r="1494" spans="1:12">
      <c r="E1494">
        <v>82</v>
      </c>
      <c r="F1494" s="53">
        <v>44476</v>
      </c>
      <c r="H1494" s="131">
        <f t="shared" si="28"/>
        <v>1631689200</v>
      </c>
      <c r="J1494" s="53">
        <v>44816</v>
      </c>
      <c r="K1494">
        <v>0</v>
      </c>
    </row>
    <row r="1495" spans="1:12">
      <c r="E1495">
        <v>83</v>
      </c>
      <c r="F1495" t="s">
        <v>1528</v>
      </c>
      <c r="H1495">
        <f t="shared" si="28"/>
        <v>1631775600</v>
      </c>
      <c r="J1495" s="53">
        <v>44817</v>
      </c>
      <c r="K1495" s="178" t="s">
        <v>1641</v>
      </c>
      <c r="L1495" s="178" t="s">
        <v>1647</v>
      </c>
    </row>
    <row r="1496" spans="1:12">
      <c r="E1496">
        <v>84</v>
      </c>
      <c r="F1496" s="53">
        <v>44524</v>
      </c>
      <c r="H1496" s="131">
        <f t="shared" si="28"/>
        <v>1631862000</v>
      </c>
      <c r="J1496" s="53">
        <v>44818</v>
      </c>
      <c r="K1496" s="178" t="s">
        <v>1642</v>
      </c>
    </row>
    <row r="1497" spans="1:12">
      <c r="E1497">
        <v>85</v>
      </c>
      <c r="F1497" s="53">
        <v>44543</v>
      </c>
      <c r="J1497" s="53">
        <v>44819</v>
      </c>
      <c r="K1497" s="178" t="s">
        <v>1643</v>
      </c>
    </row>
    <row r="1498" spans="1:12">
      <c r="B1498" t="s">
        <v>1482</v>
      </c>
      <c r="E1498">
        <v>86</v>
      </c>
      <c r="F1498" t="s">
        <v>1529</v>
      </c>
      <c r="H1498">
        <v>1633590000</v>
      </c>
      <c r="J1498" s="53">
        <v>44820</v>
      </c>
      <c r="K1498">
        <v>0</v>
      </c>
    </row>
    <row r="1499" spans="1:12">
      <c r="A1499">
        <v>1</v>
      </c>
      <c r="B1499" t="s">
        <v>1483</v>
      </c>
      <c r="C1499" t="s">
        <v>1091</v>
      </c>
      <c r="E1499">
        <v>87</v>
      </c>
      <c r="F1499" s="53">
        <v>44538</v>
      </c>
      <c r="H1499">
        <f>H1498+86400</f>
        <v>1633676400</v>
      </c>
      <c r="J1499" s="53">
        <v>44821</v>
      </c>
      <c r="K1499" s="178" t="s">
        <v>1644</v>
      </c>
      <c r="L1499" s="178" t="s">
        <v>1646</v>
      </c>
    </row>
    <row r="1500" spans="1:12">
      <c r="A1500">
        <v>2</v>
      </c>
      <c r="B1500" t="s">
        <v>1497</v>
      </c>
      <c r="C1500" t="s">
        <v>1484</v>
      </c>
      <c r="E1500">
        <v>88</v>
      </c>
      <c r="F1500" s="53">
        <v>44547</v>
      </c>
      <c r="J1500" s="53"/>
    </row>
    <row r="1501" spans="1:12" ht="20">
      <c r="A1501">
        <v>3</v>
      </c>
      <c r="B1501" t="s">
        <v>1494</v>
      </c>
      <c r="C1501" t="s">
        <v>1484</v>
      </c>
      <c r="D1501" t="s">
        <v>1493</v>
      </c>
      <c r="E1501">
        <v>90</v>
      </c>
      <c r="F1501" s="53">
        <v>44551</v>
      </c>
      <c r="J1501" s="53">
        <v>44571</v>
      </c>
      <c r="K1501" s="178" t="s">
        <v>1645</v>
      </c>
    </row>
    <row r="1502" spans="1:12">
      <c r="A1502">
        <v>4</v>
      </c>
      <c r="B1502" t="s">
        <v>1495</v>
      </c>
      <c r="C1502" t="s">
        <v>1484</v>
      </c>
      <c r="D1502" t="s">
        <v>1493</v>
      </c>
      <c r="E1502">
        <v>91</v>
      </c>
      <c r="F1502" s="53">
        <v>44463</v>
      </c>
      <c r="J1502" s="53"/>
    </row>
    <row r="1503" spans="1:12" ht="20">
      <c r="A1503">
        <v>5</v>
      </c>
      <c r="B1503" s="170" t="s">
        <v>1496</v>
      </c>
      <c r="C1503" t="s">
        <v>1091</v>
      </c>
      <c r="D1503" t="s">
        <v>202</v>
      </c>
      <c r="E1503">
        <v>92</v>
      </c>
      <c r="F1503" s="53">
        <v>44475</v>
      </c>
    </row>
    <row r="1504" spans="1:12" ht="51">
      <c r="A1504">
        <v>6</v>
      </c>
      <c r="B1504" s="2" t="s">
        <v>1498</v>
      </c>
      <c r="C1504" t="s">
        <v>1091</v>
      </c>
      <c r="E1504">
        <v>93</v>
      </c>
      <c r="F1504" s="53">
        <v>44539</v>
      </c>
    </row>
    <row r="1505" spans="1:15">
      <c r="A1505">
        <v>7</v>
      </c>
      <c r="B1505" t="s">
        <v>1505</v>
      </c>
      <c r="C1505" t="s">
        <v>1418</v>
      </c>
      <c r="E1505">
        <v>95</v>
      </c>
      <c r="F1505" s="53">
        <v>44902</v>
      </c>
      <c r="H1505">
        <v>1630825200</v>
      </c>
      <c r="I1505">
        <f>H1505+5*86400</f>
        <v>1631257200</v>
      </c>
      <c r="J1505" s="53">
        <v>44822</v>
      </c>
      <c r="K1505" s="178" t="s">
        <v>1648</v>
      </c>
    </row>
    <row r="1506" spans="1:15">
      <c r="A1506">
        <v>8</v>
      </c>
      <c r="B1506" t="s">
        <v>1506</v>
      </c>
      <c r="C1506" t="s">
        <v>1091</v>
      </c>
      <c r="D1506" t="s">
        <v>1507</v>
      </c>
      <c r="E1506">
        <v>105</v>
      </c>
      <c r="F1506" s="53">
        <v>44845</v>
      </c>
      <c r="H1506">
        <v>1632466800</v>
      </c>
      <c r="I1506">
        <f>I1505+5*86400</f>
        <v>1631689200</v>
      </c>
      <c r="J1506" s="53">
        <v>44823</v>
      </c>
      <c r="K1506" s="178" t="s">
        <v>1649</v>
      </c>
    </row>
    <row r="1507" spans="1:15">
      <c r="I1507">
        <f>I1506+5*86400</f>
        <v>1632121200</v>
      </c>
      <c r="J1507" s="53">
        <v>44824</v>
      </c>
      <c r="K1507" s="178" t="s">
        <v>1650</v>
      </c>
    </row>
    <row r="1508" spans="1:15" ht="51">
      <c r="A1508">
        <v>10</v>
      </c>
      <c r="B1508" s="2" t="s">
        <v>1510</v>
      </c>
      <c r="C1508" t="s">
        <v>1508</v>
      </c>
      <c r="D1508" t="s">
        <v>202</v>
      </c>
      <c r="I1508">
        <f>I1507+5*86400</f>
        <v>1632553200</v>
      </c>
      <c r="J1508" s="53">
        <v>44825</v>
      </c>
      <c r="K1508" s="178" t="s">
        <v>1651</v>
      </c>
      <c r="L1508" s="178" t="s">
        <v>1656</v>
      </c>
    </row>
    <row r="1509" spans="1:15">
      <c r="A1509">
        <v>11</v>
      </c>
      <c r="B1509" t="s">
        <v>1509</v>
      </c>
      <c r="C1509" t="s">
        <v>1508</v>
      </c>
      <c r="D1509" t="s">
        <v>202</v>
      </c>
      <c r="J1509" s="53">
        <v>44826</v>
      </c>
      <c r="K1509" s="178" t="s">
        <v>1652</v>
      </c>
      <c r="L1509" s="178" t="s">
        <v>1655</v>
      </c>
    </row>
    <row r="1510" spans="1:15">
      <c r="A1510">
        <v>12</v>
      </c>
      <c r="B1510" t="s">
        <v>1515</v>
      </c>
      <c r="C1510" t="s">
        <v>1508</v>
      </c>
      <c r="D1510" t="s">
        <v>1516</v>
      </c>
      <c r="J1510" s="53">
        <v>44827</v>
      </c>
      <c r="K1510" s="178" t="s">
        <v>1653</v>
      </c>
      <c r="L1510" s="178" t="s">
        <v>1654</v>
      </c>
    </row>
    <row r="1511" spans="1:15">
      <c r="D1511" t="s">
        <v>1514</v>
      </c>
    </row>
    <row r="1512" spans="1:15">
      <c r="A1512">
        <v>13</v>
      </c>
      <c r="B1512" t="s">
        <v>1538</v>
      </c>
      <c r="C1512" t="s">
        <v>1508</v>
      </c>
    </row>
    <row r="1513" spans="1:15">
      <c r="A1513">
        <v>14</v>
      </c>
      <c r="B1513" t="s">
        <v>1547</v>
      </c>
      <c r="C1513" t="s">
        <v>1091</v>
      </c>
      <c r="G1513">
        <v>75</v>
      </c>
      <c r="H1513" t="s">
        <v>1685</v>
      </c>
    </row>
    <row r="1514" spans="1:15" ht="18">
      <c r="A1514">
        <v>15</v>
      </c>
      <c r="B1514" s="173" t="s">
        <v>1539</v>
      </c>
      <c r="G1514">
        <v>76</v>
      </c>
      <c r="H1514" t="s">
        <v>1685</v>
      </c>
      <c r="J1514" t="s">
        <v>1673</v>
      </c>
      <c r="M1514" t="s">
        <v>1692</v>
      </c>
    </row>
    <row r="1515" spans="1:15">
      <c r="A1515">
        <v>16</v>
      </c>
      <c r="G1515">
        <v>81</v>
      </c>
      <c r="H1515" t="s">
        <v>1685</v>
      </c>
      <c r="J1515" t="s">
        <v>1674</v>
      </c>
      <c r="K1515">
        <v>99</v>
      </c>
      <c r="L1515" t="s">
        <v>202</v>
      </c>
      <c r="M1515" t="s">
        <v>1691</v>
      </c>
      <c r="N1515">
        <v>110</v>
      </c>
      <c r="O1515" t="s">
        <v>202</v>
      </c>
    </row>
    <row r="1516" spans="1:15">
      <c r="G1516">
        <v>91</v>
      </c>
      <c r="H1516" t="s">
        <v>1686</v>
      </c>
      <c r="J1516" t="s">
        <v>1675</v>
      </c>
      <c r="K1516">
        <v>100</v>
      </c>
      <c r="L1516" t="s">
        <v>202</v>
      </c>
      <c r="M1516" t="s">
        <v>1694</v>
      </c>
      <c r="N1516">
        <v>113</v>
      </c>
      <c r="O1516" t="s">
        <v>202</v>
      </c>
    </row>
    <row r="1517" spans="1:15">
      <c r="H1517">
        <v>1638771300</v>
      </c>
      <c r="J1517" t="s">
        <v>1676</v>
      </c>
      <c r="K1517">
        <v>101</v>
      </c>
      <c r="L1517" t="s">
        <v>202</v>
      </c>
      <c r="M1517" t="s">
        <v>1695</v>
      </c>
      <c r="N1517">
        <v>115</v>
      </c>
      <c r="O1517" t="s">
        <v>202</v>
      </c>
    </row>
    <row r="1518" spans="1:15">
      <c r="H1518">
        <v>1637222400</v>
      </c>
      <c r="J1518" t="s">
        <v>1677</v>
      </c>
      <c r="K1518">
        <v>102</v>
      </c>
      <c r="L1518" t="s">
        <v>202</v>
      </c>
      <c r="M1518" t="s">
        <v>1696</v>
      </c>
      <c r="N1518">
        <v>117</v>
      </c>
      <c r="O1518" t="s">
        <v>202</v>
      </c>
    </row>
    <row r="1519" spans="1:15">
      <c r="H1519">
        <f>H1517-H1518</f>
        <v>1548900</v>
      </c>
      <c r="J1519" t="s">
        <v>1678</v>
      </c>
      <c r="K1519">
        <v>103</v>
      </c>
      <c r="L1519" t="s">
        <v>202</v>
      </c>
      <c r="M1519" t="s">
        <v>1697</v>
      </c>
      <c r="N1519">
        <v>119</v>
      </c>
      <c r="O1519" t="s">
        <v>202</v>
      </c>
    </row>
    <row r="1520" spans="1:15">
      <c r="B1520" t="s">
        <v>1543</v>
      </c>
      <c r="J1520" t="s">
        <v>1679</v>
      </c>
      <c r="K1520">
        <v>104</v>
      </c>
      <c r="L1520" t="s">
        <v>202</v>
      </c>
      <c r="M1520" t="s">
        <v>1698</v>
      </c>
      <c r="N1520">
        <v>121</v>
      </c>
      <c r="O1520" t="s">
        <v>1685</v>
      </c>
    </row>
    <row r="1521" spans="1:12">
      <c r="A1521">
        <v>1</v>
      </c>
      <c r="B1521" s="21" t="s">
        <v>1544</v>
      </c>
      <c r="J1521" t="s">
        <v>1680</v>
      </c>
      <c r="K1521">
        <v>106</v>
      </c>
      <c r="L1521" t="s">
        <v>202</v>
      </c>
    </row>
    <row r="1522" spans="1:12">
      <c r="A1522">
        <v>2</v>
      </c>
      <c r="B1522" s="21" t="s">
        <v>1559</v>
      </c>
      <c r="C1522" t="s">
        <v>1623</v>
      </c>
      <c r="G1522">
        <v>1641999600</v>
      </c>
      <c r="H1522">
        <v>1641448800</v>
      </c>
      <c r="J1522" t="s">
        <v>1684</v>
      </c>
      <c r="K1522">
        <v>107</v>
      </c>
      <c r="L1522" t="s">
        <v>202</v>
      </c>
    </row>
    <row r="1523" spans="1:12">
      <c r="A1523">
        <v>3</v>
      </c>
      <c r="B1523" s="21" t="s">
        <v>1545</v>
      </c>
      <c r="G1523">
        <v>1641488400</v>
      </c>
      <c r="H1523">
        <v>1638767700</v>
      </c>
    </row>
    <row r="1524" spans="1:12">
      <c r="A1524">
        <v>4</v>
      </c>
      <c r="B1524" s="21" t="s">
        <v>1546</v>
      </c>
      <c r="C1524" t="s">
        <v>1547</v>
      </c>
      <c r="G1524">
        <f>G1522-G1523</f>
        <v>511200</v>
      </c>
      <c r="H1524">
        <f>H1522-H1523</f>
        <v>2681100</v>
      </c>
      <c r="J1524" t="s">
        <v>1687</v>
      </c>
      <c r="K1524">
        <v>108</v>
      </c>
      <c r="L1524" t="s">
        <v>202</v>
      </c>
    </row>
    <row r="1525" spans="1:12">
      <c r="A1525">
        <v>5</v>
      </c>
      <c r="B1525" s="21" t="s">
        <v>1538</v>
      </c>
      <c r="J1525" t="s">
        <v>1688</v>
      </c>
      <c r="K1525">
        <v>109</v>
      </c>
      <c r="L1525" t="s">
        <v>202</v>
      </c>
    </row>
    <row r="1526" spans="1:12">
      <c r="A1526">
        <v>6</v>
      </c>
      <c r="B1526" t="s">
        <v>1560</v>
      </c>
      <c r="C1526" t="s">
        <v>1624</v>
      </c>
      <c r="J1526" t="s">
        <v>1693</v>
      </c>
      <c r="K1526">
        <v>111</v>
      </c>
    </row>
    <row r="1527" spans="1:12">
      <c r="A1527">
        <v>7</v>
      </c>
      <c r="B1527" t="s">
        <v>1561</v>
      </c>
      <c r="H1527">
        <v>1641488400</v>
      </c>
      <c r="J1527" t="s">
        <v>1691</v>
      </c>
      <c r="K1527">
        <v>112</v>
      </c>
    </row>
    <row r="1528" spans="1:12">
      <c r="A1528">
        <v>8</v>
      </c>
      <c r="B1528" t="s">
        <v>1562</v>
      </c>
      <c r="H1528">
        <v>1641448800</v>
      </c>
      <c r="J1528" t="s">
        <v>1694</v>
      </c>
      <c r="K1528">
        <v>114</v>
      </c>
    </row>
    <row r="1529" spans="1:12">
      <c r="A1529">
        <v>9</v>
      </c>
      <c r="B1529" t="s">
        <v>1657</v>
      </c>
      <c r="H1529">
        <f>H1527-H1528</f>
        <v>39600</v>
      </c>
      <c r="J1529" t="s">
        <v>1695</v>
      </c>
      <c r="K1529">
        <v>116</v>
      </c>
    </row>
    <row r="1530" spans="1:12">
      <c r="A1530">
        <v>10</v>
      </c>
      <c r="B1530" t="s">
        <v>1658</v>
      </c>
      <c r="J1530" t="s">
        <v>1696</v>
      </c>
      <c r="K1530">
        <v>118</v>
      </c>
    </row>
    <row r="1531" spans="1:12">
      <c r="A1531">
        <v>11</v>
      </c>
      <c r="B1531" t="s">
        <v>1659</v>
      </c>
      <c r="J1531" t="s">
        <v>1697</v>
      </c>
      <c r="K1531">
        <v>120</v>
      </c>
    </row>
    <row r="1532" spans="1:12" ht="28">
      <c r="G1532" s="141">
        <v>1632121200</v>
      </c>
      <c r="J1532" t="s">
        <v>1698</v>
      </c>
      <c r="K1532">
        <v>122</v>
      </c>
    </row>
    <row r="1533" spans="1:12" ht="28">
      <c r="G1533" s="141">
        <v>1633676399</v>
      </c>
    </row>
    <row r="1534" spans="1:12">
      <c r="B1534" t="s">
        <v>1548</v>
      </c>
    </row>
    <row r="1535" spans="1:12">
      <c r="B1535" t="s">
        <v>1549</v>
      </c>
    </row>
    <row r="1537" spans="2:10">
      <c r="D1537" t="s">
        <v>1625</v>
      </c>
      <c r="H1537">
        <v>1644579000</v>
      </c>
    </row>
    <row r="1538" spans="2:10">
      <c r="D1538" t="s">
        <v>1626</v>
      </c>
      <c r="G1538">
        <v>2903</v>
      </c>
      <c r="H1538">
        <v>1637222400</v>
      </c>
    </row>
    <row r="1539" spans="2:10">
      <c r="G1539">
        <v>330</v>
      </c>
    </row>
    <row r="1540" spans="2:10">
      <c r="B1540" t="s">
        <v>1622</v>
      </c>
      <c r="G1540">
        <f>G1538+G1539</f>
        <v>3233</v>
      </c>
      <c r="H1540">
        <f>G1540/3</f>
        <v>1077.6666666666667</v>
      </c>
      <c r="I1540">
        <f>H1540/4</f>
        <v>269.41666666666669</v>
      </c>
    </row>
    <row r="1541" spans="2:10">
      <c r="B1541" t="s">
        <v>1621</v>
      </c>
    </row>
    <row r="1542" spans="2:10" ht="17" thickBot="1">
      <c r="F1542" s="224">
        <v>28440</v>
      </c>
      <c r="G1542">
        <v>6.8</v>
      </c>
    </row>
    <row r="1543" spans="2:10" ht="17" thickBot="1">
      <c r="F1543" s="223" t="s">
        <v>2295</v>
      </c>
      <c r="G1543" s="223">
        <v>1060</v>
      </c>
    </row>
    <row r="1544" spans="2:10" ht="17" thickBot="1">
      <c r="B1544" s="179" t="s">
        <v>1699</v>
      </c>
      <c r="F1544" s="223" t="s">
        <v>2248</v>
      </c>
      <c r="G1544" s="223">
        <f>F1542-27476</f>
        <v>964</v>
      </c>
    </row>
    <row r="1545" spans="2:10" ht="17" thickBot="1">
      <c r="B1545" s="179" t="s">
        <v>1700</v>
      </c>
      <c r="F1545" s="223" t="s">
        <v>2249</v>
      </c>
      <c r="G1545" s="223">
        <f>F1542-27570</f>
        <v>870</v>
      </c>
      <c r="H1545">
        <f>G1544-G1545</f>
        <v>94</v>
      </c>
    </row>
    <row r="1546" spans="2:10">
      <c r="B1546" s="179" t="s">
        <v>1708</v>
      </c>
      <c r="F1546" s="225"/>
      <c r="G1546" s="225"/>
    </row>
    <row r="1547" spans="2:10">
      <c r="B1547" s="179" t="s">
        <v>1701</v>
      </c>
      <c r="F1547" s="83"/>
      <c r="G1547" s="83" t="s">
        <v>2297</v>
      </c>
      <c r="H1547" s="83" t="s">
        <v>2298</v>
      </c>
      <c r="I1547" s="83" t="s">
        <v>2250</v>
      </c>
      <c r="J1547" s="83" t="s">
        <v>2299</v>
      </c>
    </row>
    <row r="1548" spans="2:10">
      <c r="B1548" s="179" t="s">
        <v>1702</v>
      </c>
      <c r="F1548" s="226" t="s">
        <v>2249</v>
      </c>
      <c r="G1548" s="83">
        <f>870 * 6.8 * 30 / 100</f>
        <v>1774.8</v>
      </c>
      <c r="H1548" s="83">
        <v>14090</v>
      </c>
      <c r="I1548" s="83">
        <v>270</v>
      </c>
      <c r="J1548" s="83">
        <v>25</v>
      </c>
    </row>
    <row r="1549" spans="2:10">
      <c r="B1549" s="180" t="s">
        <v>1703</v>
      </c>
      <c r="F1549" s="226" t="s">
        <v>2248</v>
      </c>
      <c r="G1549" s="83">
        <f>G1548+(94*6.8*40/100)</f>
        <v>2030.48</v>
      </c>
      <c r="H1549" s="83">
        <v>12090</v>
      </c>
      <c r="I1549" s="83">
        <v>270</v>
      </c>
      <c r="J1549" s="83">
        <v>425</v>
      </c>
    </row>
    <row r="1550" spans="2:10">
      <c r="B1550" t="s">
        <v>1704</v>
      </c>
      <c r="F1550" s="83"/>
      <c r="G1550" s="83">
        <f>G1548+G1549</f>
        <v>3805.2799999999997</v>
      </c>
      <c r="H1550" s="83"/>
      <c r="I1550" s="83"/>
      <c r="J1550" s="83"/>
    </row>
    <row r="1551" spans="2:10">
      <c r="B1551" s="88" t="s">
        <v>1705</v>
      </c>
      <c r="F1551" s="83" t="s">
        <v>2296</v>
      </c>
      <c r="G1551" s="83">
        <f>7210-G1550</f>
        <v>3404.7200000000003</v>
      </c>
      <c r="H1551" s="83"/>
      <c r="I1551" s="83"/>
      <c r="J1551" s="83"/>
    </row>
    <row r="1552" spans="2:10">
      <c r="B1552" t="s">
        <v>1706</v>
      </c>
    </row>
    <row r="1553" spans="2:12">
      <c r="B1553" s="21" t="s">
        <v>1707</v>
      </c>
      <c r="L1553" t="s">
        <v>2300</v>
      </c>
    </row>
    <row r="1558" spans="2:12">
      <c r="B1558" t="s">
        <v>1768</v>
      </c>
      <c r="E1558" t="s">
        <v>1771</v>
      </c>
      <c r="H1558" t="s">
        <v>1794</v>
      </c>
    </row>
    <row r="1559" spans="2:12">
      <c r="C1559" t="s">
        <v>1745</v>
      </c>
      <c r="D1559">
        <v>1</v>
      </c>
      <c r="F1559" t="s">
        <v>1745</v>
      </c>
      <c r="G1559">
        <v>1</v>
      </c>
      <c r="I1559" t="s">
        <v>1745</v>
      </c>
      <c r="J1559">
        <v>1</v>
      </c>
    </row>
    <row r="1560" spans="2:12">
      <c r="C1560" t="s">
        <v>1746</v>
      </c>
      <c r="D1560" s="36">
        <v>44652</v>
      </c>
      <c r="F1560" t="s">
        <v>1772</v>
      </c>
      <c r="G1560" s="36">
        <v>44652</v>
      </c>
      <c r="I1560" t="s">
        <v>1772</v>
      </c>
      <c r="J1560" s="36">
        <v>44652</v>
      </c>
    </row>
    <row r="1561" spans="2:12">
      <c r="C1561" t="s">
        <v>1747</v>
      </c>
      <c r="D1561" t="s">
        <v>1769</v>
      </c>
      <c r="F1561" t="s">
        <v>1773</v>
      </c>
      <c r="G1561" s="36">
        <v>44652</v>
      </c>
      <c r="I1561" t="s">
        <v>1795</v>
      </c>
      <c r="J1561" t="s">
        <v>513</v>
      </c>
    </row>
    <row r="1562" spans="2:12">
      <c r="C1562" t="s">
        <v>1748</v>
      </c>
      <c r="D1562" t="s">
        <v>1769</v>
      </c>
      <c r="F1562" t="s">
        <v>1774</v>
      </c>
      <c r="G1562" t="s">
        <v>1813</v>
      </c>
      <c r="I1562" t="s">
        <v>1796</v>
      </c>
      <c r="J1562" t="s">
        <v>1806</v>
      </c>
    </row>
    <row r="1563" spans="2:12">
      <c r="C1563" t="s">
        <v>1749</v>
      </c>
      <c r="D1563" t="s">
        <v>1770</v>
      </c>
      <c r="F1563" t="s">
        <v>1775</v>
      </c>
      <c r="G1563" t="s">
        <v>1791</v>
      </c>
      <c r="I1563" t="s">
        <v>1797</v>
      </c>
    </row>
    <row r="1564" spans="2:12">
      <c r="C1564" t="s">
        <v>1750</v>
      </c>
      <c r="D1564" s="85">
        <v>10000</v>
      </c>
      <c r="F1564" t="s">
        <v>1776</v>
      </c>
      <c r="G1564" t="s">
        <v>1785</v>
      </c>
      <c r="I1564" t="s">
        <v>1798</v>
      </c>
      <c r="J1564" t="s">
        <v>401</v>
      </c>
    </row>
    <row r="1565" spans="2:12">
      <c r="C1565" t="s">
        <v>1751</v>
      </c>
      <c r="D1565">
        <v>3</v>
      </c>
      <c r="F1565" t="s">
        <v>1777</v>
      </c>
      <c r="G1565" t="s">
        <v>1786</v>
      </c>
      <c r="I1565" t="s">
        <v>1799</v>
      </c>
    </row>
    <row r="1566" spans="2:12">
      <c r="C1566" t="s">
        <v>1752</v>
      </c>
      <c r="D1566">
        <v>2</v>
      </c>
      <c r="F1566" t="s">
        <v>1778</v>
      </c>
      <c r="G1566" t="s">
        <v>1787</v>
      </c>
      <c r="I1566" t="s">
        <v>1800</v>
      </c>
    </row>
    <row r="1567" spans="2:12">
      <c r="C1567" t="s">
        <v>1753</v>
      </c>
      <c r="D1567">
        <v>3</v>
      </c>
      <c r="F1567" t="s">
        <v>1779</v>
      </c>
      <c r="G1567" t="s">
        <v>1788</v>
      </c>
      <c r="I1567" t="s">
        <v>1801</v>
      </c>
      <c r="J1567" t="s">
        <v>1787</v>
      </c>
    </row>
    <row r="1568" spans="2:12">
      <c r="C1568" t="s">
        <v>1754</v>
      </c>
      <c r="D1568">
        <v>4</v>
      </c>
      <c r="F1568" t="s">
        <v>1780</v>
      </c>
      <c r="G1568" t="s">
        <v>1789</v>
      </c>
      <c r="I1568" t="s">
        <v>1802</v>
      </c>
      <c r="J1568" t="s">
        <v>1791</v>
      </c>
    </row>
    <row r="1569" spans="3:10">
      <c r="C1569" t="s">
        <v>1755</v>
      </c>
      <c r="D1569">
        <v>2</v>
      </c>
      <c r="F1569" t="s">
        <v>1781</v>
      </c>
      <c r="G1569" t="s">
        <v>1790</v>
      </c>
      <c r="I1569" t="s">
        <v>1803</v>
      </c>
      <c r="J1569" t="s">
        <v>696</v>
      </c>
    </row>
    <row r="1570" spans="3:10">
      <c r="C1570" t="s">
        <v>1756</v>
      </c>
      <c r="D1570">
        <v>2</v>
      </c>
      <c r="F1570" t="s">
        <v>1782</v>
      </c>
      <c r="G1570" t="s">
        <v>1792</v>
      </c>
      <c r="I1570" t="s">
        <v>1804</v>
      </c>
      <c r="J1570" t="s">
        <v>1792</v>
      </c>
    </row>
    <row r="1571" spans="3:10">
      <c r="C1571" t="s">
        <v>1757</v>
      </c>
      <c r="D1571">
        <v>1</v>
      </c>
      <c r="F1571" t="s">
        <v>1783</v>
      </c>
      <c r="G1571" t="s">
        <v>1793</v>
      </c>
      <c r="I1571" t="s">
        <v>1805</v>
      </c>
      <c r="J1571" t="s">
        <v>1807</v>
      </c>
    </row>
    <row r="1572" spans="3:10">
      <c r="C1572" t="s">
        <v>1758</v>
      </c>
      <c r="D1572">
        <v>2</v>
      </c>
      <c r="F1572" t="s">
        <v>1784</v>
      </c>
      <c r="I1572" t="s">
        <v>1808</v>
      </c>
      <c r="J1572">
        <v>500</v>
      </c>
    </row>
    <row r="1573" spans="3:10">
      <c r="C1573" t="s">
        <v>1759</v>
      </c>
      <c r="D1573">
        <v>1</v>
      </c>
      <c r="F1573" s="131" t="s">
        <v>1795</v>
      </c>
      <c r="G1573" t="s">
        <v>513</v>
      </c>
      <c r="I1573" t="s">
        <v>1809</v>
      </c>
      <c r="J1573" t="s">
        <v>1810</v>
      </c>
    </row>
    <row r="1574" spans="3:10">
      <c r="C1574" t="s">
        <v>1760</v>
      </c>
      <c r="D1574">
        <v>0</v>
      </c>
      <c r="F1574" s="131" t="s">
        <v>1796</v>
      </c>
      <c r="G1574" t="s">
        <v>1806</v>
      </c>
      <c r="I1574" s="191" t="s">
        <v>1811</v>
      </c>
      <c r="J1574" s="191" t="s">
        <v>1812</v>
      </c>
    </row>
    <row r="1575" spans="3:10">
      <c r="C1575" t="s">
        <v>1761</v>
      </c>
      <c r="D1575">
        <v>1000</v>
      </c>
      <c r="F1575" s="131" t="s">
        <v>1797</v>
      </c>
      <c r="I1575" t="s">
        <v>1879</v>
      </c>
      <c r="J1575" t="s">
        <v>1880</v>
      </c>
    </row>
    <row r="1576" spans="3:10">
      <c r="C1576" t="s">
        <v>1762</v>
      </c>
      <c r="D1576">
        <v>2000</v>
      </c>
      <c r="F1576" s="131" t="s">
        <v>1798</v>
      </c>
      <c r="G1576" t="s">
        <v>401</v>
      </c>
      <c r="I1576" t="s">
        <v>1881</v>
      </c>
    </row>
    <row r="1577" spans="3:10">
      <c r="C1577" t="s">
        <v>1763</v>
      </c>
      <c r="D1577">
        <v>3000</v>
      </c>
      <c r="F1577" s="131" t="s">
        <v>1799</v>
      </c>
      <c r="I1577" t="s">
        <v>1882</v>
      </c>
    </row>
    <row r="1578" spans="3:10">
      <c r="C1578" t="s">
        <v>1764</v>
      </c>
      <c r="D1578">
        <v>2000</v>
      </c>
      <c r="F1578" s="131" t="s">
        <v>1800</v>
      </c>
      <c r="H1578">
        <v>1644448500</v>
      </c>
      <c r="I1578" t="s">
        <v>1883</v>
      </c>
    </row>
    <row r="1579" spans="3:10" ht="28">
      <c r="C1579" t="s">
        <v>1765</v>
      </c>
      <c r="D1579">
        <v>3</v>
      </c>
      <c r="F1579" s="131" t="s">
        <v>1803</v>
      </c>
      <c r="G1579" t="s">
        <v>449</v>
      </c>
      <c r="H1579" s="141">
        <v>1652166000</v>
      </c>
      <c r="I1579" t="s">
        <v>1884</v>
      </c>
    </row>
    <row r="1580" spans="3:10">
      <c r="C1580" t="s">
        <v>1766</v>
      </c>
      <c r="D1580">
        <v>4</v>
      </c>
      <c r="H1580">
        <f>H1579-H1578</f>
        <v>7717500</v>
      </c>
      <c r="I1580" t="s">
        <v>1885</v>
      </c>
    </row>
    <row r="1581" spans="3:10" ht="28">
      <c r="C1581" t="s">
        <v>1767</v>
      </c>
      <c r="D1581">
        <v>2</v>
      </c>
      <c r="G1581" s="141">
        <v>1653462000</v>
      </c>
      <c r="I1581" t="s">
        <v>1886</v>
      </c>
    </row>
    <row r="1582" spans="3:10">
      <c r="G1582">
        <v>1652166878</v>
      </c>
    </row>
    <row r="1583" spans="3:10">
      <c r="G1583">
        <f>G1581-G1582</f>
        <v>1295122</v>
      </c>
    </row>
    <row r="1585" spans="4:9" ht="17" thickBot="1"/>
    <row r="1586" spans="4:9" ht="17" thickBot="1">
      <c r="G1586" s="193" t="s">
        <v>1815</v>
      </c>
      <c r="H1586" s="193" t="s">
        <v>1816</v>
      </c>
      <c r="I1586" s="194" t="s">
        <v>1847</v>
      </c>
    </row>
    <row r="1587" spans="4:9">
      <c r="D1587" t="s">
        <v>1816</v>
      </c>
      <c r="G1587" s="195" t="s">
        <v>75</v>
      </c>
      <c r="H1587" s="198" t="s">
        <v>1817</v>
      </c>
      <c r="I1587" s="240">
        <v>48632915</v>
      </c>
    </row>
    <row r="1588" spans="4:9">
      <c r="D1588" t="s">
        <v>1817</v>
      </c>
      <c r="E1588" s="85">
        <v>48632915</v>
      </c>
      <c r="G1588" s="196" t="s">
        <v>1818</v>
      </c>
      <c r="H1588" s="21" t="s">
        <v>1817</v>
      </c>
      <c r="I1588" s="241"/>
    </row>
    <row r="1589" spans="4:9">
      <c r="D1589" t="s">
        <v>1821</v>
      </c>
      <c r="E1589" s="85">
        <v>1825934</v>
      </c>
      <c r="G1589" s="196" t="s">
        <v>1819</v>
      </c>
      <c r="H1589" s="21" t="s">
        <v>1817</v>
      </c>
      <c r="I1589" s="241"/>
    </row>
    <row r="1590" spans="4:9">
      <c r="D1590" t="s">
        <v>1823</v>
      </c>
      <c r="E1590" s="85">
        <v>28364981</v>
      </c>
      <c r="G1590" s="196" t="s">
        <v>1820</v>
      </c>
      <c r="H1590" s="131" t="s">
        <v>1821</v>
      </c>
      <c r="I1590" s="201">
        <v>1825934</v>
      </c>
    </row>
    <row r="1591" spans="4:9">
      <c r="D1591" t="s">
        <v>1825</v>
      </c>
      <c r="E1591" s="85">
        <v>0</v>
      </c>
      <c r="G1591" s="196" t="s">
        <v>1822</v>
      </c>
      <c r="H1591" s="131" t="s">
        <v>1823</v>
      </c>
      <c r="I1591" s="201">
        <v>28364981</v>
      </c>
    </row>
    <row r="1592" spans="4:9">
      <c r="D1592" t="s">
        <v>1826</v>
      </c>
      <c r="E1592" s="85">
        <v>0</v>
      </c>
      <c r="G1592" s="196" t="s">
        <v>1824</v>
      </c>
      <c r="H1592" s="131" t="s">
        <v>1825</v>
      </c>
      <c r="I1592" s="201">
        <v>0</v>
      </c>
    </row>
    <row r="1593" spans="4:9">
      <c r="D1593" t="s">
        <v>1828</v>
      </c>
      <c r="E1593" s="85">
        <v>0</v>
      </c>
      <c r="G1593" s="196" t="s">
        <v>1848</v>
      </c>
      <c r="H1593" s="131" t="s">
        <v>1826</v>
      </c>
      <c r="I1593" s="201">
        <v>0</v>
      </c>
    </row>
    <row r="1594" spans="4:9">
      <c r="D1594" t="s">
        <v>1845</v>
      </c>
      <c r="E1594" s="85">
        <v>0</v>
      </c>
      <c r="G1594" s="196" t="s">
        <v>1827</v>
      </c>
      <c r="H1594" s="135" t="s">
        <v>1828</v>
      </c>
      <c r="I1594" s="201">
        <v>0</v>
      </c>
    </row>
    <row r="1595" spans="4:9">
      <c r="D1595" t="s">
        <v>1846</v>
      </c>
      <c r="E1595" s="85">
        <v>0</v>
      </c>
      <c r="G1595" s="196" t="s">
        <v>1849</v>
      </c>
      <c r="H1595" s="135" t="s">
        <v>1829</v>
      </c>
      <c r="I1595" s="201">
        <v>0</v>
      </c>
    </row>
    <row r="1596" spans="4:9">
      <c r="D1596" t="s">
        <v>1831</v>
      </c>
      <c r="E1596" s="85">
        <v>0</v>
      </c>
      <c r="G1596" s="196" t="s">
        <v>1830</v>
      </c>
      <c r="H1596" s="199" t="s">
        <v>1831</v>
      </c>
      <c r="I1596" s="241">
        <v>0</v>
      </c>
    </row>
    <row r="1597" spans="4:9">
      <c r="D1597" t="s">
        <v>1835</v>
      </c>
      <c r="E1597" s="85">
        <v>8563279</v>
      </c>
      <c r="G1597" s="196" t="s">
        <v>1832</v>
      </c>
      <c r="H1597" s="199" t="s">
        <v>1831</v>
      </c>
      <c r="I1597" s="241"/>
    </row>
    <row r="1598" spans="4:9">
      <c r="D1598" t="s">
        <v>1837</v>
      </c>
      <c r="E1598" s="85">
        <v>103758184</v>
      </c>
      <c r="G1598" s="196" t="s">
        <v>1833</v>
      </c>
      <c r="H1598" s="199" t="s">
        <v>1831</v>
      </c>
      <c r="I1598" s="241"/>
    </row>
    <row r="1599" spans="4:9">
      <c r="D1599" t="s">
        <v>1839</v>
      </c>
      <c r="E1599" s="85">
        <v>61998316</v>
      </c>
      <c r="G1599" s="196" t="s">
        <v>1834</v>
      </c>
      <c r="H1599" s="199" t="s">
        <v>1835</v>
      </c>
      <c r="I1599" s="201">
        <v>8563279</v>
      </c>
    </row>
    <row r="1600" spans="4:9">
      <c r="D1600" t="s">
        <v>1840</v>
      </c>
      <c r="E1600" s="85">
        <v>438366</v>
      </c>
      <c r="G1600" s="196" t="s">
        <v>1836</v>
      </c>
      <c r="H1600" t="s">
        <v>1837</v>
      </c>
      <c r="I1600" s="201">
        <v>103758184</v>
      </c>
    </row>
    <row r="1601" spans="4:12">
      <c r="D1601" t="s">
        <v>1842</v>
      </c>
      <c r="E1601" s="85">
        <v>0</v>
      </c>
      <c r="G1601" s="196" t="s">
        <v>1838</v>
      </c>
      <c r="H1601" t="s">
        <v>1839</v>
      </c>
      <c r="I1601" s="201">
        <v>61998316</v>
      </c>
    </row>
    <row r="1602" spans="4:12">
      <c r="D1602" t="s">
        <v>1844</v>
      </c>
      <c r="E1602" s="85">
        <v>24055454</v>
      </c>
      <c r="G1602" s="196" t="s">
        <v>1850</v>
      </c>
      <c r="H1602" t="s">
        <v>1840</v>
      </c>
      <c r="I1602" s="201">
        <v>438366</v>
      </c>
    </row>
    <row r="1603" spans="4:12">
      <c r="G1603" s="196" t="s">
        <v>1841</v>
      </c>
      <c r="H1603" t="s">
        <v>1842</v>
      </c>
      <c r="I1603" s="201">
        <v>0</v>
      </c>
    </row>
    <row r="1604" spans="4:12" ht="17" thickBot="1">
      <c r="G1604" s="197" t="s">
        <v>1843</v>
      </c>
      <c r="H1604" s="200" t="s">
        <v>1844</v>
      </c>
      <c r="I1604" s="202">
        <v>24055454</v>
      </c>
    </row>
    <row r="1608" spans="4:12">
      <c r="E1608" t="s">
        <v>1851</v>
      </c>
      <c r="F1608">
        <v>5</v>
      </c>
      <c r="G1608" t="s">
        <v>1863</v>
      </c>
    </row>
    <row r="1609" spans="4:12">
      <c r="E1609" t="s">
        <v>1852</v>
      </c>
      <c r="F1609">
        <v>15</v>
      </c>
      <c r="G1609" s="83"/>
      <c r="H1609" s="83" t="s">
        <v>27</v>
      </c>
      <c r="I1609" s="83" t="s">
        <v>1887</v>
      </c>
      <c r="J1609" s="83"/>
      <c r="K1609" s="83"/>
      <c r="L1609" s="83"/>
    </row>
    <row r="1610" spans="4:12">
      <c r="E1610" t="s">
        <v>1853</v>
      </c>
      <c r="G1610" s="83" t="s">
        <v>1890</v>
      </c>
      <c r="H1610" s="108">
        <v>44797</v>
      </c>
      <c r="I1610" s="83" t="s">
        <v>1888</v>
      </c>
      <c r="J1610" s="83">
        <v>26</v>
      </c>
      <c r="K1610" s="83"/>
      <c r="L1610" s="83"/>
    </row>
    <row r="1611" spans="4:12">
      <c r="E1611" t="s">
        <v>1854</v>
      </c>
      <c r="G1611" s="110" t="s">
        <v>1890</v>
      </c>
      <c r="H1611" s="205">
        <v>44796</v>
      </c>
      <c r="I1611" s="110" t="s">
        <v>1889</v>
      </c>
      <c r="J1611" s="110">
        <v>40</v>
      </c>
      <c r="K1611" s="83"/>
      <c r="L1611" s="83"/>
    </row>
    <row r="1612" spans="4:12">
      <c r="E1612" t="s">
        <v>1856</v>
      </c>
      <c r="G1612" s="110" t="s">
        <v>1891</v>
      </c>
      <c r="H1612" s="205">
        <v>44791</v>
      </c>
      <c r="I1612" s="110" t="s">
        <v>1892</v>
      </c>
      <c r="J1612" s="83" t="s">
        <v>1893</v>
      </c>
      <c r="K1612" s="110" t="s">
        <v>1908</v>
      </c>
      <c r="L1612" s="110" t="s">
        <v>1900</v>
      </c>
    </row>
    <row r="1613" spans="4:12">
      <c r="E1613" t="s">
        <v>1855</v>
      </c>
      <c r="G1613" s="83" t="s">
        <v>1891</v>
      </c>
      <c r="H1613" s="108">
        <v>44792</v>
      </c>
      <c r="I1613" s="83" t="s">
        <v>1894</v>
      </c>
      <c r="J1613" s="83" t="s">
        <v>1895</v>
      </c>
      <c r="K1613" s="83" t="s">
        <v>1898</v>
      </c>
      <c r="L1613" s="83" t="s">
        <v>1899</v>
      </c>
    </row>
    <row r="1614" spans="4:12">
      <c r="E1614" t="s">
        <v>1857</v>
      </c>
      <c r="F1614">
        <f>15+10+6+3+1</f>
        <v>35</v>
      </c>
      <c r="G1614" s="83" t="s">
        <v>1891</v>
      </c>
      <c r="H1614" s="108">
        <v>44793</v>
      </c>
      <c r="I1614" s="83" t="s">
        <v>1896</v>
      </c>
      <c r="J1614" s="83" t="s">
        <v>1897</v>
      </c>
      <c r="K1614" s="83"/>
      <c r="L1614" s="83"/>
    </row>
    <row r="1615" spans="4:12">
      <c r="E1615" t="s">
        <v>1858</v>
      </c>
      <c r="G1615" s="83"/>
      <c r="H1615" s="83"/>
      <c r="I1615" s="83"/>
      <c r="J1615" s="83"/>
      <c r="K1615" s="83"/>
      <c r="L1615" s="83"/>
    </row>
    <row r="1616" spans="4:12">
      <c r="E1616" t="s">
        <v>1859</v>
      </c>
      <c r="G1616" s="83" t="s">
        <v>1891</v>
      </c>
      <c r="H1616" s="204">
        <v>37135</v>
      </c>
      <c r="I1616" s="83" t="s">
        <v>1892</v>
      </c>
      <c r="J1616" s="83" t="s">
        <v>1900</v>
      </c>
      <c r="K1616" s="83"/>
      <c r="L1616" s="83"/>
    </row>
    <row r="1617" spans="5:12">
      <c r="E1617" t="s">
        <v>1860</v>
      </c>
      <c r="G1617" s="110" t="s">
        <v>1891</v>
      </c>
      <c r="H1617" s="205">
        <v>44804</v>
      </c>
      <c r="I1617" s="110" t="s">
        <v>1888</v>
      </c>
      <c r="J1617" s="83" t="s">
        <v>1900</v>
      </c>
      <c r="K1617" s="110" t="s">
        <v>1908</v>
      </c>
      <c r="L1617" s="110">
        <v>9</v>
      </c>
    </row>
    <row r="1618" spans="5:12">
      <c r="E1618" t="s">
        <v>1861</v>
      </c>
      <c r="G1618" s="83" t="s">
        <v>1890</v>
      </c>
      <c r="H1618" s="108">
        <v>44818</v>
      </c>
      <c r="I1618" s="83" t="s">
        <v>1888</v>
      </c>
      <c r="J1618" s="83">
        <v>18</v>
      </c>
      <c r="K1618" s="83"/>
      <c r="L1618" s="83"/>
    </row>
    <row r="1619" spans="5:12">
      <c r="E1619" t="s">
        <v>1862</v>
      </c>
      <c r="F1619">
        <v>35</v>
      </c>
      <c r="G1619" s="83" t="s">
        <v>1890</v>
      </c>
      <c r="H1619" s="108">
        <v>44819</v>
      </c>
      <c r="I1619" s="83" t="s">
        <v>1892</v>
      </c>
      <c r="J1619" s="83">
        <v>25</v>
      </c>
      <c r="K1619" s="83"/>
      <c r="L1619" s="83"/>
    </row>
    <row r="1620" spans="5:12">
      <c r="F1620">
        <v>20</v>
      </c>
      <c r="G1620" s="83" t="s">
        <v>1890</v>
      </c>
      <c r="H1620" s="108">
        <v>44820</v>
      </c>
      <c r="I1620" s="83" t="s">
        <v>1894</v>
      </c>
      <c r="J1620" s="83">
        <v>10</v>
      </c>
      <c r="K1620" s="83"/>
      <c r="L1620" s="83"/>
    </row>
    <row r="1621" spans="5:12">
      <c r="F1621">
        <v>10</v>
      </c>
      <c r="G1621" s="83" t="s">
        <v>1890</v>
      </c>
      <c r="H1621" s="108">
        <v>44821</v>
      </c>
      <c r="I1621" s="83" t="s">
        <v>1901</v>
      </c>
      <c r="J1621" s="83">
        <v>126</v>
      </c>
      <c r="K1621" s="83"/>
      <c r="L1621" s="83"/>
    </row>
    <row r="1622" spans="5:12">
      <c r="F1622">
        <v>4</v>
      </c>
      <c r="G1622" s="21" t="s">
        <v>1918</v>
      </c>
      <c r="H1622" s="21" t="s">
        <v>1909</v>
      </c>
      <c r="I1622" s="21" t="s">
        <v>1892</v>
      </c>
      <c r="J1622" t="s">
        <v>1920</v>
      </c>
      <c r="K1622" s="21" t="s">
        <v>1919</v>
      </c>
    </row>
    <row r="1623" spans="5:12">
      <c r="F1623">
        <v>1</v>
      </c>
      <c r="G1623" t="s">
        <v>1890</v>
      </c>
      <c r="H1623" t="s">
        <v>1909</v>
      </c>
      <c r="I1623" t="s">
        <v>1892</v>
      </c>
      <c r="J1623" t="s">
        <v>1910</v>
      </c>
      <c r="K1623" t="s">
        <v>1911</v>
      </c>
    </row>
    <row r="1624" spans="5:12">
      <c r="G1624" t="s">
        <v>1891</v>
      </c>
      <c r="H1624" t="s">
        <v>1912</v>
      </c>
      <c r="I1624" t="s">
        <v>1894</v>
      </c>
      <c r="J1624" t="s">
        <v>1914</v>
      </c>
      <c r="K1624" t="s">
        <v>1913</v>
      </c>
    </row>
    <row r="1625" spans="5:12">
      <c r="G1625" t="s">
        <v>1915</v>
      </c>
      <c r="H1625" t="s">
        <v>1912</v>
      </c>
      <c r="I1625" t="s">
        <v>1894</v>
      </c>
      <c r="J1625" t="s">
        <v>1916</v>
      </c>
      <c r="K1625" t="s">
        <v>1917</v>
      </c>
    </row>
    <row r="1633" spans="6:9">
      <c r="H1633" t="s">
        <v>1906</v>
      </c>
      <c r="I1633" t="s">
        <v>1907</v>
      </c>
    </row>
    <row r="1634" spans="6:9">
      <c r="G1634" t="s">
        <v>1905</v>
      </c>
      <c r="H1634">
        <v>38</v>
      </c>
      <c r="I1634">
        <v>30</v>
      </c>
    </row>
    <row r="1635" spans="6:9">
      <c r="G1635" t="s">
        <v>1902</v>
      </c>
      <c r="H1635">
        <v>42</v>
      </c>
      <c r="I1635">
        <v>36</v>
      </c>
    </row>
    <row r="1636" spans="6:9">
      <c r="G1636" t="s">
        <v>1903</v>
      </c>
      <c r="H1636">
        <v>40</v>
      </c>
      <c r="I1636">
        <v>42</v>
      </c>
    </row>
    <row r="1637" spans="6:9">
      <c r="G1637" t="s">
        <v>1904</v>
      </c>
      <c r="H1637">
        <v>40</v>
      </c>
      <c r="I1637">
        <v>34</v>
      </c>
    </row>
    <row r="1641" spans="6:9">
      <c r="G1641">
        <v>5</v>
      </c>
      <c r="H1641">
        <v>10</v>
      </c>
    </row>
    <row r="1643" spans="6:9">
      <c r="F1643" t="s">
        <v>1930</v>
      </c>
    </row>
    <row r="1644" spans="6:9">
      <c r="F1644" t="s">
        <v>1931</v>
      </c>
    </row>
    <row r="1645" spans="6:9">
      <c r="F1645" t="s">
        <v>1932</v>
      </c>
    </row>
    <row r="1646" spans="6:9">
      <c r="F1646" t="s">
        <v>1933</v>
      </c>
    </row>
    <row r="1647" spans="6:9">
      <c r="F1647" t="s">
        <v>1934</v>
      </c>
    </row>
    <row r="1650" spans="5:8">
      <c r="E1650">
        <v>333</v>
      </c>
    </row>
    <row r="1651" spans="5:8">
      <c r="E1651">
        <v>222</v>
      </c>
      <c r="F1651">
        <v>1000</v>
      </c>
      <c r="G1651">
        <v>500</v>
      </c>
      <c r="H1651">
        <v>1</v>
      </c>
    </row>
    <row r="1652" spans="5:8">
      <c r="E1652">
        <f>222/3</f>
        <v>74</v>
      </c>
      <c r="G1652">
        <v>250</v>
      </c>
      <c r="H1652">
        <v>1</v>
      </c>
    </row>
    <row r="1653" spans="5:8">
      <c r="E1653">
        <f>74/3</f>
        <v>24.666666666666668</v>
      </c>
      <c r="G1653">
        <v>125</v>
      </c>
      <c r="H1653">
        <v>1</v>
      </c>
    </row>
    <row r="1654" spans="5:8">
      <c r="G1654">
        <v>62</v>
      </c>
      <c r="H1654">
        <v>1</v>
      </c>
    </row>
    <row r="1655" spans="5:8">
      <c r="G1655">
        <v>31</v>
      </c>
      <c r="H1655">
        <v>1</v>
      </c>
    </row>
    <row r="1657" spans="5:8">
      <c r="G1657">
        <v>333</v>
      </c>
    </row>
    <row r="1658" spans="5:8">
      <c r="G1658">
        <v>333</v>
      </c>
    </row>
    <row r="1659" spans="5:8">
      <c r="G1659">
        <v>111</v>
      </c>
    </row>
    <row r="1660" spans="5:8">
      <c r="F1660">
        <f>111/3</f>
        <v>37</v>
      </c>
      <c r="G1660">
        <v>111</v>
      </c>
    </row>
    <row r="1661" spans="5:8">
      <c r="G1661">
        <v>37</v>
      </c>
    </row>
    <row r="1663" spans="5:8">
      <c r="F1663" t="s">
        <v>1973</v>
      </c>
      <c r="G1663" t="s">
        <v>1974</v>
      </c>
    </row>
    <row r="1664" spans="5:8">
      <c r="E1664">
        <v>14</v>
      </c>
      <c r="F1664">
        <v>0</v>
      </c>
      <c r="G1664">
        <v>2</v>
      </c>
    </row>
    <row r="1665" spans="5:13">
      <c r="E1665">
        <v>15</v>
      </c>
      <c r="F1665">
        <v>3</v>
      </c>
      <c r="G1665">
        <v>2</v>
      </c>
    </row>
    <row r="1666" spans="5:13">
      <c r="E1666">
        <v>16</v>
      </c>
      <c r="F1666">
        <v>3</v>
      </c>
      <c r="G1666">
        <v>3</v>
      </c>
    </row>
    <row r="1667" spans="5:13">
      <c r="E1667">
        <v>17</v>
      </c>
      <c r="F1667">
        <v>2</v>
      </c>
      <c r="G1667">
        <v>2</v>
      </c>
    </row>
    <row r="1668" spans="5:13">
      <c r="E1668">
        <v>18</v>
      </c>
      <c r="F1668">
        <v>1</v>
      </c>
      <c r="G1668">
        <v>4</v>
      </c>
    </row>
    <row r="1669" spans="5:13">
      <c r="E1669">
        <v>19</v>
      </c>
      <c r="F1669">
        <v>1</v>
      </c>
      <c r="G1669">
        <v>4</v>
      </c>
    </row>
    <row r="1670" spans="5:13">
      <c r="E1670">
        <v>20</v>
      </c>
      <c r="F1670">
        <v>1</v>
      </c>
      <c r="G1670">
        <v>4</v>
      </c>
    </row>
    <row r="1676" spans="5:13">
      <c r="E1676" t="s">
        <v>1975</v>
      </c>
      <c r="F1676" t="s">
        <v>750</v>
      </c>
    </row>
    <row r="1677" spans="5:13">
      <c r="E1677" t="s">
        <v>1976</v>
      </c>
      <c r="F1677" s="53">
        <v>44810</v>
      </c>
      <c r="G1677" t="s">
        <v>1995</v>
      </c>
      <c r="H1677" t="s">
        <v>1985</v>
      </c>
      <c r="I1677" t="s">
        <v>1989</v>
      </c>
      <c r="J1677">
        <v>33</v>
      </c>
    </row>
    <row r="1678" spans="5:13">
      <c r="E1678" t="s">
        <v>1977</v>
      </c>
      <c r="F1678" s="53">
        <v>44811</v>
      </c>
      <c r="G1678" t="s">
        <v>1996</v>
      </c>
      <c r="H1678" t="s">
        <v>1986</v>
      </c>
      <c r="I1678" t="s">
        <v>1990</v>
      </c>
      <c r="J1678">
        <v>110</v>
      </c>
    </row>
    <row r="1679" spans="5:13">
      <c r="E1679" t="s">
        <v>1978</v>
      </c>
      <c r="F1679" s="53">
        <v>44812</v>
      </c>
      <c r="G1679" t="s">
        <v>1997</v>
      </c>
      <c r="H1679" t="s">
        <v>1987</v>
      </c>
    </row>
    <row r="1680" spans="5:13">
      <c r="E1680" t="s">
        <v>1979</v>
      </c>
      <c r="F1680" s="53">
        <v>44813</v>
      </c>
      <c r="G1680" t="s">
        <v>1998</v>
      </c>
      <c r="H1680" t="s">
        <v>1988</v>
      </c>
      <c r="I1680" t="s">
        <v>2002</v>
      </c>
      <c r="J1680">
        <v>400</v>
      </c>
      <c r="K1680" t="s">
        <v>2004</v>
      </c>
      <c r="L1680" t="s">
        <v>2005</v>
      </c>
      <c r="M1680">
        <v>90</v>
      </c>
    </row>
    <row r="1681" spans="5:10">
      <c r="E1681" t="s">
        <v>1980</v>
      </c>
      <c r="F1681" s="53">
        <v>44814</v>
      </c>
      <c r="G1681" t="s">
        <v>1999</v>
      </c>
      <c r="I1681" t="s">
        <v>1992</v>
      </c>
      <c r="J1681">
        <v>108</v>
      </c>
    </row>
    <row r="1682" spans="5:10">
      <c r="E1682" t="s">
        <v>1981</v>
      </c>
      <c r="F1682" s="53">
        <v>44815</v>
      </c>
      <c r="G1682" t="s">
        <v>2000</v>
      </c>
    </row>
    <row r="1683" spans="5:10">
      <c r="E1683" t="s">
        <v>1982</v>
      </c>
      <c r="F1683" s="53">
        <v>44816</v>
      </c>
      <c r="G1683" t="s">
        <v>2001</v>
      </c>
      <c r="I1683" t="s">
        <v>1993</v>
      </c>
      <c r="J1683">
        <v>157</v>
      </c>
    </row>
    <row r="1684" spans="5:10">
      <c r="E1684" t="s">
        <v>1983</v>
      </c>
      <c r="F1684" s="53">
        <v>44817</v>
      </c>
      <c r="G1684" t="s">
        <v>1995</v>
      </c>
      <c r="I1684" t="s">
        <v>1994</v>
      </c>
      <c r="J1684">
        <v>320</v>
      </c>
    </row>
    <row r="1685" spans="5:10">
      <c r="E1685" t="s">
        <v>1984</v>
      </c>
      <c r="F1685" s="53">
        <v>44818</v>
      </c>
      <c r="G1685" t="s">
        <v>1996</v>
      </c>
      <c r="I1685" t="s">
        <v>2003</v>
      </c>
      <c r="J1685">
        <v>85</v>
      </c>
    </row>
    <row r="1686" spans="5:10">
      <c r="F1686" s="53">
        <v>44819</v>
      </c>
      <c r="G1686" t="s">
        <v>1997</v>
      </c>
    </row>
    <row r="1687" spans="5:10">
      <c r="F1687" s="53">
        <v>44820</v>
      </c>
      <c r="G1687" t="s">
        <v>1998</v>
      </c>
    </row>
    <row r="1688" spans="5:10">
      <c r="F1688" s="53">
        <v>44821</v>
      </c>
      <c r="G1688" t="s">
        <v>1999</v>
      </c>
    </row>
    <row r="1689" spans="5:10">
      <c r="F1689" s="53">
        <v>44822</v>
      </c>
      <c r="G1689" t="s">
        <v>2000</v>
      </c>
      <c r="H1689" t="s">
        <v>1991</v>
      </c>
    </row>
    <row r="1698" spans="1:9">
      <c r="A1698" s="83" t="s">
        <v>2012</v>
      </c>
      <c r="B1698" s="83" t="s">
        <v>2013</v>
      </c>
      <c r="C1698" s="83" t="s">
        <v>2014</v>
      </c>
      <c r="D1698" s="83" t="s">
        <v>2015</v>
      </c>
      <c r="E1698" s="83" t="s">
        <v>2022</v>
      </c>
      <c r="F1698" s="83" t="s">
        <v>2016</v>
      </c>
    </row>
    <row r="1699" spans="1:9">
      <c r="A1699" s="83">
        <v>1</v>
      </c>
      <c r="B1699" s="83" t="s">
        <v>2017</v>
      </c>
      <c r="C1699" s="83" t="s">
        <v>2019</v>
      </c>
      <c r="D1699" s="83">
        <v>10</v>
      </c>
      <c r="E1699" s="83">
        <f>100-D1699</f>
        <v>90</v>
      </c>
      <c r="F1699" s="83" t="s">
        <v>2023</v>
      </c>
    </row>
    <row r="1700" spans="1:9">
      <c r="A1700" s="83">
        <v>2</v>
      </c>
      <c r="B1700" s="83" t="s">
        <v>2018</v>
      </c>
      <c r="C1700" s="83" t="s">
        <v>2020</v>
      </c>
      <c r="D1700" s="83">
        <v>15</v>
      </c>
      <c r="E1700" s="83">
        <f t="shared" ref="E1700:E1708" si="29">100-D1700</f>
        <v>85</v>
      </c>
      <c r="F1700" s="83" t="s">
        <v>2024</v>
      </c>
    </row>
    <row r="1701" spans="1:9">
      <c r="A1701" s="83">
        <v>3</v>
      </c>
      <c r="B1701" s="110" t="s">
        <v>2017</v>
      </c>
      <c r="C1701" s="110" t="s">
        <v>2021</v>
      </c>
      <c r="D1701" s="110">
        <v>20</v>
      </c>
      <c r="E1701" s="110">
        <f t="shared" si="29"/>
        <v>80</v>
      </c>
      <c r="F1701" s="110" t="s">
        <v>842</v>
      </c>
      <c r="H1701" t="s">
        <v>2032</v>
      </c>
    </row>
    <row r="1702" spans="1:9">
      <c r="A1702" s="83">
        <v>4</v>
      </c>
      <c r="B1702" s="83" t="s">
        <v>2018</v>
      </c>
      <c r="C1702" s="83" t="s">
        <v>2019</v>
      </c>
      <c r="D1702" s="83">
        <v>25</v>
      </c>
      <c r="E1702" s="83">
        <f t="shared" si="29"/>
        <v>75</v>
      </c>
      <c r="F1702" s="83" t="s">
        <v>2025</v>
      </c>
      <c r="H1702" t="s">
        <v>2033</v>
      </c>
    </row>
    <row r="1703" spans="1:9">
      <c r="A1703" s="83">
        <v>5</v>
      </c>
      <c r="B1703" s="83" t="s">
        <v>2017</v>
      </c>
      <c r="C1703" s="83" t="s">
        <v>2020</v>
      </c>
      <c r="D1703" s="83">
        <v>30</v>
      </c>
      <c r="E1703" s="83">
        <f t="shared" si="29"/>
        <v>70</v>
      </c>
      <c r="F1703" s="83" t="s">
        <v>2026</v>
      </c>
      <c r="I1703" t="s">
        <v>211</v>
      </c>
    </row>
    <row r="1704" spans="1:9">
      <c r="A1704" s="83">
        <v>6</v>
      </c>
      <c r="B1704" s="83" t="s">
        <v>2018</v>
      </c>
      <c r="C1704" s="83" t="s">
        <v>2021</v>
      </c>
      <c r="D1704" s="83">
        <v>35</v>
      </c>
      <c r="E1704" s="83">
        <f t="shared" si="29"/>
        <v>65</v>
      </c>
      <c r="F1704" s="83" t="s">
        <v>2027</v>
      </c>
      <c r="I1704" t="s">
        <v>2034</v>
      </c>
    </row>
    <row r="1705" spans="1:9">
      <c r="A1705" s="83">
        <v>7</v>
      </c>
      <c r="B1705" s="83" t="s">
        <v>2017</v>
      </c>
      <c r="C1705" s="83" t="s">
        <v>2019</v>
      </c>
      <c r="D1705" s="83">
        <v>40</v>
      </c>
      <c r="E1705" s="83">
        <f t="shared" si="29"/>
        <v>60</v>
      </c>
      <c r="F1705" s="83" t="s">
        <v>2028</v>
      </c>
      <c r="H1705" t="s">
        <v>2035</v>
      </c>
    </row>
    <row r="1706" spans="1:9">
      <c r="A1706" s="83">
        <v>8</v>
      </c>
      <c r="B1706" s="110" t="s">
        <v>2018</v>
      </c>
      <c r="C1706" s="110" t="s">
        <v>2020</v>
      </c>
      <c r="D1706" s="110">
        <v>45</v>
      </c>
      <c r="E1706" s="110">
        <f t="shared" si="29"/>
        <v>55</v>
      </c>
      <c r="F1706" s="110" t="s">
        <v>2029</v>
      </c>
      <c r="H1706" t="s">
        <v>2036</v>
      </c>
    </row>
    <row r="1707" spans="1:9">
      <c r="A1707" s="83">
        <v>9</v>
      </c>
      <c r="B1707" s="83" t="s">
        <v>2017</v>
      </c>
      <c r="C1707" s="83" t="s">
        <v>2021</v>
      </c>
      <c r="D1707" s="83">
        <v>50</v>
      </c>
      <c r="E1707" s="83">
        <f t="shared" si="29"/>
        <v>50</v>
      </c>
      <c r="F1707" s="83" t="s">
        <v>2030</v>
      </c>
    </row>
    <row r="1708" spans="1:9">
      <c r="A1708" s="83">
        <v>10</v>
      </c>
      <c r="B1708" s="83" t="s">
        <v>2018</v>
      </c>
      <c r="C1708" s="83" t="s">
        <v>2019</v>
      </c>
      <c r="D1708" s="83">
        <v>55</v>
      </c>
      <c r="E1708" s="83">
        <f t="shared" si="29"/>
        <v>45</v>
      </c>
      <c r="F1708" s="83" t="s">
        <v>2031</v>
      </c>
    </row>
    <row r="1719" spans="3:7">
      <c r="C1719" t="s">
        <v>2041</v>
      </c>
      <c r="D1719" t="s">
        <v>2042</v>
      </c>
      <c r="E1719" t="s">
        <v>2043</v>
      </c>
    </row>
    <row r="1720" spans="3:7">
      <c r="C1720" t="s">
        <v>2044</v>
      </c>
      <c r="D1720" t="s">
        <v>2045</v>
      </c>
    </row>
    <row r="1721" spans="3:7">
      <c r="D1721" t="s">
        <v>2046</v>
      </c>
      <c r="F1721" t="s">
        <v>2053</v>
      </c>
    </row>
    <row r="1722" spans="3:7">
      <c r="D1722" t="s">
        <v>2047</v>
      </c>
    </row>
    <row r="1726" spans="3:7">
      <c r="E1726" t="s">
        <v>2054</v>
      </c>
      <c r="F1726" s="53" t="s">
        <v>2055</v>
      </c>
      <c r="G1726">
        <v>30</v>
      </c>
    </row>
    <row r="1728" spans="3:7">
      <c r="D1728" s="83" t="s">
        <v>2064</v>
      </c>
      <c r="E1728" s="83" t="s">
        <v>2065</v>
      </c>
      <c r="F1728" s="83" t="s">
        <v>2066</v>
      </c>
    </row>
    <row r="1729" spans="4:27">
      <c r="D1729" s="83" t="s">
        <v>33</v>
      </c>
      <c r="E1729" s="107" t="s">
        <v>2058</v>
      </c>
      <c r="F1729" s="83" t="s">
        <v>2062</v>
      </c>
    </row>
    <row r="1730" spans="4:27">
      <c r="D1730" s="83" t="s">
        <v>2056</v>
      </c>
      <c r="E1730" s="107" t="s">
        <v>2059</v>
      </c>
      <c r="F1730" s="83" t="s">
        <v>2062</v>
      </c>
    </row>
    <row r="1731" spans="4:27">
      <c r="D1731" s="83" t="s">
        <v>2057</v>
      </c>
      <c r="E1731" s="107" t="s">
        <v>2060</v>
      </c>
      <c r="F1731" s="83" t="s">
        <v>2063</v>
      </c>
    </row>
    <row r="1732" spans="4:27">
      <c r="D1732" s="83" t="s">
        <v>2067</v>
      </c>
      <c r="E1732" s="107" t="s">
        <v>2068</v>
      </c>
      <c r="F1732" s="83" t="s">
        <v>2061</v>
      </c>
    </row>
    <row r="1733" spans="4:27">
      <c r="D1733" s="83" t="s">
        <v>2069</v>
      </c>
      <c r="E1733" s="107" t="s">
        <v>2070</v>
      </c>
      <c r="F1733" s="83" t="s">
        <v>2061</v>
      </c>
    </row>
    <row r="1740" spans="4:27">
      <c r="V1740" t="s">
        <v>2324</v>
      </c>
    </row>
    <row r="1741" spans="4:27">
      <c r="D1741" s="208">
        <v>44926</v>
      </c>
      <c r="E1741" t="s">
        <v>2071</v>
      </c>
    </row>
    <row r="1742" spans="4:27">
      <c r="D1742" s="208">
        <v>44592</v>
      </c>
      <c r="E1742" t="s">
        <v>2072</v>
      </c>
      <c r="V1742" s="239" t="s">
        <v>2301</v>
      </c>
      <c r="W1742" s="227"/>
      <c r="X1742" s="227"/>
      <c r="Y1742" s="227"/>
      <c r="Z1742" s="227"/>
      <c r="AA1742" s="227"/>
    </row>
    <row r="1743" spans="4:27">
      <c r="D1743" s="207" t="s">
        <v>2073</v>
      </c>
      <c r="E1743" t="s">
        <v>2074</v>
      </c>
      <c r="F1743" t="s">
        <v>2075</v>
      </c>
      <c r="V1743" s="239"/>
      <c r="W1743" s="227" t="s">
        <v>2302</v>
      </c>
      <c r="X1743" s="227" t="s">
        <v>2303</v>
      </c>
      <c r="Y1743" s="227" t="s">
        <v>2304</v>
      </c>
      <c r="Z1743" s="227" t="s">
        <v>2307</v>
      </c>
      <c r="AA1743" s="227" t="s">
        <v>2308</v>
      </c>
    </row>
    <row r="1744" spans="4:27">
      <c r="D1744" s="247" t="s">
        <v>2076</v>
      </c>
      <c r="E1744" t="s">
        <v>2077</v>
      </c>
      <c r="V1744" s="239"/>
      <c r="Y1744" s="227" t="s">
        <v>2305</v>
      </c>
      <c r="AA1744" s="227" t="s">
        <v>2309</v>
      </c>
    </row>
    <row r="1745" spans="3:28">
      <c r="D1745" s="247"/>
      <c r="E1745" t="s">
        <v>2078</v>
      </c>
      <c r="V1745" s="239"/>
      <c r="Y1745" s="227" t="s">
        <v>2306</v>
      </c>
    </row>
    <row r="1746" spans="3:28">
      <c r="V1746" s="228"/>
      <c r="W1746" s="228"/>
      <c r="X1746" s="228"/>
      <c r="Y1746" s="228"/>
      <c r="Z1746" s="228"/>
      <c r="AA1746" s="228"/>
      <c r="AB1746" s="228"/>
    </row>
    <row r="1747" spans="3:28">
      <c r="V1747" s="1"/>
      <c r="W1747" s="229">
        <v>1</v>
      </c>
      <c r="X1747" s="229" t="s">
        <v>2310</v>
      </c>
      <c r="Y1747" s="229" t="s">
        <v>2311</v>
      </c>
      <c r="Z1747" s="231">
        <v>31095</v>
      </c>
      <c r="AA1747" s="229">
        <v>0</v>
      </c>
      <c r="AB1747" s="229">
        <v>0</v>
      </c>
    </row>
    <row r="1748" spans="3:28">
      <c r="V1748" s="1"/>
      <c r="W1748" s="232">
        <v>2</v>
      </c>
      <c r="X1748" s="232" t="s">
        <v>2312</v>
      </c>
      <c r="Y1748" s="232" t="s">
        <v>2313</v>
      </c>
      <c r="Z1748" s="233">
        <v>2637516</v>
      </c>
      <c r="AA1748" s="233">
        <v>483722</v>
      </c>
      <c r="AB1748" s="233">
        <v>483722</v>
      </c>
    </row>
    <row r="1749" spans="3:28">
      <c r="V1749" s="1"/>
      <c r="W1749" s="232">
        <v>3</v>
      </c>
      <c r="X1749" s="232" t="s">
        <v>2314</v>
      </c>
      <c r="Y1749" s="232" t="s">
        <v>2315</v>
      </c>
      <c r="Z1749" s="233">
        <v>184973</v>
      </c>
      <c r="AA1749" s="233">
        <v>18497</v>
      </c>
      <c r="AB1749" s="233">
        <v>18497</v>
      </c>
    </row>
    <row r="1750" spans="3:28">
      <c r="V1750" s="1"/>
      <c r="W1750" s="232">
        <v>4</v>
      </c>
      <c r="X1750" s="232" t="s">
        <v>2316</v>
      </c>
      <c r="Y1750" s="232" t="s">
        <v>2317</v>
      </c>
      <c r="Z1750" s="233">
        <v>64440</v>
      </c>
      <c r="AA1750" s="233">
        <v>6444</v>
      </c>
      <c r="AB1750" s="233">
        <v>6444</v>
      </c>
    </row>
    <row r="1751" spans="3:28">
      <c r="V1751" s="1"/>
      <c r="W1751" s="232">
        <v>5</v>
      </c>
      <c r="X1751" s="232" t="s">
        <v>2318</v>
      </c>
      <c r="Y1751" s="232" t="s">
        <v>2319</v>
      </c>
      <c r="Z1751" s="232">
        <v>19</v>
      </c>
      <c r="AA1751" s="232">
        <v>0</v>
      </c>
      <c r="AB1751" s="232">
        <v>0</v>
      </c>
    </row>
    <row r="1752" spans="3:28">
      <c r="V1752" s="1"/>
      <c r="W1752" s="232">
        <v>6</v>
      </c>
      <c r="X1752" s="232" t="s">
        <v>2320</v>
      </c>
      <c r="Y1752" s="232" t="s">
        <v>2321</v>
      </c>
      <c r="Z1752" s="233">
        <v>146398</v>
      </c>
      <c r="AA1752" s="233">
        <v>17715</v>
      </c>
      <c r="AB1752" s="233">
        <v>17715</v>
      </c>
    </row>
    <row r="1753" spans="3:28">
      <c r="V1753" s="1"/>
      <c r="W1753" s="234">
        <v>7</v>
      </c>
      <c r="X1753" s="234" t="s">
        <v>2322</v>
      </c>
      <c r="Y1753" s="234" t="s">
        <v>2323</v>
      </c>
      <c r="Z1753" s="235">
        <v>275573</v>
      </c>
      <c r="AA1753" s="235">
        <v>27561</v>
      </c>
      <c r="AB1753" s="235">
        <v>27561</v>
      </c>
    </row>
    <row r="1754" spans="3:28">
      <c r="Z1754" s="230">
        <f>Z1747+Z1748+Z1749+Z1750+Z1751+Z1752+Z1753</f>
        <v>3340014</v>
      </c>
      <c r="AA1754" s="230">
        <f t="shared" ref="AA1754:AB1754" si="30">AA1747+AA1748+AA1749+AA1750+AA1751+AA1752+AA1753</f>
        <v>553939</v>
      </c>
      <c r="AB1754" s="230">
        <f t="shared" si="30"/>
        <v>553939</v>
      </c>
    </row>
    <row r="1757" spans="3:28">
      <c r="D1757" s="53">
        <v>44916</v>
      </c>
      <c r="E1757" t="s">
        <v>2079</v>
      </c>
      <c r="F1757" t="s">
        <v>2080</v>
      </c>
      <c r="G1757">
        <v>21</v>
      </c>
    </row>
    <row r="1758" spans="3:28" ht="24">
      <c r="C1758" t="s">
        <v>2084</v>
      </c>
      <c r="D1758" s="53">
        <v>44922</v>
      </c>
      <c r="E1758" s="209" t="s">
        <v>2081</v>
      </c>
      <c r="F1758" t="s">
        <v>2082</v>
      </c>
      <c r="G1758" s="53" t="s">
        <v>2083</v>
      </c>
    </row>
    <row r="1759" spans="3:28">
      <c r="C1759" t="s">
        <v>2085</v>
      </c>
      <c r="D1759" s="53">
        <v>44925</v>
      </c>
      <c r="E1759" t="s">
        <v>2086</v>
      </c>
      <c r="F1759" t="s">
        <v>2087</v>
      </c>
      <c r="G1759" t="s">
        <v>2088</v>
      </c>
      <c r="W1759" t="s">
        <v>2325</v>
      </c>
      <c r="X1759">
        <v>3340014</v>
      </c>
    </row>
    <row r="1760" spans="3:28">
      <c r="C1760" t="s">
        <v>2089</v>
      </c>
      <c r="D1760" s="53">
        <v>44921</v>
      </c>
      <c r="E1760" t="s">
        <v>2090</v>
      </c>
      <c r="F1760" t="s">
        <v>2091</v>
      </c>
      <c r="G1760" t="s">
        <v>2092</v>
      </c>
    </row>
    <row r="1761" spans="3:26">
      <c r="D1761" s="53">
        <v>44920</v>
      </c>
      <c r="E1761" t="s">
        <v>2093</v>
      </c>
      <c r="F1761" t="s">
        <v>2094</v>
      </c>
      <c r="G1761" t="s">
        <v>2095</v>
      </c>
      <c r="W1761">
        <v>300000</v>
      </c>
      <c r="X1761" s="8">
        <v>0</v>
      </c>
      <c r="Y1761">
        <f>X1759-W1761</f>
        <v>3040014</v>
      </c>
      <c r="Z1761">
        <f>W1761*X1761</f>
        <v>0</v>
      </c>
    </row>
    <row r="1762" spans="3:26">
      <c r="W1762">
        <v>300000</v>
      </c>
      <c r="X1762" s="8">
        <v>0.05</v>
      </c>
      <c r="Y1762">
        <f>Y1761-W1762</f>
        <v>2740014</v>
      </c>
      <c r="Z1762">
        <f>W1762*X1762</f>
        <v>15000</v>
      </c>
    </row>
    <row r="1763" spans="3:26">
      <c r="W1763">
        <v>300000</v>
      </c>
      <c r="X1763" s="8">
        <v>0.1</v>
      </c>
      <c r="Y1763">
        <f t="shared" ref="Y1763:Y1766" si="31">Y1762-W1763</f>
        <v>2440014</v>
      </c>
      <c r="Z1763">
        <f>W1763*X1763</f>
        <v>30000</v>
      </c>
    </row>
    <row r="1764" spans="3:26">
      <c r="W1764">
        <v>300000</v>
      </c>
      <c r="X1764" s="8">
        <v>0.15</v>
      </c>
      <c r="Y1764">
        <f t="shared" si="31"/>
        <v>2140014</v>
      </c>
      <c r="Z1764">
        <f>W1764*X1764</f>
        <v>45000</v>
      </c>
    </row>
    <row r="1765" spans="3:26">
      <c r="W1765">
        <v>300000</v>
      </c>
      <c r="X1765" s="8">
        <v>0.2</v>
      </c>
      <c r="Y1765">
        <f t="shared" si="31"/>
        <v>1840014</v>
      </c>
      <c r="Z1765">
        <f>W1765*X1765</f>
        <v>60000</v>
      </c>
    </row>
    <row r="1766" spans="3:26">
      <c r="X1766" s="8">
        <v>0.3</v>
      </c>
      <c r="Y1766">
        <f t="shared" si="31"/>
        <v>1840014</v>
      </c>
      <c r="Z1766">
        <f>Y1766*X1766</f>
        <v>552004.19999999995</v>
      </c>
    </row>
    <row r="1767" spans="3:26">
      <c r="Z1767">
        <f>Z1761+Z1762+Z1763+Z1764+Z1765+Z1766</f>
        <v>702004.2</v>
      </c>
    </row>
    <row r="1770" spans="3:26">
      <c r="C1770" t="s">
        <v>33</v>
      </c>
    </row>
    <row r="1771" spans="3:26">
      <c r="W1771" t="s">
        <v>2325</v>
      </c>
      <c r="X1771">
        <v>701000</v>
      </c>
    </row>
    <row r="1773" spans="3:26">
      <c r="W1773">
        <v>300000</v>
      </c>
      <c r="X1773" s="8">
        <v>0</v>
      </c>
      <c r="Y1773">
        <f>X1771-W1773</f>
        <v>401000</v>
      </c>
      <c r="Z1773">
        <f>W1773*X1773</f>
        <v>0</v>
      </c>
    </row>
    <row r="1774" spans="3:26">
      <c r="W1774">
        <v>300000</v>
      </c>
      <c r="X1774" s="8">
        <v>0.05</v>
      </c>
      <c r="Y1774">
        <f>Y1773-W1774</f>
        <v>101000</v>
      </c>
      <c r="Z1774">
        <f>W1774*X1774</f>
        <v>15000</v>
      </c>
    </row>
    <row r="1775" spans="3:26">
      <c r="W1775">
        <v>300000</v>
      </c>
      <c r="X1775" s="8">
        <v>0.1</v>
      </c>
      <c r="Y1775">
        <f t="shared" ref="Y1775:Y1778" si="32">Y1774-W1775</f>
        <v>-199000</v>
      </c>
      <c r="Z1775">
        <f>W1775*X1775</f>
        <v>30000</v>
      </c>
    </row>
    <row r="1776" spans="3:26">
      <c r="W1776">
        <v>300000</v>
      </c>
      <c r="X1776" s="8">
        <v>0.15</v>
      </c>
      <c r="Y1776">
        <f t="shared" si="32"/>
        <v>-499000</v>
      </c>
      <c r="Z1776">
        <f>W1776*X1776</f>
        <v>45000</v>
      </c>
    </row>
    <row r="1777" spans="4:26">
      <c r="W1777">
        <v>300000</v>
      </c>
      <c r="X1777" s="8">
        <v>0.2</v>
      </c>
      <c r="Y1777">
        <f t="shared" si="32"/>
        <v>-799000</v>
      </c>
      <c r="Z1777">
        <f>W1777*X1777</f>
        <v>60000</v>
      </c>
    </row>
    <row r="1778" spans="4:26">
      <c r="X1778" s="8">
        <v>0.3</v>
      </c>
      <c r="Y1778">
        <f t="shared" si="32"/>
        <v>-799000</v>
      </c>
      <c r="Z1778">
        <f>Y1778*X1778</f>
        <v>-239700</v>
      </c>
    </row>
    <row r="1779" spans="4:26">
      <c r="Z1779">
        <f>Z1773+Z1774+Z1775+Z1776+Z1777+Z1778</f>
        <v>-89700</v>
      </c>
    </row>
    <row r="1788" spans="4:26">
      <c r="D1788" s="53"/>
    </row>
    <row r="1789" spans="4:26">
      <c r="D1789" s="53">
        <v>44573</v>
      </c>
    </row>
    <row r="1790" spans="4:26">
      <c r="D1790" s="53">
        <v>44581</v>
      </c>
    </row>
    <row r="1795" spans="1:8">
      <c r="A1795" t="s">
        <v>2104</v>
      </c>
    </row>
    <row r="1797" spans="1:8">
      <c r="A1797">
        <v>1</v>
      </c>
    </row>
    <row r="1799" spans="1:8">
      <c r="B1799" t="s">
        <v>2118</v>
      </c>
      <c r="C1799" t="s">
        <v>2119</v>
      </c>
      <c r="D1799" t="s">
        <v>2120</v>
      </c>
      <c r="E1799" t="s">
        <v>510</v>
      </c>
      <c r="F1799" t="s">
        <v>2016</v>
      </c>
    </row>
    <row r="1800" spans="1:8">
      <c r="B1800" s="211" t="s">
        <v>2121</v>
      </c>
      <c r="C1800" t="s">
        <v>2122</v>
      </c>
      <c r="D1800" t="s">
        <v>2017</v>
      </c>
      <c r="E1800">
        <v>5</v>
      </c>
      <c r="F1800" t="s">
        <v>2123</v>
      </c>
      <c r="G1800" t="s">
        <v>2134</v>
      </c>
      <c r="H1800" s="178" t="s">
        <v>2135</v>
      </c>
    </row>
    <row r="1801" spans="1:8">
      <c r="B1801" t="s">
        <v>2124</v>
      </c>
      <c r="C1801" t="s">
        <v>2125</v>
      </c>
      <c r="D1801" t="s">
        <v>2126</v>
      </c>
      <c r="E1801">
        <v>13</v>
      </c>
      <c r="F1801" t="s">
        <v>2123</v>
      </c>
    </row>
    <row r="1802" spans="1:8">
      <c r="B1802" s="212" t="s">
        <v>2128</v>
      </c>
      <c r="C1802" s="212" t="s">
        <v>2129</v>
      </c>
      <c r="D1802" t="s">
        <v>342</v>
      </c>
      <c r="G1802" t="s">
        <v>2136</v>
      </c>
      <c r="H1802" s="178" t="s">
        <v>2137</v>
      </c>
    </row>
    <row r="1803" spans="1:8">
      <c r="B1803" s="212" t="s">
        <v>2128</v>
      </c>
      <c r="C1803" s="212" t="s">
        <v>2129</v>
      </c>
      <c r="D1803" s="212" t="s">
        <v>2018</v>
      </c>
      <c r="G1803" s="212" t="s">
        <v>2133</v>
      </c>
    </row>
    <row r="1804" spans="1:8">
      <c r="B1804" s="212" t="s">
        <v>2128</v>
      </c>
      <c r="C1804" t="s">
        <v>2130</v>
      </c>
      <c r="D1804" t="s">
        <v>2017</v>
      </c>
      <c r="G1804" t="s">
        <v>2132</v>
      </c>
    </row>
    <row r="1805" spans="1:8">
      <c r="B1805" s="212" t="s">
        <v>2128</v>
      </c>
      <c r="C1805" t="s">
        <v>2130</v>
      </c>
      <c r="D1805" t="s">
        <v>2126</v>
      </c>
      <c r="G1805" t="s">
        <v>2131</v>
      </c>
      <c r="H1805" s="178"/>
    </row>
    <row r="1811" spans="2:2">
      <c r="B1811" s="55" t="s">
        <v>2138</v>
      </c>
    </row>
    <row r="1812" spans="2:2">
      <c r="B1812" s="55" t="s">
        <v>2139</v>
      </c>
    </row>
    <row r="1813" spans="2:2">
      <c r="B1813" s="55" t="s">
        <v>2140</v>
      </c>
    </row>
    <row r="1814" spans="2:2">
      <c r="B1814" s="55" t="s">
        <v>2141</v>
      </c>
    </row>
    <row r="1815" spans="2:2">
      <c r="B1815" s="55" t="s">
        <v>2142</v>
      </c>
    </row>
    <row r="1816" spans="2:2">
      <c r="B1816" s="55" t="s">
        <v>2143</v>
      </c>
    </row>
    <row r="1817" spans="2:2">
      <c r="B1817" s="55" t="s">
        <v>2144</v>
      </c>
    </row>
    <row r="1818" spans="2:2">
      <c r="B1818" s="55" t="s">
        <v>2145</v>
      </c>
    </row>
    <row r="1819" spans="2:2">
      <c r="B1819" s="55" t="s">
        <v>2146</v>
      </c>
    </row>
    <row r="1820" spans="2:2">
      <c r="B1820" s="55" t="s">
        <v>2147</v>
      </c>
    </row>
    <row r="1821" spans="2:2">
      <c r="B1821" s="55" t="s">
        <v>2148</v>
      </c>
    </row>
    <row r="1822" spans="2:2">
      <c r="B1822" s="55" t="s">
        <v>2149</v>
      </c>
    </row>
    <row r="1823" spans="2:2">
      <c r="B1823" s="55" t="s">
        <v>2150</v>
      </c>
    </row>
    <row r="1824" spans="2:2">
      <c r="B1824" s="55" t="s">
        <v>2151</v>
      </c>
    </row>
    <row r="1825" spans="2:4">
      <c r="B1825" s="55" t="s">
        <v>2152</v>
      </c>
    </row>
    <row r="1827" spans="2:4">
      <c r="B1827" s="213" t="s">
        <v>62</v>
      </c>
      <c r="C1827" s="83" t="s">
        <v>2065</v>
      </c>
      <c r="D1827" s="83" t="s">
        <v>2066</v>
      </c>
    </row>
    <row r="1828" spans="2:4">
      <c r="B1828" s="213" t="s">
        <v>2153</v>
      </c>
      <c r="C1828" s="107" t="s">
        <v>2155</v>
      </c>
      <c r="D1828" s="83" t="s">
        <v>2062</v>
      </c>
    </row>
    <row r="1829" spans="2:4">
      <c r="B1829" s="213" t="s">
        <v>2154</v>
      </c>
      <c r="C1829" s="107" t="s">
        <v>2156</v>
      </c>
      <c r="D1829" s="83" t="s">
        <v>2062</v>
      </c>
    </row>
    <row r="1830" spans="2:4">
      <c r="B1830" s="213" t="s">
        <v>2157</v>
      </c>
      <c r="C1830" s="83" t="str">
        <f>_xlfn.CONCAT(B1830,"@paypal.com")</f>
        <v>dmoggan@paypal.com</v>
      </c>
      <c r="D1830" s="83" t="s">
        <v>2061</v>
      </c>
    </row>
    <row r="1831" spans="2:4">
      <c r="B1831" s="213" t="s">
        <v>2158</v>
      </c>
      <c r="C1831" s="83" t="str">
        <f>_xlfn.CONCAT(B1831,"@paypal.com")</f>
        <v>erikayoung@paypal.com</v>
      </c>
      <c r="D1831" s="83" t="s">
        <v>2062</v>
      </c>
    </row>
    <row r="1832" spans="2:4">
      <c r="B1832" s="213" t="s">
        <v>2159</v>
      </c>
      <c r="C1832" s="83" t="str">
        <f t="shared" ref="C1832:C1843" si="33">_xlfn.CONCAT(B1832,"@paypal.com")</f>
        <v>gokeeffe@paypal.com</v>
      </c>
      <c r="D1832" s="83" t="s">
        <v>2062</v>
      </c>
    </row>
    <row r="1833" spans="2:4">
      <c r="B1833" s="213" t="s">
        <v>2160</v>
      </c>
      <c r="C1833" s="83" t="str">
        <f t="shared" si="33"/>
        <v>gcannella@paypal.com</v>
      </c>
      <c r="D1833" s="83" t="s">
        <v>2062</v>
      </c>
    </row>
    <row r="1834" spans="2:4">
      <c r="B1834" s="213" t="s">
        <v>2161</v>
      </c>
      <c r="C1834" s="83" t="str">
        <f t="shared" si="33"/>
        <v>irodrigues@paypal.com</v>
      </c>
      <c r="D1834" s="83" t="s">
        <v>2062</v>
      </c>
    </row>
    <row r="1835" spans="2:4">
      <c r="B1835" s="213" t="s">
        <v>2162</v>
      </c>
      <c r="C1835" s="83" t="str">
        <f t="shared" si="33"/>
        <v>jacbenham@paypal.com</v>
      </c>
      <c r="D1835" s="83" t="s">
        <v>2062</v>
      </c>
    </row>
    <row r="1836" spans="2:4">
      <c r="B1836" s="213" t="s">
        <v>2163</v>
      </c>
      <c r="C1836" s="83" t="str">
        <f t="shared" si="33"/>
        <v>jzinna@paypal.com</v>
      </c>
      <c r="D1836" s="83" t="s">
        <v>2061</v>
      </c>
    </row>
    <row r="1837" spans="2:4">
      <c r="B1837" s="213" t="s">
        <v>2164</v>
      </c>
      <c r="C1837" s="83" t="str">
        <f t="shared" si="33"/>
        <v>jiawezhou@paypal.com</v>
      </c>
      <c r="D1837" s="83" t="s">
        <v>2062</v>
      </c>
    </row>
    <row r="1838" spans="2:4">
      <c r="B1838" s="213" t="s">
        <v>2165</v>
      </c>
      <c r="C1838" s="83" t="str">
        <f t="shared" si="33"/>
        <v>ktownsend@paypal.com</v>
      </c>
      <c r="D1838" s="83" t="s">
        <v>2062</v>
      </c>
    </row>
    <row r="1839" spans="2:4">
      <c r="B1839" s="213" t="s">
        <v>2166</v>
      </c>
      <c r="C1839" s="83" t="str">
        <f t="shared" si="33"/>
        <v>lddavis@paypal.com</v>
      </c>
      <c r="D1839" s="83" t="s">
        <v>2062</v>
      </c>
    </row>
    <row r="1840" spans="2:4">
      <c r="B1840" s="213" t="s">
        <v>2167</v>
      </c>
      <c r="C1840" s="83" t="str">
        <f t="shared" si="33"/>
        <v>mluedtke@paypal.com</v>
      </c>
      <c r="D1840" s="83" t="s">
        <v>2062</v>
      </c>
    </row>
    <row r="1841" spans="2:4">
      <c r="B1841" s="213" t="s">
        <v>2168</v>
      </c>
      <c r="C1841" s="83" t="str">
        <f t="shared" si="33"/>
        <v>rvasconcelossiqu@paypal.com</v>
      </c>
      <c r="D1841" s="83" t="s">
        <v>2062</v>
      </c>
    </row>
    <row r="1842" spans="2:4">
      <c r="B1842" s="213" t="s">
        <v>2169</v>
      </c>
      <c r="C1842" s="83" t="str">
        <f t="shared" si="33"/>
        <v>yutwu@paypal.com</v>
      </c>
      <c r="D1842" s="83" t="s">
        <v>2062</v>
      </c>
    </row>
    <row r="1843" spans="2:4">
      <c r="B1843" s="213" t="s">
        <v>2170</v>
      </c>
      <c r="C1843" s="83" t="str">
        <f t="shared" si="33"/>
        <v>wbrown@paypal.com</v>
      </c>
      <c r="D1843" s="83" t="s">
        <v>2061</v>
      </c>
    </row>
    <row r="1852" spans="2:4">
      <c r="C1852" t="s">
        <v>2184</v>
      </c>
      <c r="D1852" t="s">
        <v>2185</v>
      </c>
    </row>
    <row r="1853" spans="2:4">
      <c r="C1853">
        <v>6</v>
      </c>
      <c r="D1853">
        <v>0</v>
      </c>
    </row>
    <row r="1854" spans="2:4">
      <c r="C1854">
        <v>4</v>
      </c>
      <c r="D1854">
        <v>0</v>
      </c>
    </row>
    <row r="1855" spans="2:4">
      <c r="C1855">
        <v>11</v>
      </c>
      <c r="D1855">
        <v>0</v>
      </c>
    </row>
    <row r="1856" spans="2:4">
      <c r="C1856">
        <v>0</v>
      </c>
      <c r="D1856">
        <v>18</v>
      </c>
    </row>
    <row r="1857" spans="3:4">
      <c r="C1857">
        <v>11</v>
      </c>
      <c r="D1857">
        <v>0</v>
      </c>
    </row>
    <row r="1858" spans="3:4">
      <c r="C1858">
        <v>3</v>
      </c>
      <c r="D1858">
        <v>0</v>
      </c>
    </row>
    <row r="1859" spans="3:4">
      <c r="C1859">
        <v>0</v>
      </c>
      <c r="D1859">
        <v>3</v>
      </c>
    </row>
    <row r="1860" spans="3:4">
      <c r="C1860">
        <v>8</v>
      </c>
      <c r="D1860">
        <v>0</v>
      </c>
    </row>
    <row r="1861" spans="3:4">
      <c r="C1861">
        <v>0</v>
      </c>
      <c r="D1861">
        <v>15</v>
      </c>
    </row>
    <row r="1862" spans="3:4">
      <c r="C1862">
        <v>0</v>
      </c>
      <c r="D1862">
        <v>5</v>
      </c>
    </row>
    <row r="1863" spans="3:4">
      <c r="C1863">
        <v>0</v>
      </c>
      <c r="D1863">
        <v>3</v>
      </c>
    </row>
  </sheetData>
  <mergeCells count="79">
    <mergeCell ref="D79:O79"/>
    <mergeCell ref="Z1114:AN1114"/>
    <mergeCell ref="Z1119:AN1119"/>
    <mergeCell ref="Z1124:AN1124"/>
    <mergeCell ref="Z1129:AN1129"/>
    <mergeCell ref="E599:N599"/>
    <mergeCell ref="E600:N600"/>
    <mergeCell ref="E601:N601"/>
    <mergeCell ref="B481:E481"/>
    <mergeCell ref="B488:E488"/>
    <mergeCell ref="B490:E490"/>
    <mergeCell ref="B493:E493"/>
    <mergeCell ref="C598:N598"/>
    <mergeCell ref="F115:O115"/>
    <mergeCell ref="D111:O111"/>
    <mergeCell ref="F81:O81"/>
    <mergeCell ref="F80:O80"/>
    <mergeCell ref="F82:O82"/>
    <mergeCell ref="F83:O83"/>
    <mergeCell ref="F84:O84"/>
    <mergeCell ref="D98:O98"/>
    <mergeCell ref="F105:O105"/>
    <mergeCell ref="F112:O112"/>
    <mergeCell ref="F113:O113"/>
    <mergeCell ref="F114:O114"/>
    <mergeCell ref="F99:O99"/>
    <mergeCell ref="F100:O100"/>
    <mergeCell ref="F102:O102"/>
    <mergeCell ref="F103:O103"/>
    <mergeCell ref="D101:O101"/>
    <mergeCell ref="F104:O104"/>
    <mergeCell ref="F224:Q224"/>
    <mergeCell ref="B158:E158"/>
    <mergeCell ref="A160:B160"/>
    <mergeCell ref="C160:D160"/>
    <mergeCell ref="B166:I166"/>
    <mergeCell ref="A168:B168"/>
    <mergeCell ref="C168:J168"/>
    <mergeCell ref="B177:H177"/>
    <mergeCell ref="A179:B179"/>
    <mergeCell ref="C179:J179"/>
    <mergeCell ref="E206:P206"/>
    <mergeCell ref="G207:P207"/>
    <mergeCell ref="G208:P208"/>
    <mergeCell ref="G209:P209"/>
    <mergeCell ref="G210:P210"/>
    <mergeCell ref="G211:P211"/>
    <mergeCell ref="D1144:W1144"/>
    <mergeCell ref="D1149:W1149"/>
    <mergeCell ref="BL280:BL299"/>
    <mergeCell ref="H229:Q229"/>
    <mergeCell ref="H225:Q225"/>
    <mergeCell ref="H226:Q226"/>
    <mergeCell ref="H227:Q227"/>
    <mergeCell ref="H228:Q228"/>
    <mergeCell ref="F232:Q232"/>
    <mergeCell ref="H233:Q233"/>
    <mergeCell ref="H234:Q234"/>
    <mergeCell ref="H235:Q235"/>
    <mergeCell ref="H236:Q236"/>
    <mergeCell ref="D1115:R1115"/>
    <mergeCell ref="D1120:R1120"/>
    <mergeCell ref="D1125:R1125"/>
    <mergeCell ref="D1134:W1134"/>
    <mergeCell ref="D1139:W1139"/>
    <mergeCell ref="D1085:H1085"/>
    <mergeCell ref="D1090:H1090"/>
    <mergeCell ref="D1095:H1095"/>
    <mergeCell ref="D1100:H1100"/>
    <mergeCell ref="D1110:R1110"/>
    <mergeCell ref="V1742:V1745"/>
    <mergeCell ref="I1587:I1589"/>
    <mergeCell ref="I1596:I1598"/>
    <mergeCell ref="C1180:D1180"/>
    <mergeCell ref="D1159:R1159"/>
    <mergeCell ref="D1164:R1164"/>
    <mergeCell ref="D1169:R1169"/>
    <mergeCell ref="D1174:R1174"/>
    <mergeCell ref="D1744:D1745"/>
  </mergeCells>
  <phoneticPr fontId="2" type="noConversion"/>
  <hyperlinks>
    <hyperlink ref="C480" r:id="rId1" display="https://engineering.paypalcorp.com/batchscheduling/web/flow-view/6010d6354e20c20c12962088/details?flow_id=6010d6354e20c20c12962088&amp;flow_version_id=610767bc8e2f7f0c490ea213&amp;altus_app_id=94313&amp;version=47" xr:uid="{74CF957D-47BC-1C48-8BB7-5AC22F951905}"/>
    <hyperlink ref="D480" r:id="rId2" display="https://engineering.paypalcorp.com/batchscheduling/web/flow-view/60775d4e05018c0c2b6cee5b/details?flow_id=60775d4e05018c0c2b6cee5b&amp;flow_version_id=610b469f5dacff0c57be8340&amp;altus_app_id=94313&amp;version=17" xr:uid="{D2210CB2-2413-FA48-BA11-0C0DEB27A2CF}"/>
    <hyperlink ref="B532" r:id="rId3" xr:uid="{FBBC22D5-5AEA-254D-8F6F-8020985EDFB7}"/>
    <hyperlink ref="C580" r:id="rId4" xr:uid="{0F690F3D-AFE3-BF41-B557-E8D37785091D}"/>
    <hyperlink ref="D1356" r:id="rId5" xr:uid="{482AA140-179C-C74E-BEBC-072773C9FD34}"/>
    <hyperlink ref="D1355" r:id="rId6" display="http://iris-proxy.g.paypalinc.com/" xr:uid="{50B54AD5-8BF8-DF46-ADF8-2B6F60C7EF90}"/>
    <hyperlink ref="D1357" r:id="rId7" xr:uid="{38792F90-4005-344F-83E9-11917644C820}"/>
    <hyperlink ref="E1729" r:id="rId8" xr:uid="{4A0ABA21-E79E-CA40-B59B-211AB5393831}"/>
    <hyperlink ref="E1730" r:id="rId9" xr:uid="{43F621BF-9460-2E44-93EF-74108EBF9CC2}"/>
    <hyperlink ref="E1731" r:id="rId10" xr:uid="{16A479AF-B12F-F441-AEA5-92D056942F9A}"/>
    <hyperlink ref="E1732" r:id="rId11" xr:uid="{1C3E104A-2209-B444-AB85-D67EB8B81B9F}"/>
    <hyperlink ref="E1733" r:id="rId12" xr:uid="{28C39880-4486-1348-AF45-B4C81C75C62C}"/>
    <hyperlink ref="C1828" r:id="rId13" xr:uid="{B6A7F838-8E2C-B942-9C8E-06A44A56CEAA}"/>
    <hyperlink ref="C1829" r:id="rId14" xr:uid="{B9D20190-C20D-F049-8B78-D6FC98A86768}"/>
    <hyperlink ref="V1747" r:id="rId15" display="javascript:void(0);" xr:uid="{CDD43754-83BF-7746-B215-B7199D6900C6}"/>
    <hyperlink ref="V1748" r:id="rId16" display="javascript:void(0);" xr:uid="{00F8616C-3EC9-6343-9D19-6366A604A03F}"/>
    <hyperlink ref="V1749" r:id="rId17" display="javascript:void(0);" xr:uid="{DC31134E-D6FA-2D46-A34B-49F1CBF1153E}"/>
    <hyperlink ref="V1750" r:id="rId18" display="javascript:void(0);" xr:uid="{A325734D-9C28-F24E-93FB-EE86673CF779}"/>
    <hyperlink ref="V1751" r:id="rId19" display="javascript:void(0);" xr:uid="{870AB369-1CC0-F545-AB4D-DD04B3494F52}"/>
    <hyperlink ref="V1752" r:id="rId20" display="javascript:void(0);" xr:uid="{B01F8978-7058-9B45-AABC-53B20E58F652}"/>
    <hyperlink ref="V1753" r:id="rId21" display="javascript:void(0);" xr:uid="{B68B8CE2-3664-7F44-815A-37DBF0EE19C4}"/>
  </hyperlinks>
  <pageMargins left="0.7" right="0.7" top="0.75" bottom="0.75" header="0.3" footer="0.3"/>
  <pageSetup paperSize="9" orientation="portrait" horizontalDpi="0" verticalDpi="0"/>
  <drawing r:id="rId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FAFB3-109B-9B43-95AC-57D89C814411}">
  <dimension ref="A1:AF55"/>
  <sheetViews>
    <sheetView topLeftCell="A25" workbookViewId="0">
      <selection activeCell="D51" sqref="D51"/>
    </sheetView>
  </sheetViews>
  <sheetFormatPr baseColWidth="10" defaultRowHeight="16"/>
  <cols>
    <col min="1" max="1" width="14.33203125" customWidth="1"/>
    <col min="2" max="2" width="10.83203125" customWidth="1"/>
    <col min="5" max="5" width="34.33203125" customWidth="1"/>
  </cols>
  <sheetData>
    <row r="1" spans="1:32">
      <c r="A1" t="s">
        <v>27</v>
      </c>
      <c r="C1" t="s">
        <v>2098</v>
      </c>
      <c r="D1" t="s">
        <v>2099</v>
      </c>
      <c r="E1" t="s">
        <v>2101</v>
      </c>
      <c r="F1" t="s">
        <v>1348</v>
      </c>
      <c r="H1" t="s">
        <v>2108</v>
      </c>
      <c r="Z1" t="s">
        <v>27</v>
      </c>
      <c r="AB1" t="s">
        <v>2098</v>
      </c>
      <c r="AC1" t="s">
        <v>2099</v>
      </c>
      <c r="AD1" t="s">
        <v>2101</v>
      </c>
      <c r="AE1" t="s">
        <v>1348</v>
      </c>
    </row>
    <row r="2" spans="1:32">
      <c r="A2" s="154">
        <v>46508</v>
      </c>
      <c r="B2" t="s">
        <v>1998</v>
      </c>
      <c r="C2" t="s">
        <v>2100</v>
      </c>
      <c r="D2" t="s">
        <v>2096</v>
      </c>
      <c r="E2" t="s">
        <v>2182</v>
      </c>
      <c r="F2" s="210">
        <v>0.91666666666666663</v>
      </c>
      <c r="Z2" s="154">
        <v>41791</v>
      </c>
      <c r="AA2" t="s">
        <v>2219</v>
      </c>
      <c r="AB2" t="s">
        <v>2100</v>
      </c>
      <c r="AC2" t="s">
        <v>1898</v>
      </c>
      <c r="AD2" t="s">
        <v>2221</v>
      </c>
      <c r="AE2" s="210">
        <v>0.91666666666666663</v>
      </c>
      <c r="AF2">
        <v>12621</v>
      </c>
    </row>
    <row r="3" spans="1:32">
      <c r="A3" s="154">
        <v>11079</v>
      </c>
      <c r="B3" t="s">
        <v>2000</v>
      </c>
      <c r="C3" t="s">
        <v>2096</v>
      </c>
      <c r="D3" t="s">
        <v>2100</v>
      </c>
      <c r="E3" t="s">
        <v>2183</v>
      </c>
      <c r="F3" s="210">
        <v>0.93402777777777779</v>
      </c>
      <c r="Z3" s="154">
        <v>43983</v>
      </c>
      <c r="AA3" t="s">
        <v>1995</v>
      </c>
      <c r="AB3" t="s">
        <v>2097</v>
      </c>
      <c r="AC3" t="s">
        <v>2100</v>
      </c>
      <c r="AD3" t="s">
        <v>2181</v>
      </c>
      <c r="AE3" s="210">
        <v>0.79861111111111116</v>
      </c>
    </row>
    <row r="4" spans="1:32">
      <c r="A4" s="154">
        <v>37773</v>
      </c>
      <c r="B4" t="s">
        <v>1999</v>
      </c>
      <c r="C4" t="s">
        <v>1898</v>
      </c>
      <c r="D4" t="s">
        <v>2096</v>
      </c>
      <c r="E4" t="s">
        <v>2225</v>
      </c>
      <c r="F4" s="215" t="s">
        <v>2226</v>
      </c>
      <c r="G4" t="s">
        <v>2227</v>
      </c>
      <c r="Z4" s="154">
        <v>40756</v>
      </c>
      <c r="AA4" t="s">
        <v>1998</v>
      </c>
      <c r="AB4" t="s">
        <v>2100</v>
      </c>
      <c r="AC4" t="s">
        <v>2097</v>
      </c>
      <c r="AD4" t="s">
        <v>2239</v>
      </c>
      <c r="AE4" s="210">
        <v>0.78472222222222221</v>
      </c>
    </row>
    <row r="5" spans="1:32">
      <c r="A5" s="154">
        <v>39600</v>
      </c>
      <c r="B5" t="s">
        <v>1997</v>
      </c>
      <c r="C5" t="s">
        <v>2096</v>
      </c>
      <c r="D5" t="s">
        <v>1898</v>
      </c>
      <c r="E5" t="s">
        <v>2228</v>
      </c>
      <c r="F5" s="210">
        <v>0.14583333333333334</v>
      </c>
      <c r="G5" t="s">
        <v>2229</v>
      </c>
      <c r="Z5" s="154">
        <v>42217</v>
      </c>
      <c r="AA5" t="s">
        <v>1995</v>
      </c>
      <c r="AB5" t="s">
        <v>2097</v>
      </c>
      <c r="AC5" t="s">
        <v>2100</v>
      </c>
      <c r="AD5" t="s">
        <v>2240</v>
      </c>
      <c r="AE5" s="210">
        <v>0.79861111111111116</v>
      </c>
    </row>
    <row r="6" spans="1:32">
      <c r="A6" s="154">
        <v>37773</v>
      </c>
      <c r="B6" t="s">
        <v>1999</v>
      </c>
      <c r="C6" t="s">
        <v>2100</v>
      </c>
      <c r="D6" t="s">
        <v>2096</v>
      </c>
      <c r="E6" t="s">
        <v>2238</v>
      </c>
      <c r="F6" s="210">
        <v>0.91666666666666663</v>
      </c>
      <c r="G6">
        <v>12673</v>
      </c>
    </row>
    <row r="7" spans="1:32">
      <c r="A7" s="154">
        <v>39600</v>
      </c>
      <c r="B7" t="s">
        <v>1997</v>
      </c>
      <c r="C7" t="s">
        <v>2096</v>
      </c>
      <c r="D7" t="s">
        <v>2100</v>
      </c>
      <c r="E7" t="s">
        <v>2241</v>
      </c>
      <c r="F7" s="210">
        <v>0.95138888888888884</v>
      </c>
      <c r="G7">
        <v>12674</v>
      </c>
      <c r="Z7" s="154"/>
      <c r="AE7" s="210"/>
    </row>
    <row r="8" spans="1:32">
      <c r="A8" s="154">
        <v>41791</v>
      </c>
      <c r="B8" t="s">
        <v>2219</v>
      </c>
      <c r="C8" t="s">
        <v>2100</v>
      </c>
      <c r="D8" t="s">
        <v>2096</v>
      </c>
      <c r="E8" t="s">
        <v>2220</v>
      </c>
      <c r="F8" s="210">
        <v>0.91666666666666663</v>
      </c>
    </row>
    <row r="9" spans="1:32">
      <c r="A9" s="154">
        <v>43983</v>
      </c>
      <c r="B9" t="s">
        <v>1995</v>
      </c>
      <c r="C9" t="s">
        <v>2096</v>
      </c>
      <c r="D9" t="s">
        <v>2100</v>
      </c>
      <c r="E9" t="s">
        <v>2218</v>
      </c>
      <c r="F9" s="210">
        <v>0.91319444444444453</v>
      </c>
    </row>
    <row r="10" spans="1:32">
      <c r="A10" s="154">
        <v>41821</v>
      </c>
      <c r="B10" t="s">
        <v>1998</v>
      </c>
      <c r="C10" t="s">
        <v>2100</v>
      </c>
      <c r="D10" t="s">
        <v>2096</v>
      </c>
      <c r="E10" t="s">
        <v>2234</v>
      </c>
      <c r="F10" s="210">
        <v>0.91666666666666663</v>
      </c>
      <c r="G10">
        <v>12673</v>
      </c>
    </row>
    <row r="11" spans="1:32">
      <c r="A11" s="154">
        <v>42552</v>
      </c>
      <c r="B11" s="154" t="s">
        <v>2000</v>
      </c>
      <c r="C11" t="s">
        <v>2096</v>
      </c>
      <c r="D11" t="s">
        <v>2100</v>
      </c>
      <c r="E11" t="s">
        <v>2235</v>
      </c>
      <c r="F11" s="210">
        <v>0.95138888888888884</v>
      </c>
      <c r="G11">
        <v>12674</v>
      </c>
    </row>
    <row r="12" spans="1:32">
      <c r="A12" s="154">
        <v>38200</v>
      </c>
      <c r="B12" t="s">
        <v>1998</v>
      </c>
      <c r="C12" t="s">
        <v>2100</v>
      </c>
      <c r="D12" t="s">
        <v>2096</v>
      </c>
      <c r="E12" t="s">
        <v>2236</v>
      </c>
      <c r="F12" s="210">
        <v>0.87847222222222221</v>
      </c>
      <c r="G12">
        <v>12671</v>
      </c>
    </row>
    <row r="13" spans="1:32">
      <c r="A13" s="154">
        <v>38930</v>
      </c>
      <c r="B13" t="s">
        <v>2000</v>
      </c>
      <c r="C13" t="s">
        <v>2096</v>
      </c>
      <c r="D13" t="s">
        <v>2100</v>
      </c>
      <c r="E13" t="s">
        <v>2237</v>
      </c>
      <c r="F13" s="210">
        <v>0.93402777777777779</v>
      </c>
      <c r="G13">
        <v>12672</v>
      </c>
    </row>
    <row r="14" spans="1:32">
      <c r="A14" s="154">
        <v>40756</v>
      </c>
    </row>
    <row r="15" spans="1:32">
      <c r="A15" s="154">
        <v>42217</v>
      </c>
    </row>
    <row r="28" spans="1:7">
      <c r="A28" t="s">
        <v>2188</v>
      </c>
      <c r="G28" s="179" t="s">
        <v>2199</v>
      </c>
    </row>
    <row r="29" spans="1:7">
      <c r="B29" t="s">
        <v>2189</v>
      </c>
      <c r="G29" s="179" t="s">
        <v>2200</v>
      </c>
    </row>
    <row r="30" spans="1:7">
      <c r="B30" t="s">
        <v>2190</v>
      </c>
      <c r="G30" s="179" t="s">
        <v>2201</v>
      </c>
    </row>
    <row r="31" spans="1:7">
      <c r="B31" t="s">
        <v>2191</v>
      </c>
      <c r="G31" s="179" t="s">
        <v>2202</v>
      </c>
    </row>
    <row r="32" spans="1:7">
      <c r="B32" t="s">
        <v>2194</v>
      </c>
      <c r="G32" s="179" t="s">
        <v>2203</v>
      </c>
    </row>
    <row r="33" spans="1:7">
      <c r="B33" t="s">
        <v>2195</v>
      </c>
      <c r="G33" s="179" t="s">
        <v>2204</v>
      </c>
    </row>
    <row r="34" spans="1:7">
      <c r="B34" t="s">
        <v>2192</v>
      </c>
      <c r="G34" s="179" t="s">
        <v>2205</v>
      </c>
    </row>
    <row r="35" spans="1:7">
      <c r="G35" s="179" t="s">
        <v>2206</v>
      </c>
    </row>
    <row r="36" spans="1:7">
      <c r="G36" s="179" t="s">
        <v>2207</v>
      </c>
    </row>
    <row r="37" spans="1:7">
      <c r="G37" s="179" t="s">
        <v>2208</v>
      </c>
    </row>
    <row r="40" spans="1:7">
      <c r="B40" t="s">
        <v>2193</v>
      </c>
    </row>
    <row r="44" spans="1:7">
      <c r="A44" t="s">
        <v>2245</v>
      </c>
      <c r="B44">
        <v>16000</v>
      </c>
      <c r="C44">
        <v>8911</v>
      </c>
      <c r="E44">
        <v>10000</v>
      </c>
      <c r="F44">
        <v>12000</v>
      </c>
    </row>
    <row r="45" spans="1:7">
      <c r="A45" t="s">
        <v>2246</v>
      </c>
      <c r="B45">
        <v>6270</v>
      </c>
      <c r="E45">
        <v>2090</v>
      </c>
      <c r="F45">
        <v>2090</v>
      </c>
    </row>
    <row r="46" spans="1:7">
      <c r="A46" t="s">
        <v>2250</v>
      </c>
      <c r="B46">
        <v>968</v>
      </c>
    </row>
    <row r="47" spans="1:7">
      <c r="B47" t="s">
        <v>2247</v>
      </c>
      <c r="C47" t="s">
        <v>2248</v>
      </c>
      <c r="D47" t="s">
        <v>2249</v>
      </c>
    </row>
    <row r="48" spans="1:7">
      <c r="A48" t="s">
        <v>2245</v>
      </c>
      <c r="B48">
        <f>B44/30*11</f>
        <v>5866.666666666667</v>
      </c>
      <c r="C48">
        <f>E44/31*18</f>
        <v>5806.4516129032254</v>
      </c>
      <c r="D48">
        <f>F44*12/31</f>
        <v>4645.1612903225805</v>
      </c>
    </row>
    <row r="49" spans="1:4">
      <c r="A49" t="s">
        <v>2246</v>
      </c>
      <c r="B49">
        <f>B45/30*11</f>
        <v>2299</v>
      </c>
      <c r="C49">
        <f>E45/31*18</f>
        <v>1213.5483870967741</v>
      </c>
      <c r="D49">
        <f>F45*12/31</f>
        <v>809.0322580645161</v>
      </c>
    </row>
    <row r="50" spans="1:4">
      <c r="A50" t="s">
        <v>2250</v>
      </c>
      <c r="C50">
        <f>B46*18/(31*4)</f>
        <v>140.51612903225808</v>
      </c>
      <c r="D50">
        <f>B46*12/(31*4)</f>
        <v>93.677419354838705</v>
      </c>
    </row>
    <row r="51" spans="1:4">
      <c r="A51" t="s">
        <v>664</v>
      </c>
      <c r="B51">
        <f>B48+B49</f>
        <v>8165.666666666667</v>
      </c>
      <c r="C51">
        <f>C48+C49+C50</f>
        <v>7160.5161290322585</v>
      </c>
      <c r="D51">
        <f>D48+D49+D50</f>
        <v>5547.8709677419356</v>
      </c>
    </row>
    <row r="53" spans="1:4">
      <c r="B53">
        <f>C44-B51</f>
        <v>745.33333333333303</v>
      </c>
      <c r="C53">
        <f>C51+D51</f>
        <v>12708.387096774193</v>
      </c>
    </row>
    <row r="55" spans="1:4">
      <c r="B55">
        <f>B44-C53-B53</f>
        <v>2546.2795698924738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B66EB-6390-BB41-9FDA-F34499410118}">
  <dimension ref="B2:K43"/>
  <sheetViews>
    <sheetView workbookViewId="0">
      <selection activeCell="C17" sqref="C17"/>
    </sheetView>
  </sheetViews>
  <sheetFormatPr baseColWidth="10" defaultRowHeight="16"/>
  <cols>
    <col min="2" max="2" width="24.6640625" bestFit="1" customWidth="1"/>
    <col min="3" max="3" width="127.5" customWidth="1"/>
  </cols>
  <sheetData>
    <row r="2" spans="2:11">
      <c r="B2" t="s">
        <v>52</v>
      </c>
      <c r="K2" t="s">
        <v>35</v>
      </c>
    </row>
    <row r="3" spans="2:11">
      <c r="B3" t="s">
        <v>53</v>
      </c>
      <c r="C3" t="s">
        <v>54</v>
      </c>
      <c r="K3" t="s">
        <v>36</v>
      </c>
    </row>
    <row r="4" spans="2:11" ht="17">
      <c r="B4" t="s">
        <v>55</v>
      </c>
      <c r="C4" s="2" t="s">
        <v>77</v>
      </c>
    </row>
    <row r="5" spans="2:11" ht="17">
      <c r="C5" s="2" t="s">
        <v>72</v>
      </c>
    </row>
    <row r="6" spans="2:11" ht="34">
      <c r="B6" t="s">
        <v>56</v>
      </c>
      <c r="C6" s="2" t="s">
        <v>78</v>
      </c>
    </row>
    <row r="7" spans="2:11" ht="17">
      <c r="C7" s="2" t="s">
        <v>71</v>
      </c>
    </row>
    <row r="8" spans="2:11" ht="34">
      <c r="B8" t="s">
        <v>57</v>
      </c>
      <c r="C8" s="2" t="s">
        <v>58</v>
      </c>
    </row>
    <row r="9" spans="2:11" ht="17">
      <c r="C9" s="2" t="s">
        <v>70</v>
      </c>
    </row>
    <row r="10" spans="2:11" ht="34">
      <c r="B10" t="s">
        <v>59</v>
      </c>
      <c r="C10" s="2" t="s">
        <v>74</v>
      </c>
    </row>
    <row r="11" spans="2:11" ht="34">
      <c r="B11" s="2" t="s">
        <v>222</v>
      </c>
      <c r="C11" s="2" t="s">
        <v>221</v>
      </c>
    </row>
    <row r="12" spans="2:11">
      <c r="B12" t="s">
        <v>443</v>
      </c>
      <c r="C12" t="s">
        <v>442</v>
      </c>
    </row>
    <row r="13" spans="2:11" ht="34">
      <c r="B13" t="s">
        <v>1710</v>
      </c>
      <c r="C13" s="2" t="s">
        <v>1709</v>
      </c>
    </row>
    <row r="15" spans="2:11">
      <c r="C15" t="s">
        <v>1971</v>
      </c>
    </row>
    <row r="16" spans="2:11">
      <c r="C16" t="s">
        <v>1972</v>
      </c>
    </row>
    <row r="28" spans="2:3">
      <c r="B28" t="s">
        <v>1563</v>
      </c>
    </row>
    <row r="29" spans="2:3">
      <c r="B29">
        <v>1</v>
      </c>
      <c r="C29" t="s">
        <v>1564</v>
      </c>
    </row>
    <row r="31" spans="2:3">
      <c r="B31">
        <v>2</v>
      </c>
      <c r="C31" t="s">
        <v>1565</v>
      </c>
    </row>
    <row r="33" spans="2:4">
      <c r="B33">
        <v>3</v>
      </c>
      <c r="C33" t="s">
        <v>1566</v>
      </c>
    </row>
    <row r="38" spans="2:4" ht="28">
      <c r="B38" s="182" t="s">
        <v>311</v>
      </c>
      <c r="C38" s="182" t="s">
        <v>1712</v>
      </c>
      <c r="D38" s="182"/>
    </row>
    <row r="39" spans="2:4" ht="31">
      <c r="B39" s="183" t="s">
        <v>1713</v>
      </c>
      <c r="C39" s="183">
        <v>200</v>
      </c>
      <c r="D39" s="183">
        <v>500</v>
      </c>
    </row>
    <row r="40" spans="2:4" ht="31">
      <c r="B40" s="183" t="s">
        <v>1714</v>
      </c>
      <c r="C40" s="183" t="s">
        <v>342</v>
      </c>
      <c r="D40" s="183">
        <v>30</v>
      </c>
    </row>
    <row r="41" spans="2:4" ht="31">
      <c r="B41" s="183" t="s">
        <v>1715</v>
      </c>
      <c r="C41" s="183">
        <v>100</v>
      </c>
      <c r="D41" s="183">
        <v>100</v>
      </c>
    </row>
    <row r="42" spans="2:4" ht="31">
      <c r="B42" s="183" t="s">
        <v>1716</v>
      </c>
      <c r="C42" s="183">
        <v>2</v>
      </c>
      <c r="D42" s="183">
        <v>8</v>
      </c>
    </row>
    <row r="43" spans="2:4" ht="31">
      <c r="B43" s="183" t="s">
        <v>1717</v>
      </c>
      <c r="C43" s="183" t="s">
        <v>342</v>
      </c>
      <c r="D43" s="183">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EFEBC-AFE5-884D-B653-CF1F4F8D8AC2}">
  <dimension ref="B1:W128"/>
  <sheetViews>
    <sheetView topLeftCell="A18" workbookViewId="0">
      <selection activeCell="B28" sqref="B28"/>
    </sheetView>
  </sheetViews>
  <sheetFormatPr baseColWidth="10" defaultRowHeight="16"/>
  <cols>
    <col min="2" max="2" width="63.6640625" bestFit="1" customWidth="1"/>
    <col min="3" max="3" width="19.33203125" bestFit="1" customWidth="1"/>
    <col min="4" max="4" width="14.33203125" bestFit="1" customWidth="1"/>
    <col min="7" max="7" width="12" customWidth="1"/>
    <col min="9" max="9" width="16.5" bestFit="1" customWidth="1"/>
    <col min="11" max="11" width="29.83203125" bestFit="1" customWidth="1"/>
    <col min="12" max="12" width="22.6640625" bestFit="1" customWidth="1"/>
    <col min="13" max="13" width="99.33203125" bestFit="1" customWidth="1"/>
    <col min="14" max="14" width="27.6640625" bestFit="1" customWidth="1"/>
    <col min="16" max="16" width="12.83203125" bestFit="1" customWidth="1"/>
    <col min="17" max="17" width="31.5" bestFit="1" customWidth="1"/>
    <col min="22" max="22" width="21.5" bestFit="1" customWidth="1"/>
    <col min="23" max="23" width="30.33203125" bestFit="1" customWidth="1"/>
  </cols>
  <sheetData>
    <row r="1" spans="2:23">
      <c r="K1" t="s">
        <v>151</v>
      </c>
      <c r="V1" s="20" t="s">
        <v>83</v>
      </c>
      <c r="W1" s="20"/>
    </row>
    <row r="2" spans="2:23">
      <c r="B2" s="3" t="s">
        <v>18</v>
      </c>
      <c r="C2" s="3" t="s">
        <v>4</v>
      </c>
      <c r="D2" s="3" t="s">
        <v>19</v>
      </c>
      <c r="E2" s="3" t="s">
        <v>20</v>
      </c>
      <c r="K2" s="29" t="s">
        <v>152</v>
      </c>
      <c r="L2" s="29" t="s">
        <v>153</v>
      </c>
      <c r="M2" s="29" t="s">
        <v>154</v>
      </c>
      <c r="N2" s="30" t="s">
        <v>1306</v>
      </c>
      <c r="V2" s="20" t="s">
        <v>84</v>
      </c>
      <c r="W2" s="20" t="s">
        <v>85</v>
      </c>
    </row>
    <row r="3" spans="2:23">
      <c r="B3" s="25" t="s">
        <v>1</v>
      </c>
      <c r="C3" s="3" t="s">
        <v>21</v>
      </c>
      <c r="D3" s="3"/>
      <c r="E3" s="3" t="s">
        <v>111</v>
      </c>
      <c r="K3" s="48" t="s">
        <v>315</v>
      </c>
      <c r="L3" s="48" t="s">
        <v>316</v>
      </c>
      <c r="M3" s="28" t="s">
        <v>317</v>
      </c>
      <c r="N3" s="28" t="s">
        <v>318</v>
      </c>
      <c r="P3" s="28" t="s">
        <v>190</v>
      </c>
      <c r="V3" s="20" t="s">
        <v>86</v>
      </c>
      <c r="W3" s="20" t="s">
        <v>87</v>
      </c>
    </row>
    <row r="4" spans="2:23">
      <c r="B4" s="3" t="s">
        <v>0</v>
      </c>
      <c r="C4" s="3" t="s">
        <v>22</v>
      </c>
      <c r="D4" s="3"/>
      <c r="E4" s="3"/>
      <c r="K4" s="28" t="s">
        <v>218</v>
      </c>
      <c r="L4" s="28" t="s">
        <v>217</v>
      </c>
      <c r="M4" s="28"/>
      <c r="N4" s="28"/>
      <c r="P4" s="28" t="s">
        <v>191</v>
      </c>
      <c r="Q4" s="28" t="s">
        <v>193</v>
      </c>
      <c r="R4" s="28" t="s">
        <v>192</v>
      </c>
      <c r="V4" s="20" t="s">
        <v>88</v>
      </c>
      <c r="W4" s="20" t="s">
        <v>89</v>
      </c>
    </row>
    <row r="5" spans="2:23">
      <c r="B5" s="3" t="s">
        <v>16</v>
      </c>
      <c r="C5" s="3" t="s">
        <v>23</v>
      </c>
      <c r="D5" s="3"/>
      <c r="E5" s="3"/>
      <c r="K5" s="28" t="s">
        <v>216</v>
      </c>
      <c r="L5" s="28" t="s">
        <v>217</v>
      </c>
      <c r="M5" s="28" t="s">
        <v>219</v>
      </c>
      <c r="N5" s="28"/>
      <c r="P5" s="28" t="s">
        <v>194</v>
      </c>
      <c r="Q5" s="28" t="s">
        <v>195</v>
      </c>
      <c r="V5" s="20" t="s">
        <v>90</v>
      </c>
      <c r="W5" s="20" t="s">
        <v>87</v>
      </c>
    </row>
    <row r="6" spans="2:23">
      <c r="B6" s="52" t="s">
        <v>81</v>
      </c>
      <c r="C6" s="3" t="s">
        <v>82</v>
      </c>
      <c r="D6" s="3"/>
      <c r="E6" s="3"/>
      <c r="K6" s="28" t="s">
        <v>296</v>
      </c>
      <c r="L6" s="28" t="s">
        <v>297</v>
      </c>
      <c r="M6" s="28" t="s">
        <v>298</v>
      </c>
      <c r="N6" s="28"/>
      <c r="P6" s="28" t="s">
        <v>196</v>
      </c>
      <c r="Q6" s="28" t="s">
        <v>197</v>
      </c>
      <c r="V6" s="20" t="s">
        <v>91</v>
      </c>
      <c r="W6" s="20" t="s">
        <v>92</v>
      </c>
    </row>
    <row r="7" spans="2:23">
      <c r="B7" s="3" t="s">
        <v>145</v>
      </c>
      <c r="C7" s="3" t="s">
        <v>146</v>
      </c>
      <c r="D7" s="3"/>
      <c r="E7" s="3"/>
      <c r="K7" s="28" t="s">
        <v>357</v>
      </c>
      <c r="L7" s="28" t="s">
        <v>358</v>
      </c>
      <c r="M7" s="28" t="s">
        <v>356</v>
      </c>
      <c r="N7" s="28"/>
      <c r="V7" s="20"/>
      <c r="W7" s="20"/>
    </row>
    <row r="8" spans="2:23">
      <c r="B8" s="3"/>
      <c r="C8" s="3"/>
      <c r="D8" s="3"/>
      <c r="E8" s="3"/>
      <c r="K8" s="28" t="s">
        <v>360</v>
      </c>
      <c r="L8" s="28" t="s">
        <v>361</v>
      </c>
      <c r="M8" s="28" t="s">
        <v>362</v>
      </c>
      <c r="N8" s="28" t="s">
        <v>1307</v>
      </c>
      <c r="V8" s="20"/>
      <c r="W8" s="20"/>
    </row>
    <row r="9" spans="2:23">
      <c r="B9" s="270" t="s">
        <v>43</v>
      </c>
      <c r="C9" s="270"/>
      <c r="D9" s="270"/>
      <c r="E9" s="270"/>
      <c r="K9" s="48" t="s">
        <v>363</v>
      </c>
      <c r="L9" s="48" t="s">
        <v>364</v>
      </c>
      <c r="M9" s="28" t="s">
        <v>365</v>
      </c>
      <c r="N9" s="28" t="s">
        <v>366</v>
      </c>
      <c r="V9" s="20"/>
      <c r="W9" s="20"/>
    </row>
    <row r="10" spans="2:23">
      <c r="B10" s="7" t="s">
        <v>37</v>
      </c>
      <c r="C10" s="4" t="s">
        <v>40</v>
      </c>
      <c r="D10" s="4"/>
      <c r="E10" s="4"/>
      <c r="K10" s="28" t="s">
        <v>372</v>
      </c>
      <c r="L10" s="28" t="s">
        <v>373</v>
      </c>
      <c r="M10" s="28" t="s">
        <v>371</v>
      </c>
      <c r="N10" s="28"/>
      <c r="V10" s="20"/>
      <c r="W10" s="20"/>
    </row>
    <row r="11" spans="2:23">
      <c r="B11" s="4" t="s">
        <v>38</v>
      </c>
      <c r="C11" s="4" t="s">
        <v>41</v>
      </c>
      <c r="D11" s="4"/>
      <c r="E11" s="4"/>
      <c r="K11" s="28" t="s">
        <v>434</v>
      </c>
      <c r="L11" s="28" t="s">
        <v>432</v>
      </c>
      <c r="M11" s="28" t="s">
        <v>433</v>
      </c>
      <c r="N11" s="28"/>
    </row>
    <row r="12" spans="2:23">
      <c r="B12" s="4" t="s">
        <v>39</v>
      </c>
      <c r="C12" s="4" t="s">
        <v>42</v>
      </c>
      <c r="D12" s="4"/>
      <c r="E12" s="4"/>
      <c r="K12" s="28" t="s">
        <v>436</v>
      </c>
      <c r="L12" s="28" t="s">
        <v>435</v>
      </c>
      <c r="M12" s="28" t="s">
        <v>441</v>
      </c>
      <c r="N12" s="28"/>
      <c r="V12" t="s">
        <v>93</v>
      </c>
      <c r="W12" t="s">
        <v>94</v>
      </c>
    </row>
    <row r="13" spans="2:23">
      <c r="B13" s="7" t="s">
        <v>44</v>
      </c>
      <c r="C13" s="4"/>
      <c r="D13" s="4"/>
      <c r="E13" s="4"/>
      <c r="K13" s="28" t="s">
        <v>438</v>
      </c>
      <c r="L13" s="28" t="s">
        <v>439</v>
      </c>
      <c r="M13" s="28" t="s">
        <v>440</v>
      </c>
      <c r="N13" s="28"/>
    </row>
    <row r="14" spans="2:23">
      <c r="B14" s="4"/>
      <c r="C14" s="4"/>
      <c r="D14" s="4"/>
      <c r="E14" s="4"/>
      <c r="K14" s="28" t="s">
        <v>445</v>
      </c>
      <c r="L14" s="28" t="s">
        <v>446</v>
      </c>
      <c r="M14" s="28" t="s">
        <v>444</v>
      </c>
      <c r="N14" s="28"/>
    </row>
    <row r="15" spans="2:23">
      <c r="B15" s="4"/>
      <c r="C15" s="4"/>
      <c r="D15" s="4"/>
      <c r="E15" s="4"/>
      <c r="K15" s="28" t="s">
        <v>450</v>
      </c>
      <c r="L15" s="28" t="s">
        <v>451</v>
      </c>
      <c r="M15" s="28" t="s">
        <v>452</v>
      </c>
      <c r="N15" s="28"/>
    </row>
    <row r="16" spans="2:23">
      <c r="B16" s="4"/>
      <c r="C16" s="4"/>
      <c r="D16" s="4"/>
      <c r="E16" s="4"/>
      <c r="K16" s="28" t="s">
        <v>466</v>
      </c>
      <c r="L16" s="28" t="s">
        <v>446</v>
      </c>
      <c r="M16" s="28" t="s">
        <v>467</v>
      </c>
      <c r="N16" s="28"/>
    </row>
    <row r="17" spans="2:14">
      <c r="K17" s="28" t="s">
        <v>702</v>
      </c>
      <c r="L17" s="28" t="s">
        <v>703</v>
      </c>
      <c r="M17" s="28" t="s">
        <v>704</v>
      </c>
      <c r="N17" s="28"/>
    </row>
    <row r="18" spans="2:14">
      <c r="B18" s="5" t="s">
        <v>24</v>
      </c>
      <c r="C18" s="5" t="s">
        <v>4</v>
      </c>
      <c r="D18" s="5" t="s">
        <v>19</v>
      </c>
      <c r="E18" s="5" t="s">
        <v>20</v>
      </c>
      <c r="K18" s="28" t="s">
        <v>747</v>
      </c>
      <c r="L18" s="28" t="s">
        <v>748</v>
      </c>
      <c r="M18" s="28" t="s">
        <v>746</v>
      </c>
      <c r="N18" s="28"/>
    </row>
    <row r="19" spans="2:14">
      <c r="B19" s="5" t="s">
        <v>25</v>
      </c>
      <c r="C19" s="5" t="s">
        <v>26</v>
      </c>
      <c r="D19" s="5"/>
      <c r="E19" s="5"/>
      <c r="K19" s="28" t="s">
        <v>767</v>
      </c>
      <c r="L19" s="28" t="s">
        <v>768</v>
      </c>
      <c r="M19" s="28" t="s">
        <v>769</v>
      </c>
      <c r="N19" s="28"/>
    </row>
    <row r="20" spans="2:14">
      <c r="B20" s="5"/>
      <c r="C20" s="5"/>
      <c r="D20" s="5"/>
      <c r="E20" s="5"/>
      <c r="K20" s="28" t="s">
        <v>906</v>
      </c>
      <c r="L20" s="28" t="s">
        <v>907</v>
      </c>
      <c r="M20" s="166" t="s">
        <v>908</v>
      </c>
      <c r="N20" s="28"/>
    </row>
    <row r="21" spans="2:14">
      <c r="B21" s="5"/>
      <c r="C21" s="5"/>
      <c r="D21" s="5"/>
      <c r="E21" s="5"/>
      <c r="K21" s="28" t="s">
        <v>1069</v>
      </c>
      <c r="L21" s="28" t="s">
        <v>446</v>
      </c>
      <c r="M21" s="28" t="s">
        <v>1070</v>
      </c>
      <c r="N21" s="28" t="s">
        <v>1071</v>
      </c>
    </row>
    <row r="22" spans="2:14">
      <c r="B22" s="5"/>
      <c r="C22" s="5"/>
      <c r="D22" s="5"/>
      <c r="E22" s="5"/>
      <c r="K22" s="28" t="s">
        <v>1074</v>
      </c>
      <c r="L22" s="28" t="s">
        <v>1075</v>
      </c>
      <c r="M22" s="28" t="s">
        <v>1073</v>
      </c>
      <c r="N22" s="28"/>
    </row>
    <row r="23" spans="2:14">
      <c r="B23" s="5"/>
      <c r="C23" s="5"/>
      <c r="D23" s="5"/>
      <c r="E23" s="5"/>
      <c r="K23" s="28" t="s">
        <v>1086</v>
      </c>
      <c r="L23" s="28" t="s">
        <v>1087</v>
      </c>
      <c r="M23" s="28" t="s">
        <v>1085</v>
      </c>
      <c r="N23" s="28"/>
    </row>
    <row r="24" spans="2:14">
      <c r="B24" s="5"/>
      <c r="C24" s="5"/>
      <c r="D24" s="5"/>
      <c r="E24" s="5"/>
      <c r="K24" s="28" t="s">
        <v>1321</v>
      </c>
      <c r="L24" s="28" t="s">
        <v>1322</v>
      </c>
      <c r="M24" s="166" t="s">
        <v>1323</v>
      </c>
      <c r="N24" s="28" t="s">
        <v>1324</v>
      </c>
    </row>
    <row r="25" spans="2:14">
      <c r="B25" s="1" t="s">
        <v>1337</v>
      </c>
      <c r="C25" s="5" t="s">
        <v>2180</v>
      </c>
      <c r="D25" s="5"/>
      <c r="E25" s="5" t="s">
        <v>2196</v>
      </c>
      <c r="F25" s="214" t="s">
        <v>2197</v>
      </c>
      <c r="G25" s="5" t="s">
        <v>2198</v>
      </c>
      <c r="K25" s="28" t="s">
        <v>1341</v>
      </c>
      <c r="L25" s="28" t="s">
        <v>1342</v>
      </c>
      <c r="M25" s="28" t="s">
        <v>1340</v>
      </c>
      <c r="N25" s="28"/>
    </row>
    <row r="26" spans="2:14">
      <c r="B26" s="6" t="s">
        <v>30</v>
      </c>
      <c r="C26" s="6"/>
      <c r="D26" s="6"/>
      <c r="E26" s="6"/>
      <c r="F26" s="10" t="s">
        <v>60</v>
      </c>
      <c r="G26" s="11" t="s">
        <v>61</v>
      </c>
      <c r="H26" s="11" t="s">
        <v>62</v>
      </c>
      <c r="I26" s="12" t="s">
        <v>63</v>
      </c>
      <c r="K26" s="28" t="s">
        <v>1512</v>
      </c>
      <c r="L26" s="28" t="s">
        <v>1513</v>
      </c>
      <c r="M26" s="166" t="s">
        <v>1511</v>
      </c>
      <c r="N26" s="28"/>
    </row>
    <row r="27" spans="2:14">
      <c r="B27" s="6" t="s">
        <v>31</v>
      </c>
      <c r="C27" s="6" t="s">
        <v>200</v>
      </c>
      <c r="D27" s="6"/>
      <c r="E27" s="6"/>
      <c r="F27" s="13" t="s">
        <v>65</v>
      </c>
      <c r="G27" s="14" t="s">
        <v>64</v>
      </c>
      <c r="H27" s="14" t="s">
        <v>66</v>
      </c>
      <c r="I27" s="15" t="s">
        <v>67</v>
      </c>
      <c r="K27" s="28" t="s">
        <v>1936</v>
      </c>
      <c r="L27" s="28" t="s">
        <v>1937</v>
      </c>
      <c r="M27" s="28" t="s">
        <v>1935</v>
      </c>
      <c r="N27" s="28" t="s">
        <v>1938</v>
      </c>
    </row>
    <row r="28" spans="2:14">
      <c r="B28" s="35" t="s">
        <v>32</v>
      </c>
      <c r="C28" s="6" t="s">
        <v>34</v>
      </c>
      <c r="D28" s="6" t="s">
        <v>33</v>
      </c>
      <c r="E28" s="35" t="s">
        <v>201</v>
      </c>
      <c r="F28" s="13" t="s">
        <v>65</v>
      </c>
      <c r="G28" s="14" t="s">
        <v>69</v>
      </c>
      <c r="H28" s="14" t="s">
        <v>73</v>
      </c>
      <c r="I28" s="15" t="s">
        <v>68</v>
      </c>
      <c r="K28" s="28"/>
      <c r="L28" s="28"/>
      <c r="M28" s="28"/>
      <c r="N28" s="28"/>
    </row>
    <row r="29" spans="2:14">
      <c r="B29" s="6" t="s">
        <v>209</v>
      </c>
      <c r="C29" s="6" t="s">
        <v>210</v>
      </c>
      <c r="D29" s="6" t="s">
        <v>214</v>
      </c>
      <c r="E29" s="6"/>
      <c r="F29" s="13" t="s">
        <v>65</v>
      </c>
      <c r="G29" s="14" t="s">
        <v>1567</v>
      </c>
      <c r="H29" s="14" t="s">
        <v>66</v>
      </c>
      <c r="I29" s="15" t="s">
        <v>1568</v>
      </c>
      <c r="K29" s="28"/>
      <c r="L29" s="28"/>
      <c r="M29" s="28"/>
      <c r="N29" s="28"/>
    </row>
    <row r="30" spans="2:14">
      <c r="B30" s="6" t="s">
        <v>212</v>
      </c>
      <c r="C30" s="6" t="s">
        <v>213</v>
      </c>
      <c r="D30" s="6"/>
      <c r="E30" s="6"/>
      <c r="F30" s="13" t="s">
        <v>1866</v>
      </c>
      <c r="G30" s="14" t="s">
        <v>1867</v>
      </c>
      <c r="H30" s="14" t="s">
        <v>1865</v>
      </c>
      <c r="I30" s="203" t="s">
        <v>1864</v>
      </c>
      <c r="K30" s="28"/>
      <c r="L30" s="28"/>
      <c r="M30" s="28"/>
      <c r="N30" s="28"/>
    </row>
    <row r="31" spans="2:14">
      <c r="B31" s="6" t="s">
        <v>177</v>
      </c>
      <c r="C31" s="6" t="s">
        <v>180</v>
      </c>
      <c r="D31" s="33" t="s">
        <v>178</v>
      </c>
      <c r="E31" s="6"/>
      <c r="F31" s="13"/>
      <c r="G31" s="14"/>
      <c r="H31" s="14"/>
      <c r="I31" s="15"/>
      <c r="K31" s="28"/>
      <c r="L31" s="28"/>
      <c r="M31" s="28"/>
      <c r="N31" s="28"/>
    </row>
    <row r="32" spans="2:14">
      <c r="B32" s="6" t="s">
        <v>198</v>
      </c>
      <c r="C32" s="6" t="s">
        <v>199</v>
      </c>
      <c r="D32" s="6"/>
      <c r="E32" s="6"/>
      <c r="F32" s="16"/>
      <c r="G32" s="17"/>
      <c r="H32" s="17"/>
      <c r="I32" s="18"/>
      <c r="K32" s="28"/>
      <c r="L32" s="28"/>
      <c r="M32" s="28"/>
      <c r="N32" s="28"/>
    </row>
    <row r="33" spans="2:14">
      <c r="B33" s="6" t="s">
        <v>276</v>
      </c>
      <c r="C33" s="6" t="s">
        <v>275</v>
      </c>
      <c r="D33" s="6" t="s">
        <v>1711</v>
      </c>
      <c r="E33" s="6" t="s">
        <v>2215</v>
      </c>
      <c r="F33" s="84" t="s">
        <v>277</v>
      </c>
      <c r="K33" s="28"/>
      <c r="L33" s="28"/>
      <c r="M33" s="28"/>
      <c r="N33" s="28"/>
    </row>
    <row r="34" spans="2:14" ht="153">
      <c r="B34" s="9" t="s">
        <v>51</v>
      </c>
      <c r="C34" s="6" t="s">
        <v>50</v>
      </c>
      <c r="D34" s="6"/>
      <c r="E34" s="6" t="s">
        <v>2214</v>
      </c>
      <c r="F34" s="14" t="s">
        <v>2008</v>
      </c>
      <c r="K34" s="28"/>
      <c r="L34" s="28"/>
      <c r="M34" s="28"/>
      <c r="N34" s="28"/>
    </row>
    <row r="35" spans="2:14" ht="19">
      <c r="B35" s="6" t="s">
        <v>2037</v>
      </c>
      <c r="C35" s="1" t="s">
        <v>2040</v>
      </c>
      <c r="D35" s="35" t="s">
        <v>2038</v>
      </c>
      <c r="E35" s="206" t="s">
        <v>2039</v>
      </c>
      <c r="H35" s="19" t="s">
        <v>79</v>
      </c>
      <c r="I35" s="19" t="s">
        <v>80</v>
      </c>
      <c r="K35" s="28"/>
      <c r="L35" s="28"/>
      <c r="M35" s="28"/>
      <c r="N35" s="28"/>
    </row>
    <row r="36" spans="2:14" ht="19">
      <c r="C36" t="s">
        <v>2051</v>
      </c>
      <c r="D36" s="6" t="s">
        <v>33</v>
      </c>
      <c r="E36" s="206" t="s">
        <v>1868</v>
      </c>
      <c r="F36" t="s">
        <v>2127</v>
      </c>
      <c r="G36" t="s">
        <v>1868</v>
      </c>
      <c r="H36" s="19"/>
      <c r="I36" s="19"/>
      <c r="K36" s="28"/>
      <c r="L36" s="28"/>
      <c r="M36" s="28"/>
      <c r="N36" s="28"/>
    </row>
    <row r="37" spans="2:14">
      <c r="B37" s="271" t="s">
        <v>157</v>
      </c>
      <c r="C37" s="271"/>
      <c r="D37" s="271"/>
      <c r="E37" s="271"/>
      <c r="H37" s="19"/>
      <c r="I37" s="19"/>
      <c r="K37" s="28"/>
      <c r="L37" s="28"/>
      <c r="M37" s="28"/>
      <c r="N37" s="28"/>
    </row>
    <row r="38" spans="2:14">
      <c r="B38" s="31" t="s">
        <v>156</v>
      </c>
      <c r="C38" s="31" t="s">
        <v>158</v>
      </c>
      <c r="D38" s="31" t="s">
        <v>159</v>
      </c>
      <c r="E38" s="31"/>
      <c r="H38" s="19"/>
      <c r="I38" s="19"/>
      <c r="K38" s="28"/>
      <c r="L38" s="28"/>
      <c r="M38" s="28"/>
      <c r="N38" s="28"/>
    </row>
    <row r="39" spans="2:14">
      <c r="B39" s="31" t="s">
        <v>286</v>
      </c>
      <c r="C39" s="31" t="s">
        <v>285</v>
      </c>
      <c r="D39" s="31" t="s">
        <v>284</v>
      </c>
      <c r="E39" s="31"/>
      <c r="H39" s="19"/>
      <c r="I39" s="19"/>
      <c r="K39" s="28"/>
      <c r="L39" s="28"/>
      <c r="M39" s="28"/>
      <c r="N39" s="28"/>
    </row>
    <row r="40" spans="2:14">
      <c r="B40" s="31" t="s">
        <v>287</v>
      </c>
      <c r="C40" s="31" t="s">
        <v>288</v>
      </c>
      <c r="D40" s="31" t="s">
        <v>289</v>
      </c>
      <c r="E40" s="31"/>
      <c r="H40" s="19"/>
      <c r="I40" s="19"/>
    </row>
    <row r="41" spans="2:14">
      <c r="B41" s="31" t="s">
        <v>290</v>
      </c>
      <c r="C41" s="31" t="s">
        <v>291</v>
      </c>
      <c r="D41" s="31" t="s">
        <v>292</v>
      </c>
      <c r="E41" s="31" t="s">
        <v>293</v>
      </c>
      <c r="H41" s="19"/>
      <c r="I41" s="19"/>
    </row>
    <row r="42" spans="2:14">
      <c r="B42" s="31" t="s">
        <v>294</v>
      </c>
      <c r="C42" s="31" t="s">
        <v>295</v>
      </c>
      <c r="D42" s="31"/>
      <c r="E42" s="31"/>
    </row>
    <row r="43" spans="2:14">
      <c r="B43" s="51" t="s">
        <v>343</v>
      </c>
      <c r="C43" s="31" t="s">
        <v>344</v>
      </c>
      <c r="D43" s="31"/>
      <c r="E43" s="31"/>
      <c r="G43" t="s">
        <v>2171</v>
      </c>
      <c r="H43" t="s">
        <v>2172</v>
      </c>
    </row>
    <row r="44" spans="2:14">
      <c r="B44" s="31" t="s">
        <v>349</v>
      </c>
      <c r="C44" s="31" t="s">
        <v>350</v>
      </c>
      <c r="D44" s="31"/>
      <c r="E44" s="31"/>
      <c r="G44" t="s">
        <v>2127</v>
      </c>
      <c r="H44" t="s">
        <v>1868</v>
      </c>
    </row>
    <row r="45" spans="2:14">
      <c r="B45" s="31" t="s">
        <v>936</v>
      </c>
      <c r="C45" s="31" t="s">
        <v>937</v>
      </c>
      <c r="D45" s="31"/>
      <c r="E45" s="31"/>
      <c r="G45" t="s">
        <v>1143</v>
      </c>
      <c r="H45" t="s">
        <v>2179</v>
      </c>
    </row>
    <row r="46" spans="2:14">
      <c r="B46" s="31" t="s">
        <v>1272</v>
      </c>
      <c r="C46" s="31" t="s">
        <v>1273</v>
      </c>
      <c r="D46" s="31"/>
      <c r="E46" s="31"/>
    </row>
    <row r="47" spans="2:14">
      <c r="B47" s="165" t="s">
        <v>1315</v>
      </c>
      <c r="C47" s="88" t="s">
        <v>1312</v>
      </c>
      <c r="D47" s="31"/>
      <c r="E47" s="31"/>
    </row>
    <row r="48" spans="2:14">
      <c r="B48" s="165" t="s">
        <v>1314</v>
      </c>
      <c r="C48" s="88" t="s">
        <v>1313</v>
      </c>
      <c r="D48" s="31"/>
      <c r="E48" s="31"/>
    </row>
    <row r="49" spans="2:13">
      <c r="B49" s="165" t="s">
        <v>1319</v>
      </c>
      <c r="C49" s="88" t="s">
        <v>1320</v>
      </c>
      <c r="D49" s="31"/>
      <c r="E49" s="31"/>
    </row>
    <row r="50" spans="2:13">
      <c r="B50" s="31"/>
      <c r="C50" s="31"/>
      <c r="D50" s="31"/>
      <c r="E50" s="31"/>
    </row>
    <row r="51" spans="2:13">
      <c r="B51" s="31"/>
      <c r="C51" s="31"/>
      <c r="D51" s="31"/>
      <c r="E51" s="31"/>
    </row>
    <row r="52" spans="2:13">
      <c r="B52" s="31"/>
      <c r="C52" s="31"/>
      <c r="D52" s="31"/>
      <c r="E52" s="31"/>
    </row>
    <row r="53" spans="2:13">
      <c r="B53" s="31"/>
      <c r="C53" s="31"/>
      <c r="D53" s="31"/>
      <c r="E53" s="31"/>
    </row>
    <row r="54" spans="2:13">
      <c r="B54" s="31"/>
      <c r="C54" s="31"/>
      <c r="D54" s="31"/>
      <c r="E54" s="31"/>
    </row>
    <row r="55" spans="2:13">
      <c r="B55" s="31"/>
      <c r="C55" s="31"/>
      <c r="D55" s="31"/>
      <c r="E55" s="31"/>
    </row>
    <row r="56" spans="2:13">
      <c r="B56" s="31"/>
      <c r="C56" s="31"/>
      <c r="D56" s="31"/>
      <c r="E56" s="31"/>
    </row>
    <row r="57" spans="2:13">
      <c r="B57" s="31"/>
      <c r="C57" s="31"/>
      <c r="D57" s="31"/>
      <c r="E57" s="31"/>
    </row>
    <row r="58" spans="2:13">
      <c r="B58" s="31"/>
      <c r="C58" s="31"/>
      <c r="D58" s="31"/>
      <c r="E58" s="31"/>
    </row>
    <row r="59" spans="2:13">
      <c r="B59" s="31"/>
      <c r="C59" s="31"/>
      <c r="D59" s="31"/>
      <c r="E59" s="31"/>
      <c r="M59" s="85">
        <v>20001000500</v>
      </c>
    </row>
    <row r="60" spans="2:13">
      <c r="B60" s="31"/>
      <c r="C60" s="31"/>
      <c r="D60" s="31"/>
      <c r="E60" s="31"/>
    </row>
    <row r="61" spans="2:13">
      <c r="B61" s="31"/>
      <c r="C61" s="31"/>
      <c r="D61" s="31"/>
      <c r="E61" s="31"/>
      <c r="M61">
        <v>1000</v>
      </c>
    </row>
    <row r="62" spans="2:13">
      <c r="M62">
        <v>500</v>
      </c>
    </row>
    <row r="63" spans="2:13">
      <c r="M63">
        <v>2000</v>
      </c>
    </row>
    <row r="65" spans="2:11">
      <c r="B65" t="s">
        <v>717</v>
      </c>
      <c r="C65" t="s">
        <v>813</v>
      </c>
    </row>
    <row r="68" spans="2:11">
      <c r="B68" s="273" t="s">
        <v>714</v>
      </c>
      <c r="C68" s="273"/>
      <c r="D68" s="273"/>
      <c r="E68" s="273"/>
      <c r="F68" s="273"/>
      <c r="G68" s="273"/>
      <c r="H68" s="273"/>
      <c r="I68" s="273"/>
      <c r="J68" s="273"/>
      <c r="K68" s="273"/>
    </row>
    <row r="69" spans="2:11">
      <c r="B69" s="104" t="s">
        <v>715</v>
      </c>
      <c r="C69" s="104" t="s">
        <v>28</v>
      </c>
      <c r="D69" s="104" t="s">
        <v>27</v>
      </c>
      <c r="E69" s="272" t="s">
        <v>29</v>
      </c>
      <c r="F69" s="272"/>
      <c r="G69" s="272"/>
      <c r="H69" s="272"/>
      <c r="I69" s="272"/>
      <c r="J69" s="272"/>
      <c r="K69" s="272"/>
    </row>
    <row r="70" spans="2:11">
      <c r="B70" s="103" t="s">
        <v>745</v>
      </c>
      <c r="C70" s="105" t="s">
        <v>716</v>
      </c>
      <c r="D70" s="103"/>
      <c r="E70" s="269"/>
      <c r="F70" s="269"/>
      <c r="G70" s="269"/>
      <c r="H70" s="269"/>
      <c r="I70" s="269"/>
      <c r="J70" s="269"/>
      <c r="K70" s="269"/>
    </row>
    <row r="71" spans="2:11">
      <c r="B71" s="103" t="s">
        <v>770</v>
      </c>
      <c r="C71" s="105" t="s">
        <v>716</v>
      </c>
      <c r="D71" s="103"/>
      <c r="E71" s="269"/>
      <c r="F71" s="269"/>
      <c r="G71" s="269"/>
      <c r="H71" s="269"/>
      <c r="I71" s="269"/>
      <c r="J71" s="269"/>
      <c r="K71" s="269"/>
    </row>
    <row r="72" spans="2:11">
      <c r="B72" s="103" t="s">
        <v>880</v>
      </c>
      <c r="C72" s="137" t="s">
        <v>202</v>
      </c>
      <c r="D72" s="103"/>
      <c r="E72" s="269"/>
      <c r="F72" s="269"/>
      <c r="G72" s="269"/>
      <c r="H72" s="269"/>
      <c r="I72" s="269"/>
      <c r="J72" s="269"/>
      <c r="K72" s="269"/>
    </row>
    <row r="73" spans="2:11">
      <c r="B73" s="103" t="s">
        <v>881</v>
      </c>
      <c r="C73" s="133" t="s">
        <v>437</v>
      </c>
      <c r="D73" s="134">
        <v>44431</v>
      </c>
      <c r="E73" s="274" t="s">
        <v>882</v>
      </c>
      <c r="F73" s="274"/>
      <c r="G73" s="274"/>
      <c r="H73" s="274"/>
      <c r="I73" s="274"/>
      <c r="J73" s="274"/>
      <c r="K73" s="274"/>
    </row>
    <row r="74" spans="2:11">
      <c r="B74" s="103" t="s">
        <v>909</v>
      </c>
      <c r="C74" s="133" t="s">
        <v>437</v>
      </c>
      <c r="D74" s="103"/>
      <c r="E74" s="269"/>
      <c r="F74" s="269"/>
      <c r="G74" s="269"/>
      <c r="H74" s="269"/>
      <c r="I74" s="269"/>
      <c r="J74" s="269"/>
      <c r="K74" s="269"/>
    </row>
    <row r="75" spans="2:11">
      <c r="B75" s="103" t="s">
        <v>831</v>
      </c>
      <c r="C75" s="105" t="s">
        <v>716</v>
      </c>
      <c r="D75" s="138">
        <v>44439</v>
      </c>
      <c r="E75" s="269"/>
      <c r="F75" s="269"/>
      <c r="G75" s="269"/>
      <c r="H75" s="269"/>
      <c r="I75" s="269"/>
      <c r="J75" s="269"/>
      <c r="K75" s="269"/>
    </row>
    <row r="76" spans="2:11">
      <c r="B76" s="103" t="s">
        <v>1089</v>
      </c>
      <c r="C76" s="105" t="s">
        <v>716</v>
      </c>
      <c r="D76" s="138">
        <v>44455</v>
      </c>
      <c r="E76" s="269"/>
      <c r="F76" s="269"/>
      <c r="G76" s="269"/>
      <c r="H76" s="269"/>
      <c r="I76" s="269"/>
      <c r="J76" s="269"/>
      <c r="K76" s="269"/>
    </row>
    <row r="77" spans="2:11">
      <c r="B77" s="103" t="s">
        <v>1311</v>
      </c>
      <c r="C77" s="105" t="s">
        <v>716</v>
      </c>
      <c r="D77" s="103"/>
      <c r="E77" s="269"/>
      <c r="F77" s="269"/>
      <c r="G77" s="269"/>
      <c r="H77" s="269"/>
      <c r="I77" s="269"/>
      <c r="J77" s="269"/>
      <c r="K77" s="269"/>
    </row>
    <row r="78" spans="2:11">
      <c r="B78" s="103"/>
      <c r="C78" s="103"/>
      <c r="D78" s="103"/>
      <c r="E78" s="269"/>
      <c r="F78" s="269"/>
      <c r="G78" s="269"/>
      <c r="H78" s="269"/>
      <c r="I78" s="269"/>
      <c r="J78" s="269"/>
      <c r="K78" s="269"/>
    </row>
    <row r="79" spans="2:11">
      <c r="B79" s="103"/>
      <c r="C79" s="103"/>
      <c r="D79" s="103"/>
      <c r="E79" s="269"/>
      <c r="F79" s="269"/>
      <c r="G79" s="269"/>
      <c r="H79" s="269"/>
      <c r="I79" s="269"/>
      <c r="J79" s="269"/>
      <c r="K79" s="269"/>
    </row>
    <row r="80" spans="2:11">
      <c r="B80" s="103"/>
      <c r="C80" s="103"/>
      <c r="D80" s="103"/>
      <c r="E80" s="269"/>
      <c r="F80" s="269"/>
      <c r="G80" s="269"/>
      <c r="H80" s="269"/>
      <c r="I80" s="269"/>
      <c r="J80" s="269"/>
      <c r="K80" s="269"/>
    </row>
    <row r="81" spans="2:11">
      <c r="B81" s="103"/>
      <c r="C81" s="103"/>
      <c r="D81" s="103"/>
      <c r="E81" s="269"/>
      <c r="F81" s="269"/>
      <c r="G81" s="269"/>
      <c r="H81" s="269"/>
      <c r="I81" s="269"/>
      <c r="J81" s="269"/>
      <c r="K81" s="269"/>
    </row>
    <row r="82" spans="2:11">
      <c r="B82" s="103"/>
      <c r="C82" s="103"/>
      <c r="D82" s="103"/>
      <c r="E82" s="269"/>
      <c r="F82" s="269"/>
      <c r="G82" s="269"/>
      <c r="H82" s="269"/>
      <c r="I82" s="269"/>
      <c r="J82" s="269"/>
      <c r="K82" s="269"/>
    </row>
    <row r="83" spans="2:11">
      <c r="B83" s="103"/>
      <c r="C83" s="103"/>
      <c r="D83" s="103"/>
      <c r="E83" s="269"/>
      <c r="F83" s="269"/>
      <c r="G83" s="269"/>
      <c r="H83" s="269"/>
      <c r="I83" s="269"/>
      <c r="J83" s="269"/>
      <c r="K83" s="269"/>
    </row>
    <row r="90" spans="2:11">
      <c r="B90" s="106" t="s">
        <v>720</v>
      </c>
      <c r="C90" s="106" t="s">
        <v>721</v>
      </c>
      <c r="D90" s="106" t="s">
        <v>28</v>
      </c>
    </row>
    <row r="91" spans="2:11">
      <c r="B91" s="106" t="s">
        <v>722</v>
      </c>
      <c r="C91" s="106" t="s">
        <v>155</v>
      </c>
      <c r="D91" s="106" t="s">
        <v>723</v>
      </c>
    </row>
    <row r="92" spans="2:11">
      <c r="B92" s="106" t="s">
        <v>724</v>
      </c>
      <c r="C92" s="106" t="s">
        <v>725</v>
      </c>
      <c r="D92" s="106" t="s">
        <v>311</v>
      </c>
    </row>
    <row r="93" spans="2:11">
      <c r="B93" s="106" t="s">
        <v>726</v>
      </c>
      <c r="C93" s="106" t="s">
        <v>155</v>
      </c>
      <c r="D93" s="106" t="s">
        <v>311</v>
      </c>
    </row>
    <row r="94" spans="2:11">
      <c r="B94" s="106" t="s">
        <v>727</v>
      </c>
      <c r="C94" s="106" t="s">
        <v>725</v>
      </c>
      <c r="D94" s="106" t="s">
        <v>311</v>
      </c>
    </row>
    <row r="95" spans="2:11">
      <c r="B95" s="106" t="s">
        <v>728</v>
      </c>
      <c r="C95" s="106" t="s">
        <v>725</v>
      </c>
      <c r="D95" s="106" t="s">
        <v>311</v>
      </c>
    </row>
    <row r="96" spans="2:11">
      <c r="B96" s="106" t="s">
        <v>729</v>
      </c>
      <c r="C96" s="106" t="s">
        <v>155</v>
      </c>
      <c r="D96" s="106" t="s">
        <v>311</v>
      </c>
    </row>
    <row r="97" spans="2:8">
      <c r="B97" s="106" t="s">
        <v>730</v>
      </c>
      <c r="C97" s="106" t="s">
        <v>725</v>
      </c>
      <c r="D97" s="106" t="s">
        <v>731</v>
      </c>
    </row>
    <row r="98" spans="2:8">
      <c r="B98" s="106" t="s">
        <v>732</v>
      </c>
      <c r="C98" s="106" t="s">
        <v>725</v>
      </c>
      <c r="D98" s="106" t="s">
        <v>731</v>
      </c>
    </row>
    <row r="99" spans="2:8">
      <c r="B99" s="106" t="s">
        <v>733</v>
      </c>
      <c r="C99" s="106" t="s">
        <v>725</v>
      </c>
      <c r="D99" s="106" t="s">
        <v>311</v>
      </c>
    </row>
    <row r="100" spans="2:8">
      <c r="B100" s="106" t="s">
        <v>734</v>
      </c>
      <c r="C100" s="106" t="s">
        <v>155</v>
      </c>
      <c r="D100" s="106" t="s">
        <v>311</v>
      </c>
    </row>
    <row r="101" spans="2:8">
      <c r="B101" s="106" t="s">
        <v>735</v>
      </c>
      <c r="C101" s="106" t="s">
        <v>155</v>
      </c>
      <c r="D101" s="106" t="s">
        <v>311</v>
      </c>
    </row>
    <row r="102" spans="2:8">
      <c r="B102" s="106" t="s">
        <v>736</v>
      </c>
      <c r="C102" s="106" t="s">
        <v>155</v>
      </c>
      <c r="D102" s="106" t="s">
        <v>311</v>
      </c>
    </row>
    <row r="103" spans="2:8">
      <c r="B103" s="106" t="s">
        <v>737</v>
      </c>
      <c r="C103" s="106" t="s">
        <v>725</v>
      </c>
      <c r="D103" s="106" t="s">
        <v>731</v>
      </c>
    </row>
    <row r="104" spans="2:8">
      <c r="B104" s="106" t="s">
        <v>738</v>
      </c>
      <c r="C104" s="106" t="s">
        <v>725</v>
      </c>
      <c r="D104" s="106" t="s">
        <v>731</v>
      </c>
    </row>
    <row r="105" spans="2:8">
      <c r="B105" s="106" t="s">
        <v>739</v>
      </c>
      <c r="C105" s="106" t="s">
        <v>725</v>
      </c>
      <c r="D105" s="106" t="s">
        <v>723</v>
      </c>
    </row>
    <row r="106" spans="2:8">
      <c r="B106" s="106" t="s">
        <v>740</v>
      </c>
      <c r="C106" s="106" t="s">
        <v>155</v>
      </c>
      <c r="D106" s="106" t="s">
        <v>311</v>
      </c>
    </row>
    <row r="108" spans="2:8">
      <c r="H108" s="181"/>
    </row>
    <row r="109" spans="2:8">
      <c r="H109" s="181"/>
    </row>
    <row r="112" spans="2:8">
      <c r="B112" s="1" t="s">
        <v>1227</v>
      </c>
    </row>
    <row r="113" spans="2:2">
      <c r="B113" s="1" t="s">
        <v>1228</v>
      </c>
    </row>
    <row r="114" spans="2:2">
      <c r="B114" s="1" t="s">
        <v>1229</v>
      </c>
    </row>
    <row r="115" spans="2:2">
      <c r="B115" s="1" t="s">
        <v>1230</v>
      </c>
    </row>
    <row r="116" spans="2:2">
      <c r="B116" s="1" t="s">
        <v>1231</v>
      </c>
    </row>
    <row r="117" spans="2:2">
      <c r="B117" s="1" t="s">
        <v>1232</v>
      </c>
    </row>
    <row r="118" spans="2:2">
      <c r="B118" s="1" t="s">
        <v>1233</v>
      </c>
    </row>
    <row r="119" spans="2:2">
      <c r="B119" s="1" t="s">
        <v>1234</v>
      </c>
    </row>
    <row r="120" spans="2:2">
      <c r="B120" s="1" t="s">
        <v>1235</v>
      </c>
    </row>
    <row r="121" spans="2:2">
      <c r="B121" s="1" t="s">
        <v>1236</v>
      </c>
    </row>
    <row r="122" spans="2:2">
      <c r="B122" s="1" t="s">
        <v>1237</v>
      </c>
    </row>
    <row r="123" spans="2:2">
      <c r="B123" s="1" t="s">
        <v>1238</v>
      </c>
    </row>
    <row r="124" spans="2:2">
      <c r="B124" s="1" t="s">
        <v>1239</v>
      </c>
    </row>
    <row r="125" spans="2:2" ht="28">
      <c r="B125" s="164" t="s">
        <v>1240</v>
      </c>
    </row>
    <row r="128" spans="2:2" ht="340">
      <c r="B128" s="2" t="s">
        <v>1253</v>
      </c>
    </row>
  </sheetData>
  <autoFilter ref="B69:K69" xr:uid="{A4AEFEBC-AFE5-884D-B653-CF1F4F8D8AC2}">
    <filterColumn colId="3" showButton="0"/>
    <filterColumn colId="4" showButton="0"/>
    <filterColumn colId="5" showButton="0"/>
    <filterColumn colId="6" showButton="0"/>
    <filterColumn colId="7" showButton="0"/>
    <filterColumn colId="8" showButton="0"/>
  </autoFilter>
  <mergeCells count="18">
    <mergeCell ref="E77:K77"/>
    <mergeCell ref="E72:K72"/>
    <mergeCell ref="E73:K73"/>
    <mergeCell ref="E74:K74"/>
    <mergeCell ref="E75:K75"/>
    <mergeCell ref="E76:K76"/>
    <mergeCell ref="E71:K71"/>
    <mergeCell ref="E70:K70"/>
    <mergeCell ref="B9:E9"/>
    <mergeCell ref="B37:E37"/>
    <mergeCell ref="E69:K69"/>
    <mergeCell ref="B68:K68"/>
    <mergeCell ref="E83:K83"/>
    <mergeCell ref="E78:K78"/>
    <mergeCell ref="E79:K79"/>
    <mergeCell ref="E80:K80"/>
    <mergeCell ref="E81:K81"/>
    <mergeCell ref="E82:K82"/>
  </mergeCells>
  <hyperlinks>
    <hyperlink ref="B13" r:id="rId1" xr:uid="{C3D92954-14AB-7C44-BDCD-90CF903534B3}"/>
    <hyperlink ref="B3" r:id="rId2" xr:uid="{4E5A7182-C9B3-4249-BE51-6D05C9DFF97F}"/>
    <hyperlink ref="M7" r:id="rId3" display="https://paypal-my.sharepoint.com/:v:/p/sugnanasekaran/ES1HoEhCbEJOs7E9Mg7nthoBXVqHvw_T_F7HsuDQQ1RPwQ" xr:uid="{2A33AD99-6DDE-BB4D-B2F0-53D79E7D2DAE}"/>
    <hyperlink ref="M11" r:id="rId4" display="https://paypal-my.sharepoint.com/:v:/p/sugnanasekaran/EfwLd-8kDBxNusquwr2_TJkBYZteeNSY16IEbYIe8Kn8Tg" xr:uid="{18F36846-9383-8D40-BB1A-F3DE89D1108D}"/>
    <hyperlink ref="M12" r:id="rId5" display="https://paypal-my.sharepoint.com/:v:/p/vkhanna/EaofI60grHtDhDNtVxAr3LsB4D5aE4wHgd7VVmniBf9HaQ" xr:uid="{A74957A0-5680-434C-A5CF-050A1F20704D}"/>
    <hyperlink ref="B28" r:id="rId6" xr:uid="{17F771ED-70AC-EE4B-8DED-3C6B5CAA9791}"/>
    <hyperlink ref="E28" r:id="rId7" xr:uid="{88C39C5B-6F90-2A4F-856D-71CE54CE7E4E}"/>
    <hyperlink ref="M6" r:id="rId8" display="https://paypal-my.sharepoint.com/:v:/p/sugnanasekaran/EcLOavVQpohLgo8xBDbyWUEBbEJq1DgTmc4U5OTlfAxQvA" xr:uid="{D4358DD6-EF69-A844-8EBB-D604BC3DD501}"/>
    <hyperlink ref="M16" r:id="rId9" display="https://paypal-my.sharepoint.com/:v:/p/sugnanasekaran/Ef-YuGzl26tDhY7pc0nNymYBx9WKJTrkSfvtP1eIuKTALA" xr:uid="{F2CE6F07-241B-9443-9CE7-499F84E1CE6B}"/>
    <hyperlink ref="B43" r:id="rId10" xr:uid="{E5A97270-ED61-4644-B285-7D31A19C746D}"/>
    <hyperlink ref="B6" r:id="rId11" xr:uid="{EE6CEBB8-4B4C-DA46-9278-A2937CB4E2A9}"/>
    <hyperlink ref="B112" r:id="rId12" tooltip="http://ccg01batch-cs-monitoring4493.ccg01.phx.paypalinc.com/" display="http://ccg01batch-cs-monitoring4493.ccg01.phx.paypalinc.com/" xr:uid="{E7F8BEDE-A8C9-8040-9ABA-0C44DBF0D918}"/>
    <hyperlink ref="B113" r:id="rId13" tooltip="http://ccg01batch-cs-monitoring7466.ccg01.phx.paypalinc.com/" display="http://ccg01batch-cs-monitoring7466.ccg01.phx.paypalinc.com/" xr:uid="{4B218055-47E4-3C4C-8256-D2BC2946A136}"/>
    <hyperlink ref="B114" r:id="rId14" tooltip="http://ccg13batch-cs-monitoring1650.ccg13.slc.paypalinc.com/" display="http://ccg13batch-cs-monitoring1650.ccg13.slc.paypalinc.com/" xr:uid="{A3A9B0F8-4AF6-1846-AFE2-D23DD4992B6F}"/>
    <hyperlink ref="B115" r:id="rId15" tooltip="http://ccg13batch-cs-monitoring2713.ccg13.slc.paypalinc.com/" display="http://ccg13batch-cs-monitoring2713.ccg13.slc.paypalinc.com/" xr:uid="{6BA60312-D95B-C34F-AAA0-CCEE85A7F973}"/>
    <hyperlink ref="B116" r:id="rId16" tooltip="http://ccg13batch-cs-monitoring3861.ccg13.slc.paypalinc.com/" display="http://ccg13batch-cs-monitoring3861.ccg13.slc.paypalinc.com/" xr:uid="{50403ACA-1B9B-1248-8A95-F2AE43CC84D3}"/>
    <hyperlink ref="B117" r:id="rId17" tooltip="http://ccg13batch-cs-monitoring3955.ccg13.slc.paypalinc.com/" display="http://ccg13batch-cs-monitoring3955.ccg13.slc.paypalinc.com/" xr:uid="{B8CB5222-7125-2C41-9AE3-867B683DA310}"/>
    <hyperlink ref="B118" r:id="rId18" tooltip="http://ccg13batch-cs-monitoring4003.ccg13.slc.paypalinc.com/" display="http://ccg13batch-cs-monitoring4003.ccg13.slc.paypalinc.com/" xr:uid="{4D1DF38C-D5FA-824D-8FF3-6B5EAC7730AF}"/>
    <hyperlink ref="B119" r:id="rId19" tooltip="http://ccg13batch-cs-monitoring4950.ccg13.slc.paypalinc.com/" display="http://ccg13batch-cs-monitoring4950.ccg13.slc.paypalinc.com/" xr:uid="{A909935B-798E-A448-9A90-2883A1C6BD99}"/>
    <hyperlink ref="B120" r:id="rId20" tooltip="http://ccg13batch-cs-monitoring6442.ccg13.slc.paypalinc.com/" display="http://ccg13batch-cs-monitoring6442.ccg13.slc.paypalinc.com/" xr:uid="{0C67273B-B2A3-0340-8D04-4BB3DD0F4E85}"/>
    <hyperlink ref="B121" r:id="rId21" tooltip="http://ccg13batch-cs-monitoring6670.ccg13.slc.paypalinc.com/" display="http://ccg13batch-cs-monitoring6670.ccg13.slc.paypalinc.com/" xr:uid="{962BAAA3-1C0C-2449-AAC1-FF76E14A8049}"/>
    <hyperlink ref="B122" r:id="rId22" tooltip="http://ccg13batch-cs-monitoring7807.ccg13.slc.paypalinc.com/" display="http://ccg13batch-cs-monitoring7807.ccg13.slc.paypalinc.com/" xr:uid="{C581ED1D-7B9D-5345-8372-1CE2DD97B1B3}"/>
    <hyperlink ref="B123" r:id="rId23" tooltip="http://ccg13batch-cs-monitoring8381.ccg13.slc.paypalinc.com/" display="http://ccg13batch-cs-monitoring8381.ccg13.slc.paypalinc.com/" xr:uid="{07C76B23-E0BD-8C4B-8C14-156C473B0BA0}"/>
    <hyperlink ref="B124" r:id="rId24" tooltip="http://ccg13batch-cs-monitoring8443.ccg13.slc.paypalinc.com/" display="http://ccg13batch-cs-monitoring8443.ccg13.slc.paypalinc.com/" xr:uid="{2A473F11-5506-8646-905C-120F96DE36C3}"/>
    <hyperlink ref="B48" r:id="rId25" xr:uid="{757CB37D-B2DD-B744-8056-24FEDE74B1A0}"/>
    <hyperlink ref="B47" r:id="rId26" xr:uid="{B31BBB75-5022-3F48-BDD1-8F3F3CDBB94C}"/>
    <hyperlink ref="B49" r:id="rId27" xr:uid="{66082BE3-603C-CA49-8244-E3EA5B8F767E}"/>
    <hyperlink ref="M24" r:id="rId28" xr:uid="{5B8B06E0-EE1C-6A49-AF1D-9DFC5413D43B}"/>
    <hyperlink ref="B25" r:id="rId29" xr:uid="{EA5FF287-9AD5-DB4F-AF1F-F17BAB4B4AC7}"/>
    <hyperlink ref="M20" r:id="rId30" xr:uid="{8EE47A5D-23D4-FF4A-AABD-B2A1B74FB937}"/>
    <hyperlink ref="M26" r:id="rId31" xr:uid="{44EACFCF-8BB1-8847-ADD7-97E59159CAC8}"/>
    <hyperlink ref="I30" r:id="rId32" xr:uid="{25707E15-5470-5348-B83B-D41C498ED7FA}"/>
    <hyperlink ref="B10" r:id="rId33" xr:uid="{554AF1B8-D3C0-274A-A4EF-0DCEAC5C8A46}"/>
    <hyperlink ref="D35" r:id="rId34" xr:uid="{9B2D564E-69B4-9246-8B1B-66FCE6E9BCEC}"/>
    <hyperlink ref="C35" r:id="rId35" tooltip="https://ilhc.icicilombard.com/" display="https://ilhc.icicilombard.com/" xr:uid="{6EECA859-399B-D04A-A991-F8CCADB1C9FC}"/>
    <hyperlink ref="F25" r:id="rId36" xr:uid="{2F7B41D0-5DB8-0E4F-8516-9934BEF18358}"/>
  </hyperlink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01300-1A1E-A042-B132-82E007E40FCC}">
  <dimension ref="A3:BI321"/>
  <sheetViews>
    <sheetView topLeftCell="A181" workbookViewId="0">
      <selection activeCell="N311" sqref="N311:N320"/>
    </sheetView>
  </sheetViews>
  <sheetFormatPr baseColWidth="10" defaultRowHeight="16"/>
  <cols>
    <col min="1" max="1" width="16.6640625" bestFit="1" customWidth="1"/>
    <col min="2" max="2" width="41" customWidth="1"/>
    <col min="3" max="3" width="14.5" customWidth="1"/>
    <col min="4" max="4" width="21.83203125" customWidth="1"/>
    <col min="5" max="5" width="16.6640625" customWidth="1"/>
    <col min="6" max="6" width="16.1640625" customWidth="1"/>
    <col min="7" max="7" width="16" customWidth="1"/>
    <col min="8" max="8" width="31" customWidth="1"/>
    <col min="9" max="9" width="20" customWidth="1"/>
    <col min="11" max="11" width="15.1640625" customWidth="1"/>
    <col min="12" max="12" width="15" customWidth="1"/>
    <col min="13" max="13" width="15.5" customWidth="1"/>
    <col min="14" max="14" width="16.83203125" customWidth="1"/>
    <col min="19" max="19" width="18.5" customWidth="1"/>
    <col min="20" max="20" width="54" customWidth="1"/>
    <col min="21" max="21" width="25.6640625" customWidth="1"/>
    <col min="22" max="22" width="20" customWidth="1"/>
    <col min="23" max="23" width="44" customWidth="1"/>
    <col min="25" max="25" width="18" customWidth="1"/>
  </cols>
  <sheetData>
    <row r="3" spans="2:54">
      <c r="B3" t="s">
        <v>95</v>
      </c>
      <c r="C3" t="s">
        <v>96</v>
      </c>
    </row>
    <row r="5" spans="2:54">
      <c r="H5">
        <v>1</v>
      </c>
      <c r="I5" t="s">
        <v>141</v>
      </c>
      <c r="Y5" t="s">
        <v>170</v>
      </c>
    </row>
    <row r="6" spans="2:54">
      <c r="H6">
        <v>2</v>
      </c>
      <c r="I6" t="s">
        <v>97</v>
      </c>
      <c r="L6" s="19" t="s">
        <v>114</v>
      </c>
      <c r="M6" s="19"/>
      <c r="N6" s="19"/>
      <c r="O6" s="19"/>
    </row>
    <row r="7" spans="2:54">
      <c r="H7">
        <v>3</v>
      </c>
      <c r="I7" t="s">
        <v>98</v>
      </c>
    </row>
    <row r="8" spans="2:54">
      <c r="J8" t="s">
        <v>99</v>
      </c>
    </row>
    <row r="9" spans="2:54">
      <c r="K9" t="s">
        <v>100</v>
      </c>
    </row>
    <row r="10" spans="2:54">
      <c r="K10" t="s">
        <v>101</v>
      </c>
    </row>
    <row r="11" spans="2:54">
      <c r="F11" t="s">
        <v>107</v>
      </c>
      <c r="K11" t="s">
        <v>102</v>
      </c>
    </row>
    <row r="12" spans="2:54">
      <c r="G12" s="23" t="s">
        <v>108</v>
      </c>
      <c r="L12" t="s">
        <v>103</v>
      </c>
      <c r="M12" t="s">
        <v>104</v>
      </c>
    </row>
    <row r="13" spans="2:54">
      <c r="G13" s="23" t="s">
        <v>109</v>
      </c>
      <c r="K13" t="s">
        <v>105</v>
      </c>
      <c r="L13" t="s">
        <v>106</v>
      </c>
      <c r="AA13" t="s">
        <v>657</v>
      </c>
      <c r="AN13" t="s">
        <v>680</v>
      </c>
      <c r="AZ13" t="s">
        <v>682</v>
      </c>
    </row>
    <row r="14" spans="2:54">
      <c r="L14" t="s">
        <v>115</v>
      </c>
      <c r="AB14" t="s">
        <v>658</v>
      </c>
      <c r="AC14" t="s">
        <v>659</v>
      </c>
      <c r="AO14" t="s">
        <v>658</v>
      </c>
      <c r="AP14" t="s">
        <v>659</v>
      </c>
      <c r="BA14" t="s">
        <v>658</v>
      </c>
      <c r="BB14" t="s">
        <v>659</v>
      </c>
    </row>
    <row r="15" spans="2:54" ht="19">
      <c r="G15" s="24" t="s">
        <v>110</v>
      </c>
      <c r="K15" t="s">
        <v>100</v>
      </c>
      <c r="Z15" t="s">
        <v>660</v>
      </c>
      <c r="AA15">
        <v>692179</v>
      </c>
      <c r="AB15">
        <v>542179</v>
      </c>
      <c r="AC15">
        <v>21773</v>
      </c>
      <c r="AM15" t="s">
        <v>661</v>
      </c>
      <c r="AO15">
        <v>436743</v>
      </c>
      <c r="AP15">
        <v>32756</v>
      </c>
      <c r="AY15" t="s">
        <v>681</v>
      </c>
      <c r="AZ15">
        <v>1726573</v>
      </c>
      <c r="BA15">
        <v>1726573</v>
      </c>
      <c r="BB15">
        <v>265693</v>
      </c>
    </row>
    <row r="16" spans="2:54">
      <c r="E16" t="s">
        <v>113</v>
      </c>
      <c r="G16" s="23" t="s">
        <v>112</v>
      </c>
      <c r="L16" t="s">
        <v>124</v>
      </c>
      <c r="Z16" t="s">
        <v>661</v>
      </c>
      <c r="AB16">
        <v>62053</v>
      </c>
      <c r="AC16">
        <v>4654</v>
      </c>
      <c r="AM16" t="s">
        <v>663</v>
      </c>
      <c r="AO16">
        <v>306693</v>
      </c>
      <c r="AP16">
        <v>23007</v>
      </c>
    </row>
    <row r="17" spans="6:61">
      <c r="K17" s="23" t="s">
        <v>125</v>
      </c>
      <c r="Z17" t="s">
        <v>661</v>
      </c>
      <c r="AB17">
        <v>35131</v>
      </c>
      <c r="AC17">
        <v>2636</v>
      </c>
    </row>
    <row r="18" spans="6:61">
      <c r="K18" t="s">
        <v>100</v>
      </c>
      <c r="Z18" t="s">
        <v>662</v>
      </c>
      <c r="AB18">
        <v>60509</v>
      </c>
      <c r="AC18">
        <v>4720</v>
      </c>
    </row>
    <row r="19" spans="6:61">
      <c r="G19" t="s">
        <v>123</v>
      </c>
      <c r="K19" t="s">
        <v>126</v>
      </c>
      <c r="L19" t="s">
        <v>127</v>
      </c>
      <c r="Z19" t="s">
        <v>663</v>
      </c>
      <c r="AB19">
        <v>246189</v>
      </c>
      <c r="AC19">
        <v>18466</v>
      </c>
    </row>
    <row r="20" spans="6:61">
      <c r="K20" t="s">
        <v>128</v>
      </c>
      <c r="Z20" t="s">
        <v>661</v>
      </c>
      <c r="AB20">
        <v>112905</v>
      </c>
      <c r="AC20">
        <v>0</v>
      </c>
    </row>
    <row r="21" spans="6:61">
      <c r="F21" s="26" t="s">
        <v>116</v>
      </c>
      <c r="Z21" t="s">
        <v>661</v>
      </c>
      <c r="AB21">
        <v>36311</v>
      </c>
      <c r="AC21">
        <v>0</v>
      </c>
    </row>
    <row r="22" spans="6:61">
      <c r="F22" s="26" t="s">
        <v>117</v>
      </c>
      <c r="L22" t="s">
        <v>131</v>
      </c>
      <c r="AA22" t="s">
        <v>664</v>
      </c>
      <c r="AB22">
        <f>SUM(AB15:AB21)</f>
        <v>1095277</v>
      </c>
      <c r="AC22">
        <f>SUM(AC15:AC21)</f>
        <v>52249</v>
      </c>
      <c r="AN22" t="s">
        <v>664</v>
      </c>
      <c r="AO22">
        <f>SUM(AO15:AO21)</f>
        <v>743436</v>
      </c>
      <c r="AP22">
        <f>SUM(AP15:AP21)</f>
        <v>55763</v>
      </c>
      <c r="AZ22" t="s">
        <v>664</v>
      </c>
      <c r="BA22">
        <f>SUM(BA15:BA21)</f>
        <v>1726573</v>
      </c>
      <c r="BB22">
        <f>SUM(BB15:BB21)</f>
        <v>265693</v>
      </c>
    </row>
    <row r="23" spans="6:61">
      <c r="F23" s="26" t="s">
        <v>118</v>
      </c>
      <c r="AB23">
        <v>150000</v>
      </c>
      <c r="AO23">
        <v>150000</v>
      </c>
      <c r="BA23">
        <v>150000</v>
      </c>
    </row>
    <row r="24" spans="6:61">
      <c r="F24" s="26" t="s">
        <v>119</v>
      </c>
      <c r="K24" s="23" t="s">
        <v>132</v>
      </c>
      <c r="AB24">
        <v>50000</v>
      </c>
      <c r="AO24">
        <v>50000</v>
      </c>
      <c r="BA24">
        <v>50000</v>
      </c>
    </row>
    <row r="25" spans="6:61">
      <c r="F25" s="26" t="s">
        <v>120</v>
      </c>
      <c r="K25" t="s">
        <v>100</v>
      </c>
      <c r="AB25">
        <f>AB22+AB23+AB24</f>
        <v>1295277</v>
      </c>
      <c r="AO25">
        <f>AO22-AO23-AO24</f>
        <v>543436</v>
      </c>
      <c r="BA25">
        <f>BA22+BA23+BA24</f>
        <v>1926573</v>
      </c>
    </row>
    <row r="26" spans="6:61">
      <c r="F26" s="26" t="s">
        <v>121</v>
      </c>
      <c r="K26" s="23" t="s">
        <v>133</v>
      </c>
      <c r="Z26" t="s">
        <v>665</v>
      </c>
      <c r="AF26" t="s">
        <v>677</v>
      </c>
      <c r="AM26" t="s">
        <v>665</v>
      </c>
      <c r="AS26" t="s">
        <v>677</v>
      </c>
      <c r="AY26" t="s">
        <v>665</v>
      </c>
      <c r="BE26" t="s">
        <v>677</v>
      </c>
    </row>
    <row r="27" spans="6:61">
      <c r="F27" s="26" t="s">
        <v>122</v>
      </c>
      <c r="K27" t="s">
        <v>100</v>
      </c>
      <c r="AD27">
        <v>1295277</v>
      </c>
      <c r="AJ27">
        <v>1095277</v>
      </c>
      <c r="AQ27">
        <v>743436</v>
      </c>
      <c r="AW27">
        <v>593436</v>
      </c>
      <c r="BC27">
        <v>1295277</v>
      </c>
      <c r="BI27">
        <v>1095277</v>
      </c>
    </row>
    <row r="28" spans="6:61">
      <c r="K28" s="23" t="s">
        <v>134</v>
      </c>
      <c r="Z28" t="s">
        <v>667</v>
      </c>
      <c r="AA28">
        <v>250000</v>
      </c>
      <c r="AB28">
        <v>0</v>
      </c>
      <c r="AC28">
        <f>AD27-AA28</f>
        <v>1045277</v>
      </c>
      <c r="AD28">
        <v>0</v>
      </c>
      <c r="AF28" t="s">
        <v>667</v>
      </c>
      <c r="AG28">
        <v>250000</v>
      </c>
      <c r="AH28">
        <v>0</v>
      </c>
      <c r="AI28">
        <f>AJ27-AG28</f>
        <v>845277</v>
      </c>
      <c r="AJ28">
        <v>0</v>
      </c>
      <c r="AM28" t="s">
        <v>667</v>
      </c>
      <c r="AN28">
        <v>250000</v>
      </c>
      <c r="AO28">
        <v>0</v>
      </c>
      <c r="AP28">
        <f>AQ27-AN28</f>
        <v>493436</v>
      </c>
      <c r="AQ28">
        <v>0</v>
      </c>
      <c r="AS28" t="s">
        <v>667</v>
      </c>
      <c r="AT28">
        <v>250000</v>
      </c>
      <c r="AU28">
        <v>0</v>
      </c>
      <c r="AV28">
        <f>AW27-AT28</f>
        <v>343436</v>
      </c>
      <c r="AW28">
        <v>0</v>
      </c>
      <c r="AY28" t="s">
        <v>667</v>
      </c>
      <c r="AZ28">
        <v>250000</v>
      </c>
      <c r="BA28">
        <v>0</v>
      </c>
      <c r="BB28">
        <f>BC27-AZ28</f>
        <v>1045277</v>
      </c>
      <c r="BC28">
        <v>0</v>
      </c>
      <c r="BE28" t="s">
        <v>667</v>
      </c>
      <c r="BF28">
        <v>250000</v>
      </c>
      <c r="BG28">
        <v>0</v>
      </c>
      <c r="BH28">
        <f>BI27-BF28</f>
        <v>845277</v>
      </c>
      <c r="BI28">
        <v>0</v>
      </c>
    </row>
    <row r="29" spans="6:61">
      <c r="K29" t="s">
        <v>129</v>
      </c>
      <c r="Z29" t="s">
        <v>666</v>
      </c>
      <c r="AA29">
        <v>250000</v>
      </c>
      <c r="AB29" s="8">
        <v>0.05</v>
      </c>
      <c r="AC29">
        <f>AC28-AA29</f>
        <v>795277</v>
      </c>
      <c r="AD29">
        <f t="shared" ref="AD29:AD34" si="0">AA29*AB29</f>
        <v>12500</v>
      </c>
      <c r="AF29" t="s">
        <v>666</v>
      </c>
      <c r="AG29">
        <v>250000</v>
      </c>
      <c r="AH29" s="8">
        <v>0.05</v>
      </c>
      <c r="AI29">
        <f>AI28-AG29</f>
        <v>595277</v>
      </c>
      <c r="AJ29">
        <f>AG29*AH29</f>
        <v>12500</v>
      </c>
      <c r="AM29" t="s">
        <v>666</v>
      </c>
      <c r="AN29">
        <v>250000</v>
      </c>
      <c r="AO29" s="8">
        <v>0.05</v>
      </c>
      <c r="AP29">
        <f>AP28-AN29</f>
        <v>243436</v>
      </c>
      <c r="AQ29">
        <f t="shared" ref="AQ29:AQ34" si="1">AN29*AO29</f>
        <v>12500</v>
      </c>
      <c r="AS29" t="s">
        <v>666</v>
      </c>
      <c r="AT29">
        <v>250000</v>
      </c>
      <c r="AU29" s="8">
        <v>0.05</v>
      </c>
      <c r="AV29">
        <f>AV28-AT29</f>
        <v>93436</v>
      </c>
      <c r="AW29">
        <f>AT29*AU29</f>
        <v>12500</v>
      </c>
      <c r="AY29" t="s">
        <v>666</v>
      </c>
      <c r="AZ29">
        <v>250000</v>
      </c>
      <c r="BA29" s="8">
        <v>0.05</v>
      </c>
      <c r="BB29">
        <f>BB28-AZ29</f>
        <v>795277</v>
      </c>
      <c r="BC29">
        <f t="shared" ref="BC29:BC34" si="2">AZ29*BA29</f>
        <v>12500</v>
      </c>
      <c r="BE29" t="s">
        <v>666</v>
      </c>
      <c r="BF29">
        <v>250000</v>
      </c>
      <c r="BG29" s="8">
        <v>0.05</v>
      </c>
      <c r="BH29">
        <f>BH28-BF29</f>
        <v>595277</v>
      </c>
      <c r="BI29">
        <f>BF29*BG29</f>
        <v>12500</v>
      </c>
    </row>
    <row r="30" spans="6:61">
      <c r="L30" t="s">
        <v>130</v>
      </c>
      <c r="Z30" t="s">
        <v>668</v>
      </c>
      <c r="AA30">
        <v>250000</v>
      </c>
      <c r="AB30" s="8">
        <v>0.1</v>
      </c>
      <c r="AC30">
        <f>AC29-AA30</f>
        <v>545277</v>
      </c>
      <c r="AD30">
        <f t="shared" si="0"/>
        <v>25000</v>
      </c>
      <c r="AF30" t="s">
        <v>678</v>
      </c>
      <c r="AG30">
        <v>500000</v>
      </c>
      <c r="AH30" s="8">
        <v>0.2</v>
      </c>
      <c r="AI30">
        <f>AI29-AG30</f>
        <v>95277</v>
      </c>
      <c r="AJ30">
        <f>AG30*AH30</f>
        <v>100000</v>
      </c>
      <c r="AM30" t="s">
        <v>668</v>
      </c>
      <c r="AN30">
        <v>243436</v>
      </c>
      <c r="AO30" s="8">
        <v>0.1</v>
      </c>
      <c r="AP30">
        <v>0</v>
      </c>
      <c r="AQ30">
        <f t="shared" si="1"/>
        <v>24343.600000000002</v>
      </c>
      <c r="AS30" t="s">
        <v>678</v>
      </c>
      <c r="AT30">
        <v>93436</v>
      </c>
      <c r="AU30" s="8">
        <v>0.2</v>
      </c>
      <c r="AV30">
        <v>0</v>
      </c>
      <c r="AW30">
        <f>AT30*AU30</f>
        <v>18687.2</v>
      </c>
      <c r="AY30" t="s">
        <v>668</v>
      </c>
      <c r="AZ30">
        <v>250000</v>
      </c>
      <c r="BA30" s="8">
        <v>0.1</v>
      </c>
      <c r="BB30">
        <f>BB29-AZ30</f>
        <v>545277</v>
      </c>
      <c r="BC30">
        <f t="shared" si="2"/>
        <v>25000</v>
      </c>
      <c r="BE30" t="s">
        <v>678</v>
      </c>
      <c r="BF30">
        <v>500000</v>
      </c>
      <c r="BG30" s="8">
        <v>0.2</v>
      </c>
      <c r="BH30">
        <f>BH29-BF30</f>
        <v>95277</v>
      </c>
      <c r="BI30">
        <f>BF30*BG30</f>
        <v>100000</v>
      </c>
    </row>
    <row r="31" spans="6:61">
      <c r="Z31" t="s">
        <v>669</v>
      </c>
      <c r="AA31">
        <v>250000</v>
      </c>
      <c r="AB31" s="8">
        <v>0.15</v>
      </c>
      <c r="AC31">
        <f>AC30-AA31</f>
        <v>295277</v>
      </c>
      <c r="AD31">
        <f t="shared" si="0"/>
        <v>37500</v>
      </c>
      <c r="AF31" t="s">
        <v>679</v>
      </c>
      <c r="AG31">
        <v>95277</v>
      </c>
      <c r="AH31" s="8">
        <v>0.3</v>
      </c>
      <c r="AI31">
        <f>AI30-AG31</f>
        <v>0</v>
      </c>
      <c r="AJ31">
        <f>AG31*AH31</f>
        <v>28583.1</v>
      </c>
      <c r="AM31" t="s">
        <v>669</v>
      </c>
      <c r="AN31">
        <v>0</v>
      </c>
      <c r="AO31" s="8">
        <v>0.15</v>
      </c>
      <c r="AP31">
        <v>0</v>
      </c>
      <c r="AQ31">
        <f t="shared" si="1"/>
        <v>0</v>
      </c>
      <c r="AS31" t="s">
        <v>679</v>
      </c>
      <c r="AT31">
        <v>0</v>
      </c>
      <c r="AU31" s="8">
        <v>0.3</v>
      </c>
      <c r="AV31">
        <v>0</v>
      </c>
      <c r="AW31">
        <f>AT31*AU31</f>
        <v>0</v>
      </c>
      <c r="AY31" t="s">
        <v>669</v>
      </c>
      <c r="AZ31">
        <v>250000</v>
      </c>
      <c r="BA31" s="8">
        <v>0.15</v>
      </c>
      <c r="BB31">
        <f>BB30-AZ31</f>
        <v>295277</v>
      </c>
      <c r="BC31">
        <f t="shared" si="2"/>
        <v>37500</v>
      </c>
      <c r="BE31" t="s">
        <v>679</v>
      </c>
      <c r="BF31">
        <v>95277</v>
      </c>
      <c r="BG31" s="8">
        <v>0.3</v>
      </c>
      <c r="BH31">
        <f>BH30-BF31</f>
        <v>0</v>
      </c>
      <c r="BI31">
        <f>BF31*BG31</f>
        <v>28583.1</v>
      </c>
    </row>
    <row r="32" spans="6:61">
      <c r="K32" t="s">
        <v>135</v>
      </c>
      <c r="Z32" t="s">
        <v>670</v>
      </c>
      <c r="AA32">
        <v>250000</v>
      </c>
      <c r="AB32" s="8">
        <v>0.2</v>
      </c>
      <c r="AC32">
        <f>AC31-AA32</f>
        <v>45277</v>
      </c>
      <c r="AD32">
        <f t="shared" si="0"/>
        <v>50000</v>
      </c>
      <c r="AJ32">
        <f>SUM(AJ28:AJ31)</f>
        <v>141083.1</v>
      </c>
      <c r="AM32" t="s">
        <v>670</v>
      </c>
      <c r="AN32">
        <v>0</v>
      </c>
      <c r="AO32" s="8">
        <v>0.2</v>
      </c>
      <c r="AP32">
        <v>0</v>
      </c>
      <c r="AQ32">
        <f t="shared" si="1"/>
        <v>0</v>
      </c>
      <c r="AW32">
        <f>SUM(AW28:AW31)</f>
        <v>31187.200000000001</v>
      </c>
      <c r="AY32" t="s">
        <v>670</v>
      </c>
      <c r="AZ32">
        <v>250000</v>
      </c>
      <c r="BA32" s="8">
        <v>0.2</v>
      </c>
      <c r="BB32">
        <f>BB31-AZ32</f>
        <v>45277</v>
      </c>
      <c r="BC32">
        <f t="shared" si="2"/>
        <v>50000</v>
      </c>
      <c r="BI32">
        <f>SUM(BI28:BI31)</f>
        <v>141083.1</v>
      </c>
    </row>
    <row r="33" spans="5:61">
      <c r="L33" t="s">
        <v>136</v>
      </c>
      <c r="Z33" t="s">
        <v>671</v>
      </c>
      <c r="AA33">
        <v>45277</v>
      </c>
      <c r="AB33" s="8">
        <v>0.25</v>
      </c>
      <c r="AC33">
        <v>0</v>
      </c>
      <c r="AD33">
        <f t="shared" si="0"/>
        <v>11319.25</v>
      </c>
      <c r="AF33" s="8">
        <v>0.04</v>
      </c>
      <c r="AJ33">
        <f>AJ32*4/100</f>
        <v>5643.3240000000005</v>
      </c>
      <c r="AM33" t="s">
        <v>671</v>
      </c>
      <c r="AN33">
        <v>0</v>
      </c>
      <c r="AO33" s="8">
        <v>0.25</v>
      </c>
      <c r="AP33">
        <v>0</v>
      </c>
      <c r="AQ33">
        <f t="shared" si="1"/>
        <v>0</v>
      </c>
      <c r="AS33" s="8">
        <v>0.04</v>
      </c>
      <c r="AW33">
        <f>AW32*4/100</f>
        <v>1247.4880000000001</v>
      </c>
      <c r="AY33" t="s">
        <v>671</v>
      </c>
      <c r="AZ33">
        <v>45277</v>
      </c>
      <c r="BA33" s="8">
        <v>0.25</v>
      </c>
      <c r="BB33">
        <v>0</v>
      </c>
      <c r="BC33">
        <f t="shared" si="2"/>
        <v>11319.25</v>
      </c>
      <c r="BE33" s="8">
        <v>0.04</v>
      </c>
      <c r="BI33">
        <f>BI32*4/100</f>
        <v>5643.3240000000005</v>
      </c>
    </row>
    <row r="34" spans="5:61">
      <c r="K34" t="s">
        <v>137</v>
      </c>
      <c r="Z34" t="s">
        <v>672</v>
      </c>
      <c r="AA34">
        <v>0</v>
      </c>
      <c r="AB34" s="8">
        <v>0.3</v>
      </c>
      <c r="AC34">
        <v>0</v>
      </c>
      <c r="AD34">
        <f t="shared" si="0"/>
        <v>0</v>
      </c>
      <c r="AF34" t="s">
        <v>673</v>
      </c>
      <c r="AJ34">
        <f>AJ32+AJ33</f>
        <v>146726.424</v>
      </c>
      <c r="AM34" t="s">
        <v>672</v>
      </c>
      <c r="AN34">
        <v>0</v>
      </c>
      <c r="AO34" s="8">
        <v>0.3</v>
      </c>
      <c r="AP34">
        <v>0</v>
      </c>
      <c r="AQ34">
        <f t="shared" si="1"/>
        <v>0</v>
      </c>
      <c r="AS34" t="s">
        <v>673</v>
      </c>
      <c r="AW34">
        <f>AW32+AW33</f>
        <v>32434.688000000002</v>
      </c>
      <c r="AY34" t="s">
        <v>672</v>
      </c>
      <c r="AZ34">
        <v>0</v>
      </c>
      <c r="BA34" s="8">
        <v>0.3</v>
      </c>
      <c r="BB34">
        <v>0</v>
      </c>
      <c r="BC34">
        <f t="shared" si="2"/>
        <v>0</v>
      </c>
      <c r="BE34" t="s">
        <v>673</v>
      </c>
      <c r="BI34">
        <f>BI32+BI33</f>
        <v>146726.424</v>
      </c>
    </row>
    <row r="35" spans="5:61">
      <c r="L35" t="s">
        <v>138</v>
      </c>
      <c r="AD35">
        <f>SUM(AD28:AD34)</f>
        <v>136319.25</v>
      </c>
      <c r="AQ35">
        <f>SUM(AQ28:AQ34)</f>
        <v>36843.600000000006</v>
      </c>
      <c r="BC35">
        <f>SUM(BC28:BC34)</f>
        <v>136319.25</v>
      </c>
    </row>
    <row r="36" spans="5:61">
      <c r="M36" t="s">
        <v>139</v>
      </c>
      <c r="Z36" s="8">
        <v>0.04</v>
      </c>
      <c r="AD36">
        <f>AD35*4/100</f>
        <v>5452.77</v>
      </c>
      <c r="AF36" t="s">
        <v>674</v>
      </c>
      <c r="AJ36">
        <v>92249</v>
      </c>
      <c r="AM36" s="8">
        <v>0.04</v>
      </c>
      <c r="AQ36">
        <f>AQ35*4/100</f>
        <v>1473.7440000000001</v>
      </c>
      <c r="AS36" t="s">
        <v>674</v>
      </c>
      <c r="AW36">
        <v>55763</v>
      </c>
      <c r="AY36" s="8">
        <v>0.04</v>
      </c>
      <c r="BC36">
        <f>BC35*4/100</f>
        <v>5452.77</v>
      </c>
      <c r="BE36" t="s">
        <v>674</v>
      </c>
      <c r="BI36">
        <v>92249</v>
      </c>
    </row>
    <row r="37" spans="5:61">
      <c r="K37" t="s">
        <v>140</v>
      </c>
      <c r="Z37" t="s">
        <v>673</v>
      </c>
      <c r="AD37">
        <f>AD35+AD36</f>
        <v>141772.01999999999</v>
      </c>
      <c r="AI37" t="s">
        <v>676</v>
      </c>
      <c r="AJ37">
        <f>AJ34-AJ36</f>
        <v>54477.423999999999</v>
      </c>
      <c r="AM37" t="s">
        <v>673</v>
      </c>
      <c r="AQ37">
        <f>AQ35+AQ36</f>
        <v>38317.344000000005</v>
      </c>
      <c r="AV37" t="s">
        <v>676</v>
      </c>
      <c r="AW37">
        <f>AW34-AW36</f>
        <v>-23328.311999999998</v>
      </c>
      <c r="AY37" t="s">
        <v>673</v>
      </c>
      <c r="BC37">
        <f>BC35+BC36</f>
        <v>141772.01999999999</v>
      </c>
      <c r="BH37" t="s">
        <v>676</v>
      </c>
      <c r="BI37">
        <f>BI34-BI36</f>
        <v>54477.423999999999</v>
      </c>
    </row>
    <row r="39" spans="5:61">
      <c r="Z39" t="s">
        <v>674</v>
      </c>
      <c r="AA39">
        <f>AC22</f>
        <v>52249</v>
      </c>
      <c r="AB39" t="s">
        <v>675</v>
      </c>
      <c r="AC39">
        <v>40000</v>
      </c>
      <c r="AD39">
        <v>92249</v>
      </c>
      <c r="AM39" t="s">
        <v>674</v>
      </c>
      <c r="AN39">
        <f>AP22</f>
        <v>55763</v>
      </c>
      <c r="AO39" t="s">
        <v>675</v>
      </c>
      <c r="AP39">
        <v>0</v>
      </c>
      <c r="AQ39">
        <f>AN39+AP39</f>
        <v>55763</v>
      </c>
      <c r="AY39" t="s">
        <v>674</v>
      </c>
      <c r="AZ39">
        <f>BB22</f>
        <v>265693</v>
      </c>
      <c r="BA39" t="s">
        <v>675</v>
      </c>
      <c r="BB39">
        <v>40000</v>
      </c>
      <c r="BC39">
        <v>92249</v>
      </c>
    </row>
    <row r="41" spans="5:61">
      <c r="E41" t="s">
        <v>1143</v>
      </c>
      <c r="F41" t="s">
        <v>1141</v>
      </c>
      <c r="G41" t="s">
        <v>1144</v>
      </c>
      <c r="H41" t="s">
        <v>1142</v>
      </c>
      <c r="I41" t="s">
        <v>1146</v>
      </c>
      <c r="J41" t="s">
        <v>1147</v>
      </c>
      <c r="AC41" t="s">
        <v>676</v>
      </c>
      <c r="AD41">
        <f>AD37-AD39</f>
        <v>49523.01999999999</v>
      </c>
      <c r="AP41" t="s">
        <v>676</v>
      </c>
      <c r="AQ41">
        <f>AQ37-AQ39</f>
        <v>-17445.655999999995</v>
      </c>
      <c r="BB41" t="s">
        <v>676</v>
      </c>
      <c r="BC41">
        <f>BC37-BC39</f>
        <v>49523.01999999999</v>
      </c>
    </row>
    <row r="42" spans="5:61">
      <c r="E42" t="s">
        <v>1145</v>
      </c>
      <c r="F42" t="s">
        <v>1148</v>
      </c>
      <c r="G42" t="s">
        <v>403</v>
      </c>
      <c r="H42">
        <v>68999</v>
      </c>
      <c r="I42">
        <v>2000</v>
      </c>
      <c r="J42">
        <v>66999</v>
      </c>
    </row>
    <row r="43" spans="5:61">
      <c r="E43" t="s">
        <v>1145</v>
      </c>
      <c r="F43" t="s">
        <v>1149</v>
      </c>
      <c r="G43" t="s">
        <v>403</v>
      </c>
      <c r="H43">
        <v>63999</v>
      </c>
      <c r="I43">
        <v>2000</v>
      </c>
      <c r="J43">
        <v>61999</v>
      </c>
    </row>
    <row r="44" spans="5:61">
      <c r="E44" t="s">
        <v>1145</v>
      </c>
      <c r="F44" t="s">
        <v>1150</v>
      </c>
      <c r="G44" t="s">
        <v>403</v>
      </c>
      <c r="H44">
        <v>49900</v>
      </c>
      <c r="I44">
        <v>1000</v>
      </c>
      <c r="J44">
        <v>48900</v>
      </c>
    </row>
    <row r="45" spans="5:61">
      <c r="E45" t="s">
        <v>1145</v>
      </c>
      <c r="F45" t="s">
        <v>1151</v>
      </c>
      <c r="G45" t="s">
        <v>403</v>
      </c>
      <c r="H45">
        <v>54900</v>
      </c>
      <c r="I45">
        <v>1000</v>
      </c>
      <c r="J45">
        <v>53900</v>
      </c>
    </row>
    <row r="46" spans="5:61">
      <c r="E46" t="s">
        <v>1152</v>
      </c>
      <c r="F46" t="s">
        <v>1148</v>
      </c>
      <c r="G46" t="s">
        <v>403</v>
      </c>
    </row>
    <row r="47" spans="5:61">
      <c r="E47" t="s">
        <v>1152</v>
      </c>
      <c r="F47" t="s">
        <v>1149</v>
      </c>
      <c r="G47" t="s">
        <v>403</v>
      </c>
      <c r="H47">
        <v>63999</v>
      </c>
      <c r="I47">
        <v>250</v>
      </c>
    </row>
    <row r="48" spans="5:61">
      <c r="E48" t="s">
        <v>1152</v>
      </c>
      <c r="F48" t="s">
        <v>1150</v>
      </c>
      <c r="G48" t="s">
        <v>403</v>
      </c>
      <c r="H48">
        <v>54900</v>
      </c>
      <c r="I48">
        <v>250</v>
      </c>
      <c r="J48">
        <f>H48-I48</f>
        <v>54650</v>
      </c>
    </row>
    <row r="49" spans="3:12">
      <c r="E49" t="s">
        <v>1152</v>
      </c>
      <c r="F49" t="s">
        <v>1151</v>
      </c>
      <c r="G49" t="s">
        <v>403</v>
      </c>
      <c r="H49">
        <v>54900</v>
      </c>
      <c r="I49">
        <v>250</v>
      </c>
      <c r="J49">
        <f>H49-I49</f>
        <v>54650</v>
      </c>
    </row>
    <row r="56" spans="3:12">
      <c r="E56" t="s">
        <v>1153</v>
      </c>
    </row>
    <row r="57" spans="3:12">
      <c r="D57" t="s">
        <v>1156</v>
      </c>
      <c r="E57" t="s">
        <v>1154</v>
      </c>
      <c r="F57" t="s">
        <v>1155</v>
      </c>
    </row>
    <row r="58" spans="3:12">
      <c r="D58" t="s">
        <v>1156</v>
      </c>
      <c r="E58" t="s">
        <v>1157</v>
      </c>
      <c r="F58" t="s">
        <v>1158</v>
      </c>
      <c r="L58" t="s">
        <v>1250</v>
      </c>
    </row>
    <row r="59" spans="3:12">
      <c r="D59" t="s">
        <v>1156</v>
      </c>
      <c r="E59" t="s">
        <v>1159</v>
      </c>
      <c r="F59" t="s">
        <v>1160</v>
      </c>
    </row>
    <row r="60" spans="3:12">
      <c r="D60" t="s">
        <v>1156</v>
      </c>
      <c r="E60" t="s">
        <v>1161</v>
      </c>
      <c r="F60" t="s">
        <v>1160</v>
      </c>
      <c r="G60" t="s">
        <v>1162</v>
      </c>
      <c r="J60" t="s">
        <v>1252</v>
      </c>
      <c r="L60" t="s">
        <v>1251</v>
      </c>
    </row>
    <row r="61" spans="3:12">
      <c r="D61" t="s">
        <v>1156</v>
      </c>
      <c r="E61" t="s">
        <v>1163</v>
      </c>
      <c r="F61" t="s">
        <v>1164</v>
      </c>
    </row>
    <row r="63" spans="3:12">
      <c r="C63" s="163" t="s">
        <v>1223</v>
      </c>
      <c r="J63" t="s">
        <v>1268</v>
      </c>
      <c r="L63" t="s">
        <v>1269</v>
      </c>
    </row>
    <row r="64" spans="3:12">
      <c r="C64" s="22" t="s">
        <v>1223</v>
      </c>
      <c r="L64" t="s">
        <v>1270</v>
      </c>
    </row>
    <row r="65" spans="2:12">
      <c r="C65" t="s">
        <v>1224</v>
      </c>
    </row>
    <row r="66" spans="2:12">
      <c r="J66" t="s">
        <v>1271</v>
      </c>
    </row>
    <row r="67" spans="2:12">
      <c r="J67" t="s">
        <v>1272</v>
      </c>
    </row>
    <row r="68" spans="2:12">
      <c r="J68" t="s">
        <v>1285</v>
      </c>
    </row>
    <row r="69" spans="2:12">
      <c r="K69" t="s">
        <v>1274</v>
      </c>
      <c r="L69" s="1" t="s">
        <v>1276</v>
      </c>
    </row>
    <row r="70" spans="2:12">
      <c r="C70" t="s">
        <v>1242</v>
      </c>
      <c r="L70" s="1" t="s">
        <v>1275</v>
      </c>
    </row>
    <row r="71" spans="2:12">
      <c r="B71">
        <v>1</v>
      </c>
      <c r="C71" t="s">
        <v>1243</v>
      </c>
      <c r="K71" t="s">
        <v>1284</v>
      </c>
      <c r="L71" s="1" t="s">
        <v>1283</v>
      </c>
    </row>
    <row r="72" spans="2:12">
      <c r="C72" t="s">
        <v>1244</v>
      </c>
      <c r="D72" t="s">
        <v>1245</v>
      </c>
    </row>
    <row r="73" spans="2:12">
      <c r="C73" t="s">
        <v>1246</v>
      </c>
      <c r="D73" t="s">
        <v>1247</v>
      </c>
    </row>
    <row r="74" spans="2:12">
      <c r="C74" t="s">
        <v>324</v>
      </c>
      <c r="D74" t="s">
        <v>1248</v>
      </c>
    </row>
    <row r="75" spans="2:12">
      <c r="J75" t="s">
        <v>1277</v>
      </c>
    </row>
    <row r="76" spans="2:12">
      <c r="J76" t="s">
        <v>1278</v>
      </c>
    </row>
    <row r="83" spans="3:10" ht="19">
      <c r="C83" t="s">
        <v>1325</v>
      </c>
      <c r="D83" t="s">
        <v>1326</v>
      </c>
      <c r="E83" t="s">
        <v>1327</v>
      </c>
      <c r="J83" s="168" t="s">
        <v>1446</v>
      </c>
    </row>
    <row r="84" spans="3:10" ht="19">
      <c r="C84" t="s">
        <v>1328</v>
      </c>
      <c r="D84" t="s">
        <v>1329</v>
      </c>
      <c r="E84">
        <v>22000</v>
      </c>
      <c r="J84" s="168" t="s">
        <v>1447</v>
      </c>
    </row>
    <row r="85" spans="3:10">
      <c r="C85" t="s">
        <v>1330</v>
      </c>
      <c r="D85" t="s">
        <v>1331</v>
      </c>
      <c r="E85">
        <v>5000</v>
      </c>
    </row>
    <row r="86" spans="3:10">
      <c r="C86" t="s">
        <v>1330</v>
      </c>
      <c r="D86" t="s">
        <v>1332</v>
      </c>
      <c r="E86">
        <v>5500</v>
      </c>
    </row>
    <row r="87" spans="3:10">
      <c r="C87" t="s">
        <v>1333</v>
      </c>
      <c r="D87" t="s">
        <v>1334</v>
      </c>
      <c r="E87">
        <v>6000</v>
      </c>
    </row>
    <row r="88" spans="3:10">
      <c r="C88" t="s">
        <v>1333</v>
      </c>
      <c r="D88" t="s">
        <v>1329</v>
      </c>
      <c r="E88">
        <v>15000</v>
      </c>
    </row>
    <row r="90" spans="3:10">
      <c r="J90">
        <v>8442430</v>
      </c>
    </row>
    <row r="93" spans="3:10">
      <c r="C93" t="s">
        <v>1373</v>
      </c>
      <c r="D93">
        <v>8000</v>
      </c>
    </row>
    <row r="94" spans="3:10">
      <c r="C94" t="s">
        <v>1374</v>
      </c>
      <c r="D94">
        <v>3000</v>
      </c>
    </row>
    <row r="95" spans="3:10">
      <c r="C95" t="s">
        <v>1375</v>
      </c>
      <c r="D95">
        <v>1000</v>
      </c>
    </row>
    <row r="96" spans="3:10">
      <c r="C96" t="s">
        <v>1376</v>
      </c>
      <c r="D96">
        <v>3500</v>
      </c>
    </row>
    <row r="97" spans="1:16">
      <c r="C97" t="s">
        <v>1377</v>
      </c>
      <c r="D97">
        <v>500</v>
      </c>
    </row>
    <row r="98" spans="1:16">
      <c r="C98" t="s">
        <v>1378</v>
      </c>
      <c r="D98">
        <v>4000</v>
      </c>
    </row>
    <row r="99" spans="1:16">
      <c r="C99" t="s">
        <v>1379</v>
      </c>
      <c r="D99">
        <v>2000</v>
      </c>
    </row>
    <row r="104" spans="1:16">
      <c r="C104" t="s">
        <v>1378</v>
      </c>
    </row>
    <row r="105" spans="1:16">
      <c r="C105" t="s">
        <v>1449</v>
      </c>
      <c r="F105" t="s">
        <v>1450</v>
      </c>
      <c r="G105" t="s">
        <v>1451</v>
      </c>
    </row>
    <row r="106" spans="1:16">
      <c r="B106" t="s">
        <v>1452</v>
      </c>
      <c r="C106" t="s">
        <v>1456</v>
      </c>
      <c r="F106" t="s">
        <v>1464</v>
      </c>
      <c r="G106" t="s">
        <v>1453</v>
      </c>
      <c r="H106">
        <v>4031</v>
      </c>
      <c r="I106" t="s">
        <v>1454</v>
      </c>
      <c r="J106" t="s">
        <v>1455</v>
      </c>
      <c r="P106" s="99">
        <v>0.45833333333333331</v>
      </c>
    </row>
    <row r="107" spans="1:16">
      <c r="C107" t="s">
        <v>1457</v>
      </c>
      <c r="F107" s="99">
        <v>0.5</v>
      </c>
      <c r="I107" t="s">
        <v>1458</v>
      </c>
    </row>
    <row r="108" spans="1:16">
      <c r="C108" t="s">
        <v>1459</v>
      </c>
      <c r="F108" s="99">
        <v>0</v>
      </c>
      <c r="G108" t="s">
        <v>1451</v>
      </c>
      <c r="H108">
        <v>10752</v>
      </c>
      <c r="I108" t="s">
        <v>1454</v>
      </c>
      <c r="J108" t="s">
        <v>1460</v>
      </c>
      <c r="L108" t="s">
        <v>1461</v>
      </c>
      <c r="O108" t="s">
        <v>1462</v>
      </c>
      <c r="P108" t="s">
        <v>1463</v>
      </c>
    </row>
    <row r="112" spans="1:16" ht="17">
      <c r="A112" s="169" t="s">
        <v>1465</v>
      </c>
      <c r="B112" s="169" t="s">
        <v>1466</v>
      </c>
      <c r="C112" s="169" t="s">
        <v>1467</v>
      </c>
      <c r="D112" s="169" t="s">
        <v>1468</v>
      </c>
      <c r="E112" s="169" t="s">
        <v>27</v>
      </c>
      <c r="F112" s="169" t="s">
        <v>1327</v>
      </c>
      <c r="G112" s="169" t="s">
        <v>1454</v>
      </c>
      <c r="H112" s="169" t="s">
        <v>1469</v>
      </c>
      <c r="I112" s="169" t="s">
        <v>1470</v>
      </c>
      <c r="J112" s="169" t="s">
        <v>1471</v>
      </c>
      <c r="K112" s="169" t="s">
        <v>1168</v>
      </c>
      <c r="L112" s="169" t="s">
        <v>1478</v>
      </c>
    </row>
    <row r="113" spans="1:12" ht="51">
      <c r="A113" s="169" t="s">
        <v>1456</v>
      </c>
      <c r="B113" s="169" t="s">
        <v>1472</v>
      </c>
      <c r="C113" s="169" t="s">
        <v>1474</v>
      </c>
      <c r="D113" s="169">
        <v>1</v>
      </c>
      <c r="E113" s="169" t="s">
        <v>1453</v>
      </c>
      <c r="F113" s="169">
        <v>4031</v>
      </c>
      <c r="G113" s="169" t="s">
        <v>1477</v>
      </c>
      <c r="H113" s="169" t="s">
        <v>1479</v>
      </c>
      <c r="I113" s="169" t="s">
        <v>1464</v>
      </c>
      <c r="J113" s="169" t="s">
        <v>1480</v>
      </c>
      <c r="K113" s="169" t="s">
        <v>1452</v>
      </c>
      <c r="L113" s="169">
        <v>8698086495</v>
      </c>
    </row>
    <row r="114" spans="1:12" ht="68">
      <c r="A114" s="169" t="s">
        <v>1459</v>
      </c>
      <c r="B114" s="169" t="s">
        <v>1473</v>
      </c>
      <c r="C114" s="169" t="s">
        <v>1475</v>
      </c>
      <c r="D114" s="169">
        <v>2</v>
      </c>
      <c r="E114" s="169" t="s">
        <v>1451</v>
      </c>
      <c r="F114" s="169">
        <v>10752</v>
      </c>
      <c r="G114" s="169" t="s">
        <v>1476</v>
      </c>
      <c r="H114" s="169">
        <v>500</v>
      </c>
      <c r="I114" s="169" t="s">
        <v>1464</v>
      </c>
      <c r="J114" s="169" t="s">
        <v>1481</v>
      </c>
      <c r="K114" s="169" t="s">
        <v>1452</v>
      </c>
      <c r="L114" s="169">
        <v>8390442739</v>
      </c>
    </row>
    <row r="115" spans="1:12" ht="34">
      <c r="A115" s="169" t="s">
        <v>1486</v>
      </c>
      <c r="B115" s="169" t="s">
        <v>1487</v>
      </c>
      <c r="C115" s="169" t="s">
        <v>1488</v>
      </c>
      <c r="D115" s="83">
        <v>3</v>
      </c>
      <c r="E115" s="169" t="s">
        <v>1489</v>
      </c>
      <c r="F115" s="83">
        <v>4653</v>
      </c>
      <c r="G115" s="169" t="s">
        <v>342</v>
      </c>
      <c r="H115" s="83" t="s">
        <v>342</v>
      </c>
      <c r="I115" s="169" t="s">
        <v>1464</v>
      </c>
      <c r="J115" s="169" t="s">
        <v>1480</v>
      </c>
      <c r="K115" s="169" t="s">
        <v>1452</v>
      </c>
      <c r="L115" s="83" t="s">
        <v>1490</v>
      </c>
    </row>
    <row r="122" spans="1:12">
      <c r="A122" s="172" t="s">
        <v>1530</v>
      </c>
      <c r="B122" s="172" t="s">
        <v>1531</v>
      </c>
      <c r="C122" s="172" t="s">
        <v>1327</v>
      </c>
      <c r="D122" s="172" t="s">
        <v>163</v>
      </c>
    </row>
    <row r="123" spans="1:12">
      <c r="A123" s="83" t="s">
        <v>1532</v>
      </c>
      <c r="B123" s="83" t="s">
        <v>1533</v>
      </c>
      <c r="C123" s="83">
        <v>7200</v>
      </c>
      <c r="D123" s="83">
        <v>40</v>
      </c>
      <c r="E123">
        <f>C123/6</f>
        <v>1200</v>
      </c>
    </row>
    <row r="124" spans="1:12">
      <c r="A124" s="83"/>
      <c r="B124" s="83" t="s">
        <v>1534</v>
      </c>
      <c r="C124" s="83">
        <v>9999</v>
      </c>
      <c r="D124" s="83">
        <v>100</v>
      </c>
      <c r="E124">
        <f>C124/9</f>
        <v>1111</v>
      </c>
    </row>
    <row r="125" spans="1:12">
      <c r="A125" s="83" t="s">
        <v>1535</v>
      </c>
      <c r="B125" s="83" t="s">
        <v>1533</v>
      </c>
      <c r="C125" s="83">
        <v>7190</v>
      </c>
      <c r="D125" s="83">
        <v>150</v>
      </c>
      <c r="E125">
        <f>C125/6</f>
        <v>1198.3333333333333</v>
      </c>
    </row>
    <row r="126" spans="1:12">
      <c r="A126" s="83"/>
      <c r="B126" s="83" t="s">
        <v>1536</v>
      </c>
      <c r="C126" s="83">
        <v>4990</v>
      </c>
      <c r="D126" s="83">
        <v>75</v>
      </c>
      <c r="E126">
        <f>C126/3</f>
        <v>1663.3333333333333</v>
      </c>
    </row>
    <row r="127" spans="1:12">
      <c r="A127" s="83"/>
      <c r="B127" s="83" t="s">
        <v>1537</v>
      </c>
      <c r="C127" s="83">
        <v>14990</v>
      </c>
      <c r="D127" s="83">
        <v>600</v>
      </c>
      <c r="E127">
        <f>C127/12</f>
        <v>1249.1666666666667</v>
      </c>
    </row>
    <row r="136" spans="1:3">
      <c r="A136" t="s">
        <v>1660</v>
      </c>
      <c r="B136" t="s">
        <v>1478</v>
      </c>
      <c r="C136" t="s">
        <v>1661</v>
      </c>
    </row>
    <row r="137" spans="1:3">
      <c r="A137" t="s">
        <v>1662</v>
      </c>
      <c r="B137" t="s">
        <v>1664</v>
      </c>
      <c r="C137" t="s">
        <v>1663</v>
      </c>
    </row>
    <row r="138" spans="1:3">
      <c r="A138" t="s">
        <v>1665</v>
      </c>
      <c r="B138">
        <v>9844095113</v>
      </c>
      <c r="C138" t="s">
        <v>1666</v>
      </c>
    </row>
    <row r="139" spans="1:3">
      <c r="A139" t="s">
        <v>1667</v>
      </c>
      <c r="B139">
        <v>8903113405</v>
      </c>
      <c r="C139" t="s">
        <v>1668</v>
      </c>
    </row>
    <row r="140" spans="1:3">
      <c r="A140" t="s">
        <v>1669</v>
      </c>
      <c r="B140">
        <v>9080848639</v>
      </c>
      <c r="C140" t="s">
        <v>1670</v>
      </c>
    </row>
    <row r="141" spans="1:3">
      <c r="A141" t="s">
        <v>1671</v>
      </c>
      <c r="B141">
        <v>9894738877</v>
      </c>
      <c r="C141" t="s">
        <v>1672</v>
      </c>
    </row>
    <row r="159" spans="2:2">
      <c r="B159" t="s">
        <v>1620</v>
      </c>
    </row>
    <row r="162" spans="2:2" ht="22">
      <c r="B162" s="174" t="s">
        <v>1569</v>
      </c>
    </row>
    <row r="163" spans="2:2" ht="22">
      <c r="B163" s="174" t="s">
        <v>1570</v>
      </c>
    </row>
    <row r="165" spans="2:2" ht="22">
      <c r="B165" s="175" t="s">
        <v>1571</v>
      </c>
    </row>
    <row r="166" spans="2:2" ht="22">
      <c r="B166" s="175" t="s">
        <v>1572</v>
      </c>
    </row>
    <row r="167" spans="2:2" ht="22">
      <c r="B167" s="175" t="s">
        <v>1573</v>
      </c>
    </row>
    <row r="169" spans="2:2" ht="22">
      <c r="B169" s="174" t="s">
        <v>1574</v>
      </c>
    </row>
    <row r="170" spans="2:2" ht="22">
      <c r="B170" s="175" t="s">
        <v>1575</v>
      </c>
    </row>
    <row r="171" spans="2:2" ht="22">
      <c r="B171" s="175" t="s">
        <v>1576</v>
      </c>
    </row>
    <row r="173" spans="2:2" ht="17">
      <c r="B173" s="176" t="s">
        <v>1577</v>
      </c>
    </row>
    <row r="174" spans="2:2" ht="17">
      <c r="B174" s="176" t="s">
        <v>1578</v>
      </c>
    </row>
    <row r="175" spans="2:2" ht="17">
      <c r="B175" s="176" t="s">
        <v>1579</v>
      </c>
    </row>
    <row r="176" spans="2:2" ht="17">
      <c r="B176" s="176" t="s">
        <v>1580</v>
      </c>
    </row>
    <row r="178" spans="2:2" ht="22">
      <c r="B178" s="175" t="s">
        <v>1581</v>
      </c>
    </row>
    <row r="179" spans="2:2" ht="22">
      <c r="B179" s="175" t="s">
        <v>1582</v>
      </c>
    </row>
    <row r="180" spans="2:2" ht="22">
      <c r="B180" s="175" t="s">
        <v>1583</v>
      </c>
    </row>
    <row r="181" spans="2:2" ht="22">
      <c r="B181" s="175" t="s">
        <v>1584</v>
      </c>
    </row>
    <row r="182" spans="2:2" ht="22">
      <c r="B182" s="175" t="s">
        <v>1585</v>
      </c>
    </row>
    <row r="186" spans="2:2" ht="18">
      <c r="B186" s="175" t="s">
        <v>1586</v>
      </c>
    </row>
    <row r="188" spans="2:2" ht="17">
      <c r="B188" s="177" t="s">
        <v>1587</v>
      </c>
    </row>
    <row r="189" spans="2:2" ht="17">
      <c r="B189" s="176" t="s">
        <v>1588</v>
      </c>
    </row>
    <row r="190" spans="2:2" ht="17">
      <c r="B190" s="176" t="s">
        <v>1589</v>
      </c>
    </row>
    <row r="191" spans="2:2" ht="17">
      <c r="B191" s="176" t="s">
        <v>1590</v>
      </c>
    </row>
    <row r="192" spans="2:2" ht="17">
      <c r="B192" s="176" t="s">
        <v>1591</v>
      </c>
    </row>
    <row r="193" spans="2:2" ht="17">
      <c r="B193" s="176" t="s">
        <v>1592</v>
      </c>
    </row>
    <row r="194" spans="2:2" ht="17">
      <c r="B194" s="176" t="s">
        <v>1593</v>
      </c>
    </row>
    <row r="195" spans="2:2" ht="17">
      <c r="B195" s="176" t="s">
        <v>1594</v>
      </c>
    </row>
    <row r="196" spans="2:2" ht="17">
      <c r="B196" s="176" t="s">
        <v>1595</v>
      </c>
    </row>
    <row r="197" spans="2:2" ht="17">
      <c r="B197" s="176" t="s">
        <v>1596</v>
      </c>
    </row>
    <row r="198" spans="2:2" ht="17">
      <c r="B198" s="176" t="s">
        <v>1597</v>
      </c>
    </row>
    <row r="199" spans="2:2" ht="17">
      <c r="B199" s="176" t="s">
        <v>1598</v>
      </c>
    </row>
    <row r="200" spans="2:2" ht="17">
      <c r="B200" s="176" t="s">
        <v>1599</v>
      </c>
    </row>
    <row r="201" spans="2:2" ht="17">
      <c r="B201" s="176" t="s">
        <v>1600</v>
      </c>
    </row>
    <row r="202" spans="2:2" ht="17">
      <c r="B202" s="176" t="s">
        <v>1601</v>
      </c>
    </row>
    <row r="203" spans="2:2" ht="17">
      <c r="B203" s="176" t="s">
        <v>1602</v>
      </c>
    </row>
    <row r="204" spans="2:2" ht="17">
      <c r="B204" s="176" t="s">
        <v>1603</v>
      </c>
    </row>
    <row r="205" spans="2:2" ht="17">
      <c r="B205" s="176" t="s">
        <v>1604</v>
      </c>
    </row>
    <row r="206" spans="2:2" ht="17">
      <c r="B206" s="176" t="s">
        <v>1605</v>
      </c>
    </row>
    <row r="207" spans="2:2" ht="17">
      <c r="B207" s="176" t="s">
        <v>1606</v>
      </c>
    </row>
    <row r="208" spans="2:2" ht="17">
      <c r="B208" s="176" t="s">
        <v>1607</v>
      </c>
    </row>
    <row r="209" spans="2:2" ht="17">
      <c r="B209" s="176" t="s">
        <v>1608</v>
      </c>
    </row>
    <row r="210" spans="2:2" ht="17">
      <c r="B210" s="176" t="s">
        <v>1601</v>
      </c>
    </row>
    <row r="211" spans="2:2" ht="17">
      <c r="B211" s="176" t="s">
        <v>1609</v>
      </c>
    </row>
    <row r="212" spans="2:2" ht="17">
      <c r="B212" s="176" t="s">
        <v>1595</v>
      </c>
    </row>
    <row r="213" spans="2:2" ht="17">
      <c r="B213" s="176" t="s">
        <v>1610</v>
      </c>
    </row>
    <row r="214" spans="2:2" ht="17">
      <c r="B214" s="176" t="s">
        <v>1611</v>
      </c>
    </row>
    <row r="215" spans="2:2" ht="17">
      <c r="B215" s="176" t="s">
        <v>1612</v>
      </c>
    </row>
    <row r="216" spans="2:2" ht="17">
      <c r="B216" s="176" t="s">
        <v>1613</v>
      </c>
    </row>
    <row r="217" spans="2:2" ht="17">
      <c r="B217" s="176" t="s">
        <v>1614</v>
      </c>
    </row>
    <row r="218" spans="2:2" ht="17">
      <c r="B218" s="176" t="s">
        <v>1615</v>
      </c>
    </row>
    <row r="219" spans="2:2" ht="17">
      <c r="B219" s="176" t="s">
        <v>1616</v>
      </c>
    </row>
    <row r="220" spans="2:2" ht="17">
      <c r="B220" s="176" t="s">
        <v>1601</v>
      </c>
    </row>
    <row r="221" spans="2:2" ht="17">
      <c r="B221" s="176" t="s">
        <v>1617</v>
      </c>
    </row>
    <row r="222" spans="2:2" ht="17">
      <c r="B222" s="176" t="s">
        <v>1595</v>
      </c>
    </row>
    <row r="224" spans="2:2" ht="22">
      <c r="B224" s="174" t="s">
        <v>1618</v>
      </c>
    </row>
    <row r="225" spans="2:19">
      <c r="B225" s="1" t="s">
        <v>1619</v>
      </c>
    </row>
    <row r="233" spans="2:19">
      <c r="B233" t="s">
        <v>696</v>
      </c>
    </row>
    <row r="234" spans="2:19">
      <c r="C234" t="s">
        <v>311</v>
      </c>
      <c r="D234" t="s">
        <v>1712</v>
      </c>
      <c r="J234" s="139" t="s">
        <v>696</v>
      </c>
      <c r="K234" s="185"/>
      <c r="L234" s="185"/>
    </row>
    <row r="235" spans="2:19">
      <c r="B235" t="s">
        <v>1713</v>
      </c>
      <c r="C235">
        <v>200</v>
      </c>
      <c r="D235">
        <v>500</v>
      </c>
      <c r="J235" s="185"/>
      <c r="K235" s="276" t="s">
        <v>2257</v>
      </c>
      <c r="L235" s="278" t="s">
        <v>696</v>
      </c>
      <c r="M235" s="278"/>
      <c r="N235" s="279" t="s">
        <v>1718</v>
      </c>
      <c r="O235" s="279"/>
      <c r="P235" s="280" t="s">
        <v>1448</v>
      </c>
      <c r="Q235" s="280"/>
      <c r="R235" s="275" t="s">
        <v>691</v>
      </c>
      <c r="S235" s="275"/>
    </row>
    <row r="236" spans="2:19">
      <c r="B236" t="s">
        <v>1714</v>
      </c>
      <c r="C236" t="s">
        <v>342</v>
      </c>
      <c r="D236">
        <v>30</v>
      </c>
      <c r="J236" s="185"/>
      <c r="K236" s="276"/>
      <c r="L236" s="216" t="s">
        <v>311</v>
      </c>
      <c r="M236" s="216" t="s">
        <v>1712</v>
      </c>
      <c r="N236" s="217" t="s">
        <v>311</v>
      </c>
      <c r="O236" s="217" t="s">
        <v>1712</v>
      </c>
      <c r="P236" s="218" t="s">
        <v>311</v>
      </c>
      <c r="Q236" s="218" t="s">
        <v>1712</v>
      </c>
      <c r="R236" s="219" t="s">
        <v>311</v>
      </c>
      <c r="S236" s="219" t="s">
        <v>1712</v>
      </c>
    </row>
    <row r="237" spans="2:19">
      <c r="B237" t="s">
        <v>1715</v>
      </c>
      <c r="C237">
        <v>100</v>
      </c>
      <c r="D237">
        <v>100</v>
      </c>
      <c r="J237" s="185"/>
      <c r="K237" s="220" t="s">
        <v>1713</v>
      </c>
      <c r="L237" s="220">
        <v>200</v>
      </c>
      <c r="M237" s="220">
        <v>500</v>
      </c>
      <c r="N237" s="220">
        <v>300</v>
      </c>
      <c r="O237" s="220">
        <v>300</v>
      </c>
      <c r="P237" s="220">
        <v>300</v>
      </c>
      <c r="Q237" s="220">
        <v>200</v>
      </c>
      <c r="R237" s="220">
        <v>200</v>
      </c>
      <c r="S237" s="220">
        <v>200</v>
      </c>
    </row>
    <row r="238" spans="2:19">
      <c r="B238" t="s">
        <v>1716</v>
      </c>
      <c r="C238">
        <v>2</v>
      </c>
      <c r="D238">
        <v>8</v>
      </c>
      <c r="J238" s="185"/>
      <c r="K238" s="220" t="s">
        <v>1714</v>
      </c>
      <c r="L238" s="221" t="s">
        <v>342</v>
      </c>
      <c r="M238" s="221">
        <v>30</v>
      </c>
      <c r="N238" s="221" t="s">
        <v>342</v>
      </c>
      <c r="O238" s="221">
        <v>30</v>
      </c>
      <c r="P238" s="221" t="s">
        <v>342</v>
      </c>
      <c r="Q238" s="221">
        <v>30</v>
      </c>
      <c r="R238" s="221" t="s">
        <v>342</v>
      </c>
      <c r="S238" s="221">
        <v>0</v>
      </c>
    </row>
    <row r="239" spans="2:19">
      <c r="B239" t="s">
        <v>1717</v>
      </c>
      <c r="C239" t="s">
        <v>342</v>
      </c>
      <c r="D239">
        <v>3</v>
      </c>
      <c r="G239" t="s">
        <v>342</v>
      </c>
      <c r="H239" t="s">
        <v>1721</v>
      </c>
      <c r="J239" s="185"/>
      <c r="K239" s="220" t="s">
        <v>1715</v>
      </c>
      <c r="L239" s="221">
        <v>100</v>
      </c>
      <c r="M239" s="221">
        <v>100</v>
      </c>
      <c r="N239" s="221">
        <v>50</v>
      </c>
      <c r="O239" s="221">
        <v>50</v>
      </c>
      <c r="P239" s="221">
        <v>25</v>
      </c>
      <c r="Q239" s="221">
        <v>25</v>
      </c>
      <c r="R239" s="221">
        <v>25</v>
      </c>
      <c r="S239" s="221">
        <v>25</v>
      </c>
    </row>
    <row r="240" spans="2:19">
      <c r="G240" t="s">
        <v>1719</v>
      </c>
      <c r="H240" t="s">
        <v>1722</v>
      </c>
      <c r="J240" s="185"/>
      <c r="K240" s="220" t="s">
        <v>1716</v>
      </c>
      <c r="L240" s="221">
        <v>2</v>
      </c>
      <c r="M240" s="221">
        <v>8</v>
      </c>
      <c r="N240" s="221">
        <v>2</v>
      </c>
      <c r="O240" s="221">
        <v>4</v>
      </c>
      <c r="P240" s="221">
        <v>2</v>
      </c>
      <c r="Q240" s="221">
        <v>2</v>
      </c>
      <c r="R240" s="221">
        <v>2</v>
      </c>
      <c r="S240" s="221">
        <v>2</v>
      </c>
    </row>
    <row r="241" spans="2:25">
      <c r="B241" t="s">
        <v>1718</v>
      </c>
      <c r="G241" t="s">
        <v>1720</v>
      </c>
      <c r="J241" s="185"/>
      <c r="K241" s="220" t="s">
        <v>1717</v>
      </c>
      <c r="L241" s="221" t="s">
        <v>342</v>
      </c>
      <c r="M241" s="221">
        <v>3</v>
      </c>
      <c r="N241" s="221" t="s">
        <v>342</v>
      </c>
      <c r="O241" s="221">
        <v>2</v>
      </c>
      <c r="P241" s="221" t="s">
        <v>342</v>
      </c>
      <c r="Q241" s="221" t="s">
        <v>342</v>
      </c>
      <c r="R241" s="221" t="s">
        <v>342</v>
      </c>
      <c r="S241" s="221" t="s">
        <v>342</v>
      </c>
    </row>
    <row r="242" spans="2:25">
      <c r="C242" t="s">
        <v>311</v>
      </c>
      <c r="D242" t="s">
        <v>1712</v>
      </c>
      <c r="J242" s="185"/>
      <c r="K242" s="185"/>
      <c r="L242" s="185"/>
      <c r="M242" s="185"/>
    </row>
    <row r="243" spans="2:25">
      <c r="B243" t="s">
        <v>1713</v>
      </c>
      <c r="C243">
        <v>200</v>
      </c>
      <c r="D243">
        <v>300</v>
      </c>
      <c r="J243" s="185"/>
      <c r="K243" s="185"/>
      <c r="L243" s="185"/>
      <c r="M243" s="185"/>
    </row>
    <row r="244" spans="2:25">
      <c r="B244" t="s">
        <v>1714</v>
      </c>
      <c r="C244" t="s">
        <v>342</v>
      </c>
      <c r="D244">
        <v>30</v>
      </c>
      <c r="J244" s="185"/>
      <c r="K244" s="185"/>
      <c r="L244" s="185"/>
      <c r="M244" s="185"/>
    </row>
    <row r="245" spans="2:25">
      <c r="B245" t="s">
        <v>1715</v>
      </c>
      <c r="C245">
        <v>50</v>
      </c>
      <c r="D245">
        <v>100</v>
      </c>
      <c r="J245" s="185"/>
      <c r="K245" s="139" t="s">
        <v>1718</v>
      </c>
      <c r="L245" s="185"/>
      <c r="M245" s="185"/>
    </row>
    <row r="246" spans="2:25">
      <c r="B246" t="s">
        <v>1716</v>
      </c>
      <c r="C246">
        <v>2</v>
      </c>
      <c r="D246">
        <v>4</v>
      </c>
      <c r="J246" s="185"/>
      <c r="K246" s="185"/>
      <c r="L246" s="139" t="s">
        <v>311</v>
      </c>
      <c r="M246" s="139" t="s">
        <v>1712</v>
      </c>
    </row>
    <row r="247" spans="2:25">
      <c r="B247" t="s">
        <v>1717</v>
      </c>
      <c r="C247" t="s">
        <v>342</v>
      </c>
      <c r="D247">
        <v>2</v>
      </c>
      <c r="J247" s="185"/>
      <c r="K247" s="139" t="s">
        <v>1713</v>
      </c>
      <c r="L247" s="139">
        <v>200</v>
      </c>
      <c r="M247" s="139">
        <v>200</v>
      </c>
    </row>
    <row r="248" spans="2:25">
      <c r="J248" s="185"/>
      <c r="K248" s="139" t="s">
        <v>1714</v>
      </c>
      <c r="L248" s="139" t="s">
        <v>342</v>
      </c>
      <c r="M248" s="139">
        <v>20</v>
      </c>
    </row>
    <row r="249" spans="2:25" ht="17">
      <c r="B249" t="s">
        <v>1448</v>
      </c>
      <c r="J249" s="185"/>
      <c r="K249" s="139" t="s">
        <v>1715</v>
      </c>
      <c r="L249" s="139">
        <v>25</v>
      </c>
      <c r="M249" s="139">
        <v>25</v>
      </c>
      <c r="S249" s="222" t="s">
        <v>393</v>
      </c>
      <c r="T249" s="222" t="s">
        <v>395</v>
      </c>
      <c r="U249" s="222" t="s">
        <v>2258</v>
      </c>
      <c r="V249" s="222" t="s">
        <v>397</v>
      </c>
      <c r="W249" s="222" t="s">
        <v>2259</v>
      </c>
      <c r="X249" s="222" t="s">
        <v>2260</v>
      </c>
      <c r="Y249" s="222" t="s">
        <v>2281</v>
      </c>
    </row>
    <row r="250" spans="2:25" ht="17">
      <c r="C250" t="s">
        <v>311</v>
      </c>
      <c r="D250" t="s">
        <v>1712</v>
      </c>
      <c r="J250" s="185"/>
      <c r="K250" s="139" t="s">
        <v>1716</v>
      </c>
      <c r="L250" s="139">
        <v>2</v>
      </c>
      <c r="M250" s="139">
        <v>4</v>
      </c>
      <c r="S250" s="50"/>
      <c r="T250" s="50" t="s">
        <v>551</v>
      </c>
      <c r="U250" s="50"/>
      <c r="V250" s="50"/>
      <c r="W250" s="50"/>
      <c r="X250" s="50"/>
      <c r="Y250" s="50"/>
    </row>
    <row r="251" spans="2:25" ht="34">
      <c r="B251" t="s">
        <v>1713</v>
      </c>
      <c r="C251">
        <v>200</v>
      </c>
      <c r="D251">
        <v>200</v>
      </c>
      <c r="J251" s="185"/>
      <c r="K251" s="139" t="s">
        <v>1717</v>
      </c>
      <c r="L251" s="139" t="s">
        <v>342</v>
      </c>
      <c r="M251" s="139">
        <v>2</v>
      </c>
      <c r="S251" s="50"/>
      <c r="T251" s="50" t="s">
        <v>568</v>
      </c>
      <c r="U251" s="50" t="s">
        <v>2261</v>
      </c>
      <c r="V251" s="50"/>
      <c r="W251" s="50"/>
      <c r="X251" s="50"/>
      <c r="Y251" s="50"/>
    </row>
    <row r="252" spans="2:25" ht="34">
      <c r="B252" t="s">
        <v>1714</v>
      </c>
      <c r="C252" t="s">
        <v>342</v>
      </c>
      <c r="D252">
        <v>30</v>
      </c>
      <c r="J252" s="185"/>
      <c r="K252" s="185"/>
      <c r="L252" s="185"/>
      <c r="M252" s="185"/>
      <c r="S252" s="50" t="s">
        <v>2262</v>
      </c>
      <c r="T252" s="50" t="s">
        <v>622</v>
      </c>
      <c r="U252" s="50" t="s">
        <v>2263</v>
      </c>
      <c r="V252" s="50"/>
      <c r="W252" s="50"/>
      <c r="X252" s="50"/>
      <c r="Y252" s="50"/>
    </row>
    <row r="253" spans="2:25" ht="17">
      <c r="B253" t="s">
        <v>1715</v>
      </c>
      <c r="C253">
        <v>50</v>
      </c>
      <c r="D253">
        <v>100</v>
      </c>
      <c r="J253" s="185"/>
      <c r="K253" s="185"/>
      <c r="L253" s="185"/>
      <c r="M253" s="185"/>
      <c r="S253" s="50"/>
      <c r="T253" s="50" t="s">
        <v>577</v>
      </c>
      <c r="U253" s="50"/>
      <c r="V253" s="50" t="s">
        <v>2264</v>
      </c>
      <c r="W253" s="50"/>
      <c r="X253" s="50"/>
      <c r="Y253" s="50"/>
    </row>
    <row r="254" spans="2:25" ht="34">
      <c r="B254" t="s">
        <v>1716</v>
      </c>
      <c r="C254">
        <v>2</v>
      </c>
      <c r="D254">
        <v>8</v>
      </c>
      <c r="J254" s="185"/>
      <c r="K254" s="185"/>
      <c r="L254" s="185"/>
      <c r="M254" s="185"/>
      <c r="S254" s="50"/>
      <c r="T254" s="50"/>
      <c r="U254" s="50" t="s">
        <v>2266</v>
      </c>
      <c r="V254" s="50" t="s">
        <v>2265</v>
      </c>
      <c r="W254" s="50" t="s">
        <v>2267</v>
      </c>
      <c r="X254" s="50"/>
      <c r="Y254" s="50"/>
    </row>
    <row r="255" spans="2:25" ht="51">
      <c r="B255" t="s">
        <v>1717</v>
      </c>
      <c r="C255" t="s">
        <v>342</v>
      </c>
      <c r="D255">
        <v>3</v>
      </c>
      <c r="J255" s="185"/>
      <c r="K255" s="139" t="s">
        <v>1448</v>
      </c>
      <c r="L255" s="185"/>
      <c r="M255" s="185"/>
      <c r="S255" s="50"/>
      <c r="T255" s="50" t="s">
        <v>2268</v>
      </c>
      <c r="U255" s="50"/>
      <c r="V255" s="50" t="s">
        <v>2265</v>
      </c>
      <c r="W255" s="50"/>
      <c r="X255" s="50"/>
      <c r="Y255" s="50"/>
    </row>
    <row r="256" spans="2:25" ht="51">
      <c r="J256" s="185"/>
      <c r="K256" s="185"/>
      <c r="L256" s="139" t="s">
        <v>311</v>
      </c>
      <c r="M256" s="139" t="s">
        <v>1712</v>
      </c>
      <c r="S256" s="50"/>
      <c r="T256" s="50" t="s">
        <v>2270</v>
      </c>
      <c r="U256" s="50"/>
      <c r="V256" s="50" t="s">
        <v>2269</v>
      </c>
      <c r="W256" s="50" t="s">
        <v>2271</v>
      </c>
      <c r="X256" s="50"/>
      <c r="Y256" s="50"/>
    </row>
    <row r="257" spans="2:25" ht="17">
      <c r="B257" t="s">
        <v>691</v>
      </c>
      <c r="J257" s="185"/>
      <c r="K257" s="139" t="s">
        <v>1713</v>
      </c>
      <c r="L257" s="139" t="s">
        <v>342</v>
      </c>
      <c r="M257" s="139">
        <v>200</v>
      </c>
      <c r="S257" s="50" t="s">
        <v>794</v>
      </c>
      <c r="T257" s="50" t="s">
        <v>2272</v>
      </c>
      <c r="U257" s="50"/>
      <c r="V257" s="50"/>
      <c r="W257" s="50"/>
      <c r="X257" s="50" t="s">
        <v>2273</v>
      </c>
      <c r="Y257" s="50"/>
    </row>
    <row r="258" spans="2:25" ht="34">
      <c r="B258" s="184"/>
      <c r="C258" s="184" t="s">
        <v>311</v>
      </c>
      <c r="D258" s="184" t="s">
        <v>1712</v>
      </c>
      <c r="J258" s="185"/>
      <c r="K258" s="139" t="s">
        <v>1714</v>
      </c>
      <c r="L258" s="139" t="s">
        <v>342</v>
      </c>
      <c r="M258" s="139">
        <v>20</v>
      </c>
      <c r="S258" s="50" t="s">
        <v>513</v>
      </c>
      <c r="T258" s="50" t="s">
        <v>2274</v>
      </c>
      <c r="U258" s="50"/>
      <c r="V258" s="50" t="s">
        <v>2275</v>
      </c>
      <c r="W258" s="50"/>
      <c r="X258" s="50"/>
      <c r="Y258" s="50"/>
    </row>
    <row r="259" spans="2:25" ht="34">
      <c r="B259" s="184" t="s">
        <v>1713</v>
      </c>
      <c r="C259" s="184">
        <v>200</v>
      </c>
      <c r="D259" s="184">
        <v>500</v>
      </c>
      <c r="J259" s="185"/>
      <c r="K259" s="139" t="s">
        <v>1715</v>
      </c>
      <c r="L259" s="139">
        <v>25</v>
      </c>
      <c r="M259" s="139">
        <v>25</v>
      </c>
      <c r="S259" s="50" t="s">
        <v>162</v>
      </c>
      <c r="T259" s="50" t="s">
        <v>2276</v>
      </c>
      <c r="U259" s="50"/>
      <c r="V259" s="50"/>
      <c r="W259" s="50" t="s">
        <v>2277</v>
      </c>
      <c r="X259" s="50"/>
      <c r="Y259" s="50"/>
    </row>
    <row r="260" spans="2:25" ht="17">
      <c r="B260" s="184" t="s">
        <v>1714</v>
      </c>
      <c r="C260" s="184" t="s">
        <v>342</v>
      </c>
      <c r="D260" s="184">
        <v>30</v>
      </c>
      <c r="J260" s="185"/>
      <c r="K260" s="139" t="s">
        <v>1716</v>
      </c>
      <c r="L260" s="139">
        <v>2</v>
      </c>
      <c r="M260" s="139">
        <v>2</v>
      </c>
      <c r="S260" s="50" t="s">
        <v>2278</v>
      </c>
      <c r="T260" s="50" t="s">
        <v>548</v>
      </c>
      <c r="U260" s="50"/>
      <c r="V260" s="50"/>
      <c r="W260" s="50"/>
      <c r="X260" s="50"/>
      <c r="Y260" s="50"/>
    </row>
    <row r="261" spans="2:25" ht="17">
      <c r="B261" s="184" t="s">
        <v>1715</v>
      </c>
      <c r="C261" s="184">
        <v>100</v>
      </c>
      <c r="D261" s="184">
        <v>100</v>
      </c>
      <c r="J261" s="185"/>
      <c r="K261" s="139" t="s">
        <v>1717</v>
      </c>
      <c r="L261" s="139" t="s">
        <v>342</v>
      </c>
      <c r="M261" s="139" t="s">
        <v>342</v>
      </c>
      <c r="S261" s="50" t="s">
        <v>2279</v>
      </c>
      <c r="T261" s="50" t="s">
        <v>2280</v>
      </c>
      <c r="U261" s="50"/>
      <c r="V261" s="50"/>
      <c r="W261" s="50"/>
      <c r="X261" s="50"/>
      <c r="Y261" s="50" t="s">
        <v>2282</v>
      </c>
    </row>
    <row r="262" spans="2:25" ht="34">
      <c r="B262" s="184" t="s">
        <v>1716</v>
      </c>
      <c r="C262" s="184">
        <v>2</v>
      </c>
      <c r="D262" s="184">
        <v>8</v>
      </c>
      <c r="S262" s="50" t="s">
        <v>513</v>
      </c>
      <c r="T262" s="50" t="s">
        <v>2283</v>
      </c>
      <c r="U262" s="50"/>
      <c r="V262" s="50" t="s">
        <v>2284</v>
      </c>
      <c r="W262" s="50"/>
      <c r="X262" s="50"/>
      <c r="Y262" s="50"/>
    </row>
    <row r="263" spans="2:25" ht="34">
      <c r="B263" s="184" t="s">
        <v>1717</v>
      </c>
      <c r="C263" s="184" t="s">
        <v>342</v>
      </c>
      <c r="D263" s="184">
        <v>3</v>
      </c>
      <c r="S263" s="50" t="s">
        <v>162</v>
      </c>
      <c r="T263" s="50" t="s">
        <v>2285</v>
      </c>
      <c r="U263" s="50"/>
      <c r="V263" s="50"/>
      <c r="W263" s="50"/>
      <c r="X263" s="50"/>
      <c r="Y263" s="50"/>
    </row>
    <row r="264" spans="2:25" ht="17">
      <c r="S264" s="50" t="s">
        <v>794</v>
      </c>
      <c r="T264" s="50" t="s">
        <v>2286</v>
      </c>
      <c r="U264" s="50"/>
      <c r="V264" s="50"/>
      <c r="W264" s="50"/>
      <c r="X264" s="50"/>
      <c r="Y264" s="50"/>
    </row>
    <row r="265" spans="2:25" ht="17">
      <c r="S265" s="50" t="s">
        <v>2287</v>
      </c>
      <c r="T265" s="50" t="s">
        <v>577</v>
      </c>
      <c r="U265" s="50"/>
      <c r="V265" s="50"/>
      <c r="W265" s="50"/>
      <c r="X265" s="50"/>
      <c r="Y265" s="50"/>
    </row>
    <row r="266" spans="2:25" ht="17">
      <c r="S266" s="50" t="s">
        <v>513</v>
      </c>
      <c r="T266" s="50" t="s">
        <v>2288</v>
      </c>
      <c r="U266" s="50"/>
      <c r="V266" s="50"/>
      <c r="W266" s="50"/>
      <c r="X266" s="50"/>
      <c r="Y266" s="50"/>
    </row>
    <row r="270" spans="2:25">
      <c r="C270" s="187" t="s">
        <v>1723</v>
      </c>
      <c r="D270" s="187" t="s">
        <v>1724</v>
      </c>
      <c r="E270" s="187" t="s">
        <v>1725</v>
      </c>
      <c r="F270" s="187" t="s">
        <v>1726</v>
      </c>
      <c r="G270" s="187" t="s">
        <v>1727</v>
      </c>
      <c r="H270" s="187" t="s">
        <v>1728</v>
      </c>
      <c r="I270" s="187" t="s">
        <v>1729</v>
      </c>
    </row>
    <row r="271" spans="2:25" ht="80">
      <c r="B271" t="s">
        <v>1733</v>
      </c>
      <c r="C271" s="187" t="s">
        <v>1730</v>
      </c>
      <c r="D271" s="188" t="s">
        <v>1731</v>
      </c>
      <c r="E271" s="189">
        <v>44630.271689814814</v>
      </c>
      <c r="F271" s="189">
        <v>44837.198611111111</v>
      </c>
      <c r="G271" s="188" t="s">
        <v>1737</v>
      </c>
      <c r="H271" s="187" t="s">
        <v>1744</v>
      </c>
      <c r="I271" s="187" t="s">
        <v>1742</v>
      </c>
    </row>
    <row r="272" spans="2:25" ht="64">
      <c r="B272" t="s">
        <v>1734</v>
      </c>
      <c r="C272" s="187" t="s">
        <v>1732</v>
      </c>
      <c r="D272" s="188" t="s">
        <v>1735</v>
      </c>
      <c r="E272" s="189">
        <v>44635.617581018516</v>
      </c>
      <c r="F272" s="189">
        <v>44635.677083333336</v>
      </c>
      <c r="G272" s="190" t="s">
        <v>1740</v>
      </c>
      <c r="H272" s="192">
        <v>44635.590277777781</v>
      </c>
      <c r="I272" s="187" t="s">
        <v>1741</v>
      </c>
    </row>
    <row r="273" spans="2:9" ht="80">
      <c r="B273" t="s">
        <v>1739</v>
      </c>
      <c r="C273" s="187" t="s">
        <v>1736</v>
      </c>
      <c r="D273" s="188" t="s">
        <v>1738</v>
      </c>
      <c r="E273" s="189">
        <v>44646.138888888891</v>
      </c>
      <c r="F273" s="188" t="s">
        <v>1814</v>
      </c>
      <c r="G273" s="187"/>
      <c r="H273" s="187" t="s">
        <v>1744</v>
      </c>
      <c r="I273" s="187" t="s">
        <v>1743</v>
      </c>
    </row>
    <row r="274" spans="2:9">
      <c r="C274" s="139"/>
      <c r="D274" s="139"/>
      <c r="E274" s="139"/>
      <c r="F274" s="139"/>
      <c r="G274" s="139"/>
      <c r="H274" s="139"/>
      <c r="I274" s="139"/>
    </row>
    <row r="275" spans="2:9">
      <c r="C275" s="139"/>
      <c r="D275" s="139"/>
      <c r="E275" s="139"/>
      <c r="F275" s="139"/>
      <c r="G275" s="139"/>
      <c r="H275" s="139"/>
      <c r="I275" s="139"/>
    </row>
    <row r="276" spans="2:9">
      <c r="C276" s="186"/>
    </row>
    <row r="290" spans="17:20">
      <c r="R290" t="s">
        <v>2328</v>
      </c>
    </row>
    <row r="291" spans="17:20">
      <c r="Q291" t="s">
        <v>673</v>
      </c>
      <c r="R291">
        <v>24.5</v>
      </c>
    </row>
    <row r="292" spans="17:20">
      <c r="Q292" t="s">
        <v>673</v>
      </c>
      <c r="R292">
        <v>27.2</v>
      </c>
    </row>
    <row r="295" spans="17:20">
      <c r="Q295" t="s">
        <v>2329</v>
      </c>
      <c r="R295">
        <v>12.25</v>
      </c>
    </row>
    <row r="296" spans="17:20">
      <c r="R296">
        <v>13.6</v>
      </c>
    </row>
    <row r="298" spans="17:20">
      <c r="Q298" t="s">
        <v>2330</v>
      </c>
      <c r="R298" s="85">
        <v>47000</v>
      </c>
    </row>
    <row r="299" spans="17:20">
      <c r="R299" s="85">
        <v>163200</v>
      </c>
    </row>
    <row r="300" spans="17:20">
      <c r="Q300" t="s">
        <v>2331</v>
      </c>
      <c r="R300" s="85">
        <v>1078000</v>
      </c>
      <c r="T300" s="85">
        <v>21600</v>
      </c>
    </row>
    <row r="301" spans="17:20">
      <c r="R301" s="85">
        <v>1196800</v>
      </c>
      <c r="T301" s="85">
        <v>10800</v>
      </c>
    </row>
    <row r="302" spans="17:20">
      <c r="T302">
        <v>2000</v>
      </c>
    </row>
    <row r="303" spans="17:20">
      <c r="T303">
        <v>30000</v>
      </c>
    </row>
    <row r="304" spans="17:20">
      <c r="T304">
        <v>30000</v>
      </c>
    </row>
    <row r="305" spans="13:18">
      <c r="Q305" t="s">
        <v>2332</v>
      </c>
      <c r="R305">
        <v>250000</v>
      </c>
    </row>
    <row r="306" spans="13:18">
      <c r="M306">
        <v>1225000</v>
      </c>
      <c r="N306">
        <v>1360000</v>
      </c>
    </row>
    <row r="309" spans="13:18">
      <c r="M309" s="277"/>
      <c r="N309" s="277"/>
    </row>
    <row r="310" spans="13:18">
      <c r="O310" t="s">
        <v>673</v>
      </c>
    </row>
    <row r="311" spans="13:18">
      <c r="N311" t="s">
        <v>2333</v>
      </c>
      <c r="O311">
        <v>1360000</v>
      </c>
    </row>
    <row r="312" spans="13:18">
      <c r="N312" t="s">
        <v>2332</v>
      </c>
      <c r="O312">
        <v>544000</v>
      </c>
    </row>
    <row r="313" spans="13:18">
      <c r="N313" t="s">
        <v>2334</v>
      </c>
      <c r="O313">
        <v>2400</v>
      </c>
    </row>
    <row r="314" spans="13:18">
      <c r="N314" t="s">
        <v>2335</v>
      </c>
      <c r="O314">
        <f>O321-Q321</f>
        <v>567321</v>
      </c>
    </row>
    <row r="315" spans="13:18">
      <c r="N315" t="s">
        <v>2336</v>
      </c>
      <c r="O315">
        <v>21600</v>
      </c>
    </row>
    <row r="316" spans="13:18">
      <c r="N316" t="s">
        <v>2337</v>
      </c>
      <c r="O316">
        <v>48000</v>
      </c>
    </row>
    <row r="317" spans="13:18">
      <c r="N317" t="s">
        <v>2338</v>
      </c>
      <c r="O317">
        <v>30000</v>
      </c>
    </row>
    <row r="318" spans="13:18">
      <c r="N318" t="s">
        <v>2339</v>
      </c>
      <c r="O318">
        <v>10800</v>
      </c>
    </row>
    <row r="320" spans="13:18">
      <c r="N320" t="s">
        <v>2340</v>
      </c>
      <c r="O320">
        <v>30000</v>
      </c>
    </row>
    <row r="321" spans="15:17">
      <c r="O321">
        <v>2614121</v>
      </c>
      <c r="Q321">
        <f>O320+O318+O317+O316+O315+O313+O312+O311</f>
        <v>2046800</v>
      </c>
    </row>
  </sheetData>
  <mergeCells count="6">
    <mergeCell ref="R235:S235"/>
    <mergeCell ref="K235:K236"/>
    <mergeCell ref="M309:N309"/>
    <mergeCell ref="L235:M235"/>
    <mergeCell ref="N235:O235"/>
    <mergeCell ref="P235:Q235"/>
  </mergeCells>
  <hyperlinks>
    <hyperlink ref="L70" r:id="rId1" xr:uid="{6325C975-CDDB-2E46-BBFA-31645FA65FB8}"/>
    <hyperlink ref="L69" r:id="rId2" display="http://iris-proxy.g.paypalinc.com/" xr:uid="{0F33DC97-EACF-2944-B917-AB3DC0D8E808}"/>
    <hyperlink ref="L71" r:id="rId3" xr:uid="{5A80B9D8-42AA-0B48-92B4-F098725A253C}"/>
    <hyperlink ref="B225" r:id="rId4" display="https://leetcode.com/problems/subsets/discuss/27281/A-general-approach-to-backtracking-questions-in-Java-(Subsets-Permutations-Combination-Sum-Palindrome-Partitioning)" xr:uid="{B63CDD05-6F15-C343-9814-8DD7E49EFDAA}"/>
  </hyperlink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6AA78-5C5D-C547-A3E6-78352F28E76D}">
  <dimension ref="A1:O14"/>
  <sheetViews>
    <sheetView workbookViewId="0">
      <selection activeCell="O13" sqref="A1:O13"/>
    </sheetView>
  </sheetViews>
  <sheetFormatPr baseColWidth="10" defaultRowHeight="16"/>
  <cols>
    <col min="1" max="1" width="14.5" customWidth="1"/>
    <col min="14" max="14" width="15.1640625" customWidth="1"/>
    <col min="15" max="15" width="11.6640625" bestFit="1" customWidth="1"/>
  </cols>
  <sheetData>
    <row r="1" spans="1:15">
      <c r="A1" s="83"/>
      <c r="B1" s="204">
        <v>44652</v>
      </c>
      <c r="C1" s="204">
        <v>44682</v>
      </c>
      <c r="D1" s="204">
        <v>44713</v>
      </c>
      <c r="E1" s="204">
        <v>44743</v>
      </c>
      <c r="F1" s="204">
        <v>44774</v>
      </c>
      <c r="G1" s="204">
        <v>44805</v>
      </c>
      <c r="H1" s="204">
        <v>44835</v>
      </c>
      <c r="I1" s="204">
        <v>44866</v>
      </c>
      <c r="J1" s="204">
        <v>44896</v>
      </c>
      <c r="K1" s="204">
        <v>44927</v>
      </c>
      <c r="L1" s="204">
        <v>44958</v>
      </c>
      <c r="M1" s="204">
        <v>44986</v>
      </c>
      <c r="O1" s="83" t="s">
        <v>2342</v>
      </c>
    </row>
    <row r="2" spans="1:15">
      <c r="A2" s="236" t="s">
        <v>2333</v>
      </c>
      <c r="B2" s="83">
        <v>102083</v>
      </c>
      <c r="C2" s="83">
        <v>102083</v>
      </c>
      <c r="D2" s="83">
        <v>102083</v>
      </c>
      <c r="E2" s="83">
        <v>102083</v>
      </c>
      <c r="F2" s="83">
        <v>102083</v>
      </c>
      <c r="G2" s="237">
        <v>113333.33</v>
      </c>
      <c r="H2" s="237">
        <v>113333.33</v>
      </c>
      <c r="I2" s="237">
        <v>113333.33</v>
      </c>
      <c r="J2" s="237">
        <v>113333.33</v>
      </c>
      <c r="K2" s="237">
        <v>113333.33</v>
      </c>
      <c r="L2" s="237">
        <v>113333.33</v>
      </c>
      <c r="M2" s="237">
        <v>113333.33</v>
      </c>
      <c r="N2" s="184"/>
      <c r="O2" s="237">
        <f>B2+C2+D2+E2+F2+G2+H2+I2+J2+K2+L2+M2</f>
        <v>1303748.31</v>
      </c>
    </row>
    <row r="3" spans="1:15">
      <c r="A3" s="236" t="s">
        <v>2332</v>
      </c>
      <c r="B3" s="83">
        <v>20833.330000000002</v>
      </c>
      <c r="C3" s="83">
        <v>20833.330000000002</v>
      </c>
      <c r="D3" s="83">
        <v>20833.330000000002</v>
      </c>
      <c r="E3" s="83">
        <v>20833.330000000002</v>
      </c>
      <c r="F3" s="83">
        <v>20833.330000000002</v>
      </c>
      <c r="G3" s="83">
        <v>20833.330000000002</v>
      </c>
      <c r="H3" s="83">
        <v>20833.330000000002</v>
      </c>
      <c r="I3" s="83">
        <v>20833.330000000002</v>
      </c>
      <c r="J3" s="83">
        <v>20833.330000000002</v>
      </c>
      <c r="K3" s="83">
        <v>45333.33</v>
      </c>
      <c r="L3" s="83">
        <v>45333.33</v>
      </c>
      <c r="M3" s="83">
        <v>45333.33</v>
      </c>
      <c r="N3" s="184"/>
      <c r="O3" s="237">
        <f t="shared" ref="O3:O5" si="0">B3+C3+D3+E3+F3+G3+H3+I3+J3+K3+L3+M3</f>
        <v>323499.96000000008</v>
      </c>
    </row>
    <row r="4" spans="1:15">
      <c r="A4" s="236" t="s">
        <v>2334</v>
      </c>
      <c r="B4" s="83">
        <v>200</v>
      </c>
      <c r="C4" s="83">
        <v>200</v>
      </c>
      <c r="D4" s="83">
        <v>200</v>
      </c>
      <c r="E4" s="83">
        <v>200</v>
      </c>
      <c r="F4" s="83">
        <v>200</v>
      </c>
      <c r="G4" s="83">
        <v>200</v>
      </c>
      <c r="H4" s="83">
        <v>200</v>
      </c>
      <c r="I4" s="83">
        <v>200</v>
      </c>
      <c r="J4" s="83">
        <v>200</v>
      </c>
      <c r="K4" s="83">
        <v>200</v>
      </c>
      <c r="L4" s="83">
        <v>200</v>
      </c>
      <c r="M4" s="83">
        <v>200</v>
      </c>
      <c r="N4" s="184"/>
      <c r="O4" s="237">
        <f t="shared" si="0"/>
        <v>2400</v>
      </c>
    </row>
    <row r="5" spans="1:15">
      <c r="A5" s="236" t="s">
        <v>2335</v>
      </c>
      <c r="B5" s="237">
        <v>60933.33</v>
      </c>
      <c r="C5" s="237">
        <v>60933.33</v>
      </c>
      <c r="D5" s="237">
        <v>60933.33</v>
      </c>
      <c r="E5" s="237">
        <v>60933.33</v>
      </c>
      <c r="F5" s="237">
        <v>60933.33</v>
      </c>
      <c r="G5" s="237">
        <v>70833.33</v>
      </c>
      <c r="H5" s="237">
        <v>70833.33</v>
      </c>
      <c r="I5" s="237">
        <v>70833.33</v>
      </c>
      <c r="J5" s="237">
        <v>70833.33</v>
      </c>
      <c r="K5" s="237">
        <v>44000</v>
      </c>
      <c r="L5" s="237">
        <v>44000</v>
      </c>
      <c r="M5" s="237">
        <v>44000</v>
      </c>
      <c r="N5" s="184"/>
      <c r="O5" s="237">
        <f t="shared" si="0"/>
        <v>719999.97000000009</v>
      </c>
    </row>
    <row r="6" spans="1:15">
      <c r="A6" s="236" t="s">
        <v>2336</v>
      </c>
      <c r="B6" s="83"/>
      <c r="C6" s="83"/>
      <c r="D6" s="83"/>
      <c r="E6" s="83"/>
      <c r="F6" s="83"/>
      <c r="G6" s="83"/>
      <c r="H6" s="83"/>
      <c r="I6" s="83"/>
      <c r="J6" s="83"/>
      <c r="K6" s="83"/>
      <c r="L6" s="83">
        <v>19800</v>
      </c>
      <c r="M6" s="83">
        <v>1800</v>
      </c>
      <c r="N6" s="184"/>
      <c r="O6" s="237">
        <f>L6+M6</f>
        <v>21600</v>
      </c>
    </row>
    <row r="7" spans="1:15">
      <c r="A7" s="236" t="s">
        <v>2337</v>
      </c>
      <c r="B7" s="83"/>
      <c r="C7" s="83"/>
      <c r="D7" s="83"/>
      <c r="E7" s="83"/>
      <c r="F7" s="83"/>
      <c r="G7" s="83"/>
      <c r="H7" s="83"/>
      <c r="I7" s="83"/>
      <c r="J7" s="83"/>
      <c r="K7" s="238">
        <v>26500</v>
      </c>
      <c r="L7" s="83">
        <v>4000</v>
      </c>
      <c r="M7" s="83">
        <v>4000</v>
      </c>
      <c r="N7" s="184"/>
      <c r="O7" s="238">
        <f>K7+L7+M7</f>
        <v>34500</v>
      </c>
    </row>
    <row r="8" spans="1:15">
      <c r="A8" s="236" t="s">
        <v>2338</v>
      </c>
      <c r="B8" s="83"/>
      <c r="C8" s="83"/>
      <c r="D8" s="83"/>
      <c r="E8" s="83"/>
      <c r="F8" s="83"/>
      <c r="G8" s="83"/>
      <c r="H8" s="83"/>
      <c r="I8" s="83"/>
      <c r="J8" s="83"/>
      <c r="K8" s="83">
        <v>2500</v>
      </c>
      <c r="L8" s="83">
        <v>598</v>
      </c>
      <c r="M8" s="83">
        <v>1401</v>
      </c>
      <c r="N8" s="184"/>
      <c r="O8" s="83">
        <f>K8+L8+M8</f>
        <v>4499</v>
      </c>
    </row>
    <row r="9" spans="1:15">
      <c r="A9" s="236" t="s">
        <v>2339</v>
      </c>
      <c r="B9" s="83"/>
      <c r="C9" s="83"/>
      <c r="D9" s="83"/>
      <c r="E9" s="83"/>
      <c r="F9" s="83"/>
      <c r="G9" s="83"/>
      <c r="H9" s="83"/>
      <c r="I9" s="83"/>
      <c r="J9" s="83"/>
      <c r="K9" s="83">
        <v>900</v>
      </c>
      <c r="L9" s="83">
        <v>9000</v>
      </c>
      <c r="M9" s="83">
        <v>900</v>
      </c>
      <c r="N9" s="184"/>
      <c r="O9" s="83">
        <f>K9+L9+M9</f>
        <v>10800</v>
      </c>
    </row>
    <row r="10" spans="1:15">
      <c r="A10" s="236" t="s">
        <v>2341</v>
      </c>
      <c r="B10" s="83"/>
      <c r="C10" s="83"/>
      <c r="D10" s="83"/>
      <c r="E10" s="83"/>
      <c r="F10" s="83"/>
      <c r="G10" s="83"/>
      <c r="H10" s="83"/>
      <c r="I10" s="83"/>
      <c r="J10" s="83"/>
      <c r="K10" s="83"/>
      <c r="L10" s="237">
        <v>170000</v>
      </c>
      <c r="M10" s="83"/>
      <c r="N10" s="184"/>
      <c r="O10" s="237">
        <f>L10</f>
        <v>170000</v>
      </c>
    </row>
    <row r="11" spans="1:15">
      <c r="A11" s="236" t="s">
        <v>2340</v>
      </c>
      <c r="B11" s="83"/>
      <c r="C11" s="83"/>
      <c r="D11" s="83"/>
      <c r="E11" s="83"/>
      <c r="F11" s="83"/>
      <c r="G11" s="83"/>
      <c r="H11" s="83"/>
      <c r="I11" s="83"/>
      <c r="J11" s="83"/>
      <c r="K11" s="83"/>
      <c r="L11" s="83"/>
      <c r="M11" s="83">
        <v>30000</v>
      </c>
      <c r="N11" s="184"/>
      <c r="O11" s="83">
        <f>M11</f>
        <v>30000</v>
      </c>
    </row>
    <row r="13" spans="1:15">
      <c r="N13" s="83" t="s">
        <v>673</v>
      </c>
      <c r="O13" s="237">
        <f>O2+O3+O4+O5+O6+O7+O8+O9+O10+O11</f>
        <v>2621047.2400000002</v>
      </c>
    </row>
    <row r="14" spans="1:15">
      <c r="O14" s="23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A72C2-E5CA-034D-879C-18BD96D7987F}">
  <dimension ref="B5:N10"/>
  <sheetViews>
    <sheetView workbookViewId="0">
      <selection activeCell="C7" sqref="C7"/>
    </sheetView>
  </sheetViews>
  <sheetFormatPr baseColWidth="10" defaultRowHeight="16"/>
  <sheetData>
    <row r="5" spans="2:14">
      <c r="C5" t="s">
        <v>2381</v>
      </c>
    </row>
    <row r="6" spans="2:14">
      <c r="K6" t="s">
        <v>2382</v>
      </c>
    </row>
    <row r="7" spans="2:14">
      <c r="C7" t="s">
        <v>2023</v>
      </c>
      <c r="D7" t="s">
        <v>2024</v>
      </c>
      <c r="E7" t="s">
        <v>2376</v>
      </c>
      <c r="F7" t="s">
        <v>2025</v>
      </c>
      <c r="K7" t="s">
        <v>2023</v>
      </c>
      <c r="L7" t="s">
        <v>2383</v>
      </c>
      <c r="M7" t="s">
        <v>842</v>
      </c>
      <c r="N7" t="s">
        <v>2025</v>
      </c>
    </row>
    <row r="8" spans="2:14">
      <c r="B8">
        <v>1</v>
      </c>
      <c r="C8" t="s">
        <v>2377</v>
      </c>
      <c r="D8" t="s">
        <v>2378</v>
      </c>
      <c r="E8" t="s">
        <v>2379</v>
      </c>
      <c r="F8" t="s">
        <v>2380</v>
      </c>
      <c r="N8" t="s">
        <v>2380</v>
      </c>
    </row>
    <row r="9" spans="2:14">
      <c r="B9">
        <v>2</v>
      </c>
      <c r="C9" t="s">
        <v>2377</v>
      </c>
      <c r="F9" t="s">
        <v>2380</v>
      </c>
    </row>
    <row r="10" spans="2:14">
      <c r="B10">
        <v>3</v>
      </c>
      <c r="D10" t="s">
        <v>2378</v>
      </c>
      <c r="F10" t="s">
        <v>2380</v>
      </c>
    </row>
  </sheetData>
  <pageMargins left="0.7" right="0.7" top="0.75" bottom="0.75" header="0.3" footer="0.3"/>
</worksheet>
</file>

<file path=docMetadata/LabelInfo.xml><?xml version="1.0" encoding="utf-8"?>
<clbl:labelList xmlns:clbl="http://schemas.microsoft.com/office/2020/mipLabelMetadata">
  <clbl:label id="{d5e46e17-1b9c-4901-b382-12ac302b209d}" enabled="1" method="Standard" siteId="{fb007914-6020-4374-977e-21bac5f3f4c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Steps&amp;EnviSetUp</vt:lpstr>
      <vt:lpstr>Help Work</vt:lpstr>
      <vt:lpstr>Travel</vt:lpstr>
      <vt:lpstr>Tables and SQL's</vt:lpstr>
      <vt:lpstr>Links &amp; Contact</vt:lpstr>
      <vt:lpstr>Key Points</vt:lpstr>
      <vt:lpstr>PP 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Surendaar Gnanasekaran</cp:lastModifiedBy>
  <dcterms:created xsi:type="dcterms:W3CDTF">2021-05-04T04:08:53Z</dcterms:created>
  <dcterms:modified xsi:type="dcterms:W3CDTF">2026-01-10T11:28:07Z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e46e17-1b9c-4901-b382-12ac302b209d_Enabled">
    <vt:lpwstr>true</vt:lpwstr>
  </property>
  <property fmtid="{D5CDD505-2E9C-101B-9397-08002B2CF9AE}" pid="3" name="MSIP_Label_d5e46e17-1b9c-4901-b382-12ac302b209d_SetDate">
    <vt:lpwstr>2023-05-26T06:47:06Z</vt:lpwstr>
  </property>
  <property fmtid="{D5CDD505-2E9C-101B-9397-08002B2CF9AE}" pid="4" name="MSIP_Label_d5e46e17-1b9c-4901-b382-12ac302b209d_Method">
    <vt:lpwstr>Standard</vt:lpwstr>
  </property>
  <property fmtid="{D5CDD505-2E9C-101B-9397-08002B2CF9AE}" pid="5" name="MSIP_Label_d5e46e17-1b9c-4901-b382-12ac302b209d_Name">
    <vt:lpwstr>Class 3 Confidential Data</vt:lpwstr>
  </property>
  <property fmtid="{D5CDD505-2E9C-101B-9397-08002B2CF9AE}" pid="6" name="MSIP_Label_d5e46e17-1b9c-4901-b382-12ac302b209d_SiteId">
    <vt:lpwstr>fb007914-6020-4374-977e-21bac5f3f4c8</vt:lpwstr>
  </property>
  <property fmtid="{D5CDD505-2E9C-101B-9397-08002B2CF9AE}" pid="7" name="MSIP_Label_d5e46e17-1b9c-4901-b382-12ac302b209d_ActionId">
    <vt:lpwstr>e0e09e28-f237-4916-8246-efe4ef4c73cd</vt:lpwstr>
  </property>
  <property fmtid="{D5CDD505-2E9C-101B-9397-08002B2CF9AE}" pid="8" name="MSIP_Label_d5e46e17-1b9c-4901-b382-12ac302b209d_ContentBits">
    <vt:lpwstr>0</vt:lpwstr>
  </property>
</Properties>
</file>