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SBP/score_based_ph4/score_sheets/latest_script_data/7feats/"/>
    </mc:Choice>
  </mc:AlternateContent>
  <xr:revisionPtr revIDLastSave="137" documentId="8_{2AFDB268-0C39-494A-B34D-998C59A5944E}" xr6:coauthVersionLast="45" xr6:coauthVersionMax="45" xr10:uidLastSave="{FE2CF2DA-30CB-41A0-9B72-5052D61C3C1E}"/>
  <bookViews>
    <workbookView xWindow="1080" yWindow="1080" windowWidth="17256" windowHeight="8928" activeTab="3" xr2:uid="{713376E4-D4C3-4AD6-8C36-1D956A9FD668}"/>
  </bookViews>
  <sheets>
    <sheet name="moefrags" sheetId="12" r:id="rId1"/>
    <sheet name="ef" sheetId="13" r:id="rId2"/>
    <sheet name="gh" sheetId="14" r:id="rId3"/>
    <sheet name="rec_ef" sheetId="15" r:id="rId4"/>
    <sheet name="rec_gh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47" i="14" l="1"/>
  <c r="BA46" i="14"/>
  <c r="BA45" i="14"/>
  <c r="BA44" i="14"/>
  <c r="BA43" i="14"/>
  <c r="BA42" i="14"/>
  <c r="BA41" i="14"/>
  <c r="BA40" i="14"/>
  <c r="AH34" i="16" l="1"/>
  <c r="AG34" i="16"/>
  <c r="AF34" i="16"/>
  <c r="AE34" i="16"/>
  <c r="AD34" i="16"/>
  <c r="U34" i="16"/>
  <c r="S34" i="16"/>
  <c r="AA34" i="16" s="1"/>
  <c r="R34" i="16"/>
  <c r="Z34" i="16" s="1"/>
  <c r="Q34" i="16"/>
  <c r="Y34" i="16" s="1"/>
  <c r="P34" i="16"/>
  <c r="X34" i="16" s="1"/>
  <c r="O34" i="16"/>
  <c r="W34" i="16" s="1"/>
  <c r="AH33" i="16"/>
  <c r="AG33" i="16"/>
  <c r="AF33" i="16"/>
  <c r="AE33" i="16"/>
  <c r="AD33" i="16"/>
  <c r="U33" i="16"/>
  <c r="S33" i="16"/>
  <c r="AA33" i="16" s="1"/>
  <c r="R33" i="16"/>
  <c r="Z33" i="16" s="1"/>
  <c r="Q33" i="16"/>
  <c r="Y33" i="16" s="1"/>
  <c r="P33" i="16"/>
  <c r="X33" i="16" s="1"/>
  <c r="O33" i="16"/>
  <c r="W33" i="16" s="1"/>
  <c r="AH32" i="16"/>
  <c r="AG32" i="16"/>
  <c r="AF32" i="16"/>
  <c r="AE32" i="16"/>
  <c r="AD32" i="16"/>
  <c r="W32" i="16"/>
  <c r="U32" i="16"/>
  <c r="S32" i="16"/>
  <c r="AA32" i="16" s="1"/>
  <c r="R32" i="16"/>
  <c r="Z32" i="16" s="1"/>
  <c r="Q32" i="16"/>
  <c r="Y32" i="16" s="1"/>
  <c r="P32" i="16"/>
  <c r="X32" i="16" s="1"/>
  <c r="O32" i="16"/>
  <c r="AH31" i="16"/>
  <c r="AG31" i="16"/>
  <c r="AF31" i="16"/>
  <c r="AE31" i="16"/>
  <c r="AD31" i="16"/>
  <c r="AA31" i="16"/>
  <c r="U31" i="16"/>
  <c r="S31" i="16"/>
  <c r="R31" i="16"/>
  <c r="Z31" i="16" s="1"/>
  <c r="Q31" i="16"/>
  <c r="Y31" i="16" s="1"/>
  <c r="P31" i="16"/>
  <c r="X31" i="16" s="1"/>
  <c r="O31" i="16"/>
  <c r="W31" i="16" s="1"/>
  <c r="AH30" i="16"/>
  <c r="AG30" i="16"/>
  <c r="AF30" i="16"/>
  <c r="AE30" i="16"/>
  <c r="AD30" i="16"/>
  <c r="U30" i="16"/>
  <c r="S30" i="16"/>
  <c r="AA30" i="16" s="1"/>
  <c r="R30" i="16"/>
  <c r="Z30" i="16" s="1"/>
  <c r="Q30" i="16"/>
  <c r="Y30" i="16" s="1"/>
  <c r="P30" i="16"/>
  <c r="X30" i="16" s="1"/>
  <c r="O30" i="16"/>
  <c r="W30" i="16" s="1"/>
  <c r="AH29" i="16"/>
  <c r="AG29" i="16"/>
  <c r="AF29" i="16"/>
  <c r="AE29" i="16"/>
  <c r="AD29" i="16"/>
  <c r="U29" i="16"/>
  <c r="S29" i="16"/>
  <c r="AA29" i="16" s="1"/>
  <c r="R29" i="16"/>
  <c r="Z29" i="16" s="1"/>
  <c r="Q29" i="16"/>
  <c r="Y29" i="16" s="1"/>
  <c r="P29" i="16"/>
  <c r="X29" i="16" s="1"/>
  <c r="O29" i="16"/>
  <c r="W29" i="16" s="1"/>
  <c r="AH28" i="16"/>
  <c r="AG28" i="16"/>
  <c r="AF28" i="16"/>
  <c r="AE28" i="16"/>
  <c r="AD28" i="16"/>
  <c r="U28" i="16"/>
  <c r="S28" i="16"/>
  <c r="AA28" i="16" s="1"/>
  <c r="R28" i="16"/>
  <c r="Q28" i="16"/>
  <c r="P28" i="16"/>
  <c r="X28" i="16" s="1"/>
  <c r="O28" i="16"/>
  <c r="W28" i="16" s="1"/>
  <c r="AH27" i="16"/>
  <c r="AG27" i="16"/>
  <c r="AF27" i="16"/>
  <c r="AE27" i="16"/>
  <c r="AD27" i="16"/>
  <c r="U27" i="16"/>
  <c r="S27" i="16"/>
  <c r="AA27" i="16" s="1"/>
  <c r="R27" i="16"/>
  <c r="Z27" i="16" s="1"/>
  <c r="Q27" i="16"/>
  <c r="Y27" i="16" s="1"/>
  <c r="P27" i="16"/>
  <c r="X27" i="16" s="1"/>
  <c r="O27" i="16"/>
  <c r="W27" i="16" s="1"/>
  <c r="AH26" i="16"/>
  <c r="AG26" i="16"/>
  <c r="AF26" i="16"/>
  <c r="AE26" i="16"/>
  <c r="AD26" i="16"/>
  <c r="U26" i="16"/>
  <c r="S26" i="16"/>
  <c r="AA26" i="16" s="1"/>
  <c r="R26" i="16"/>
  <c r="Z26" i="16" s="1"/>
  <c r="Q26" i="16"/>
  <c r="Y26" i="16" s="1"/>
  <c r="P26" i="16"/>
  <c r="X26" i="16" s="1"/>
  <c r="O26" i="16"/>
  <c r="W26" i="16" s="1"/>
  <c r="AH25" i="16"/>
  <c r="AG25" i="16"/>
  <c r="AF25" i="16"/>
  <c r="AE25" i="16"/>
  <c r="AD25" i="16"/>
  <c r="U25" i="16"/>
  <c r="S25" i="16"/>
  <c r="AA25" i="16" s="1"/>
  <c r="R25" i="16"/>
  <c r="Z25" i="16" s="1"/>
  <c r="Q25" i="16"/>
  <c r="Y25" i="16" s="1"/>
  <c r="P25" i="16"/>
  <c r="X25" i="16" s="1"/>
  <c r="O25" i="16"/>
  <c r="W25" i="16" s="1"/>
  <c r="AH24" i="16"/>
  <c r="AG24" i="16"/>
  <c r="AF24" i="16"/>
  <c r="AE24" i="16"/>
  <c r="AD24" i="16"/>
  <c r="U24" i="16"/>
  <c r="S24" i="16"/>
  <c r="R24" i="16"/>
  <c r="Z24" i="16" s="1"/>
  <c r="Q24" i="16"/>
  <c r="P24" i="16"/>
  <c r="X24" i="16" s="1"/>
  <c r="O24" i="16"/>
  <c r="AH23" i="16"/>
  <c r="AG23" i="16"/>
  <c r="AF23" i="16"/>
  <c r="AE23" i="16"/>
  <c r="AD23" i="16"/>
  <c r="U23" i="16"/>
  <c r="S23" i="16"/>
  <c r="AA23" i="16" s="1"/>
  <c r="R23" i="16"/>
  <c r="Z23" i="16" s="1"/>
  <c r="Q23" i="16"/>
  <c r="Y23" i="16" s="1"/>
  <c r="P23" i="16"/>
  <c r="X23" i="16" s="1"/>
  <c r="O23" i="16"/>
  <c r="W23" i="16" s="1"/>
  <c r="AH22" i="16"/>
  <c r="AG22" i="16"/>
  <c r="AF22" i="16"/>
  <c r="AE22" i="16"/>
  <c r="AD22" i="16"/>
  <c r="U22" i="16"/>
  <c r="S22" i="16"/>
  <c r="R22" i="16"/>
  <c r="Z22" i="16" s="1"/>
  <c r="Q22" i="16"/>
  <c r="P22" i="16"/>
  <c r="X22" i="16" s="1"/>
  <c r="O22" i="16"/>
  <c r="AH21" i="16"/>
  <c r="AG21" i="16"/>
  <c r="AF21" i="16"/>
  <c r="AE21" i="16"/>
  <c r="AD21" i="16"/>
  <c r="U21" i="16"/>
  <c r="S21" i="16"/>
  <c r="AA21" i="16" s="1"/>
  <c r="R21" i="16"/>
  <c r="Z21" i="16" s="1"/>
  <c r="Q21" i="16"/>
  <c r="Y21" i="16" s="1"/>
  <c r="P21" i="16"/>
  <c r="X21" i="16" s="1"/>
  <c r="O21" i="16"/>
  <c r="W21" i="16" s="1"/>
  <c r="AH20" i="16"/>
  <c r="AG20" i="16"/>
  <c r="AF20" i="16"/>
  <c r="AE20" i="16"/>
  <c r="AD20" i="16"/>
  <c r="U20" i="16"/>
  <c r="S20" i="16"/>
  <c r="R20" i="16"/>
  <c r="Z20" i="16" s="1"/>
  <c r="Q20" i="16"/>
  <c r="P20" i="16"/>
  <c r="X20" i="16" s="1"/>
  <c r="O20" i="16"/>
  <c r="AH19" i="16"/>
  <c r="AG19" i="16"/>
  <c r="AF19" i="16"/>
  <c r="AE19" i="16"/>
  <c r="AD19" i="16"/>
  <c r="U19" i="16"/>
  <c r="S19" i="16"/>
  <c r="AA19" i="16" s="1"/>
  <c r="R19" i="16"/>
  <c r="Z19" i="16" s="1"/>
  <c r="Q19" i="16"/>
  <c r="Y19" i="16" s="1"/>
  <c r="P19" i="16"/>
  <c r="X19" i="16" s="1"/>
  <c r="O19" i="16"/>
  <c r="W19" i="16" s="1"/>
  <c r="AH18" i="16"/>
  <c r="AG18" i="16"/>
  <c r="AF18" i="16"/>
  <c r="AE18" i="16"/>
  <c r="AD18" i="16"/>
  <c r="U18" i="16"/>
  <c r="S18" i="16"/>
  <c r="R18" i="16"/>
  <c r="Z18" i="16" s="1"/>
  <c r="Q18" i="16"/>
  <c r="P18" i="16"/>
  <c r="X18" i="16" s="1"/>
  <c r="O18" i="16"/>
  <c r="AH17" i="16"/>
  <c r="AG17" i="16"/>
  <c r="AF17" i="16"/>
  <c r="AE17" i="16"/>
  <c r="AD17" i="16"/>
  <c r="U17" i="16"/>
  <c r="S17" i="16"/>
  <c r="AA17" i="16" s="1"/>
  <c r="R17" i="16"/>
  <c r="Z17" i="16" s="1"/>
  <c r="Q17" i="16"/>
  <c r="Y17" i="16" s="1"/>
  <c r="P17" i="16"/>
  <c r="X17" i="16" s="1"/>
  <c r="O17" i="16"/>
  <c r="W17" i="16" s="1"/>
  <c r="AH16" i="16"/>
  <c r="AG16" i="16"/>
  <c r="AF16" i="16"/>
  <c r="AE16" i="16"/>
  <c r="AD16" i="16"/>
  <c r="U16" i="16"/>
  <c r="S16" i="16"/>
  <c r="R16" i="16"/>
  <c r="Z16" i="16" s="1"/>
  <c r="Q16" i="16"/>
  <c r="Y16" i="16" s="1"/>
  <c r="P16" i="16"/>
  <c r="X16" i="16" s="1"/>
  <c r="O16" i="16"/>
  <c r="AH15" i="16"/>
  <c r="AG15" i="16"/>
  <c r="AF15" i="16"/>
  <c r="AE15" i="16"/>
  <c r="AD15" i="16"/>
  <c r="U15" i="16"/>
  <c r="S15" i="16"/>
  <c r="AA15" i="16" s="1"/>
  <c r="R15" i="16"/>
  <c r="Z15" i="16" s="1"/>
  <c r="Q15" i="16"/>
  <c r="Y15" i="16" s="1"/>
  <c r="P15" i="16"/>
  <c r="X15" i="16" s="1"/>
  <c r="O15" i="16"/>
  <c r="W15" i="16" s="1"/>
  <c r="AH14" i="16"/>
  <c r="AG14" i="16"/>
  <c r="AF14" i="16"/>
  <c r="AE14" i="16"/>
  <c r="AD14" i="16"/>
  <c r="U14" i="16"/>
  <c r="S14" i="16"/>
  <c r="AA14" i="16" s="1"/>
  <c r="R14" i="16"/>
  <c r="Z14" i="16" s="1"/>
  <c r="Q14" i="16"/>
  <c r="Y14" i="16" s="1"/>
  <c r="P14" i="16"/>
  <c r="X14" i="16" s="1"/>
  <c r="O14" i="16"/>
  <c r="W14" i="16" s="1"/>
  <c r="AH13" i="16"/>
  <c r="AG13" i="16"/>
  <c r="AF13" i="16"/>
  <c r="AE13" i="16"/>
  <c r="AD13" i="16"/>
  <c r="U13" i="16"/>
  <c r="S13" i="16"/>
  <c r="AA13" i="16" s="1"/>
  <c r="R13" i="16"/>
  <c r="Z13" i="16" s="1"/>
  <c r="Q13" i="16"/>
  <c r="Y13" i="16" s="1"/>
  <c r="P13" i="16"/>
  <c r="X13" i="16" s="1"/>
  <c r="O13" i="16"/>
  <c r="W13" i="16" s="1"/>
  <c r="AH12" i="16"/>
  <c r="AG12" i="16"/>
  <c r="AF12" i="16"/>
  <c r="AE12" i="16"/>
  <c r="AD12" i="16"/>
  <c r="U12" i="16"/>
  <c r="S12" i="16"/>
  <c r="AA12" i="16" s="1"/>
  <c r="R12" i="16"/>
  <c r="Z12" i="16" s="1"/>
  <c r="Q12" i="16"/>
  <c r="Y12" i="16" s="1"/>
  <c r="P12" i="16"/>
  <c r="X12" i="16" s="1"/>
  <c r="O12" i="16"/>
  <c r="W12" i="16" s="1"/>
  <c r="AH11" i="16"/>
  <c r="AG11" i="16"/>
  <c r="AF11" i="16"/>
  <c r="AE11" i="16"/>
  <c r="AD11" i="16"/>
  <c r="U11" i="16"/>
  <c r="S11" i="16"/>
  <c r="AA11" i="16" s="1"/>
  <c r="R11" i="16"/>
  <c r="Z11" i="16" s="1"/>
  <c r="Q11" i="16"/>
  <c r="Y11" i="16" s="1"/>
  <c r="P11" i="16"/>
  <c r="X11" i="16" s="1"/>
  <c r="O11" i="16"/>
  <c r="W11" i="16" s="1"/>
  <c r="AH10" i="16"/>
  <c r="AG10" i="16"/>
  <c r="AF10" i="16"/>
  <c r="AE10" i="16"/>
  <c r="AD10" i="16"/>
  <c r="U10" i="16"/>
  <c r="S10" i="16"/>
  <c r="AA10" i="16" s="1"/>
  <c r="R10" i="16"/>
  <c r="Q10" i="16"/>
  <c r="Y10" i="16" s="1"/>
  <c r="P10" i="16"/>
  <c r="X10" i="16" s="1"/>
  <c r="O10" i="16"/>
  <c r="W10" i="16" s="1"/>
  <c r="AH9" i="16"/>
  <c r="AG9" i="16"/>
  <c r="AF9" i="16"/>
  <c r="AE9" i="16"/>
  <c r="AD9" i="16"/>
  <c r="U9" i="16"/>
  <c r="S9" i="16"/>
  <c r="AA9" i="16" s="1"/>
  <c r="R9" i="16"/>
  <c r="Z9" i="16" s="1"/>
  <c r="Q9" i="16"/>
  <c r="Y9" i="16" s="1"/>
  <c r="P9" i="16"/>
  <c r="X9" i="16" s="1"/>
  <c r="O9" i="16"/>
  <c r="W9" i="16" s="1"/>
  <c r="AH8" i="16"/>
  <c r="AG8" i="16"/>
  <c r="AF8" i="16"/>
  <c r="AE8" i="16"/>
  <c r="AD8" i="16"/>
  <c r="U8" i="16"/>
  <c r="S8" i="16"/>
  <c r="AA8" i="16" s="1"/>
  <c r="R8" i="16"/>
  <c r="Q8" i="16"/>
  <c r="Y8" i="16" s="1"/>
  <c r="P8" i="16"/>
  <c r="X8" i="16" s="1"/>
  <c r="O8" i="16"/>
  <c r="W8" i="16" s="1"/>
  <c r="AH7" i="16"/>
  <c r="AG7" i="16"/>
  <c r="AF7" i="16"/>
  <c r="AE7" i="16"/>
  <c r="AD7" i="16"/>
  <c r="U7" i="16"/>
  <c r="S7" i="16"/>
  <c r="AA7" i="16" s="1"/>
  <c r="R7" i="16"/>
  <c r="AN3" i="16" s="1"/>
  <c r="Q7" i="16"/>
  <c r="Y7" i="16" s="1"/>
  <c r="P7" i="16"/>
  <c r="X7" i="16" s="1"/>
  <c r="O7" i="16"/>
  <c r="W7" i="16" s="1"/>
  <c r="AH6" i="16"/>
  <c r="AG6" i="16"/>
  <c r="AF6" i="16"/>
  <c r="AE6" i="16"/>
  <c r="AD6" i="16"/>
  <c r="U6" i="16"/>
  <c r="S6" i="16"/>
  <c r="AA6" i="16" s="1"/>
  <c r="R6" i="16"/>
  <c r="Z6" i="16" s="1"/>
  <c r="Q6" i="16"/>
  <c r="Y6" i="16" s="1"/>
  <c r="P6" i="16"/>
  <c r="X6" i="16" s="1"/>
  <c r="O6" i="16"/>
  <c r="W6" i="16" s="1"/>
  <c r="AH5" i="16"/>
  <c r="AG5" i="16"/>
  <c r="AF5" i="16"/>
  <c r="AE5" i="16"/>
  <c r="AD5" i="16"/>
  <c r="U5" i="16"/>
  <c r="S5" i="16"/>
  <c r="AA5" i="16" s="1"/>
  <c r="R5" i="16"/>
  <c r="Z5" i="16" s="1"/>
  <c r="Q5" i="16"/>
  <c r="Y5" i="16" s="1"/>
  <c r="P5" i="16"/>
  <c r="X5" i="16" s="1"/>
  <c r="O5" i="16"/>
  <c r="W5" i="16" s="1"/>
  <c r="AH4" i="16"/>
  <c r="AG4" i="16"/>
  <c r="AF4" i="16"/>
  <c r="AE4" i="16"/>
  <c r="AD4" i="16"/>
  <c r="U4" i="16"/>
  <c r="S4" i="16"/>
  <c r="AA4" i="16" s="1"/>
  <c r="R4" i="16"/>
  <c r="Z4" i="16" s="1"/>
  <c r="Q4" i="16"/>
  <c r="Y4" i="16" s="1"/>
  <c r="P4" i="16"/>
  <c r="X4" i="16" s="1"/>
  <c r="O4" i="16"/>
  <c r="W4" i="16" s="1"/>
  <c r="AH3" i="16"/>
  <c r="AG3" i="16"/>
  <c r="AF3" i="16"/>
  <c r="AE3" i="16"/>
  <c r="AD3" i="16"/>
  <c r="U3" i="16"/>
  <c r="S3" i="16"/>
  <c r="AA3" i="16" s="1"/>
  <c r="R3" i="16"/>
  <c r="Z3" i="16" s="1"/>
  <c r="Q3" i="16"/>
  <c r="Y3" i="16" s="1"/>
  <c r="P3" i="16"/>
  <c r="X3" i="16" s="1"/>
  <c r="O3" i="16"/>
  <c r="W3" i="16" s="1"/>
  <c r="AH34" i="15"/>
  <c r="AG34" i="15"/>
  <c r="AF34" i="15"/>
  <c r="AE34" i="15"/>
  <c r="AD34" i="15"/>
  <c r="U34" i="15"/>
  <c r="S34" i="15"/>
  <c r="AA34" i="15" s="1"/>
  <c r="R34" i="15"/>
  <c r="Z34" i="15" s="1"/>
  <c r="Q34" i="15"/>
  <c r="Y34" i="15" s="1"/>
  <c r="P34" i="15"/>
  <c r="X34" i="15" s="1"/>
  <c r="O34" i="15"/>
  <c r="W34" i="15" s="1"/>
  <c r="AH33" i="15"/>
  <c r="AG33" i="15"/>
  <c r="AF33" i="15"/>
  <c r="AE33" i="15"/>
  <c r="AD33" i="15"/>
  <c r="U33" i="15"/>
  <c r="S33" i="15"/>
  <c r="R33" i="15"/>
  <c r="Q33" i="15"/>
  <c r="P33" i="15"/>
  <c r="X33" i="15" s="1"/>
  <c r="O33" i="15"/>
  <c r="AH32" i="15"/>
  <c r="AG32" i="15"/>
  <c r="AF32" i="15"/>
  <c r="AE32" i="15"/>
  <c r="AD32" i="15"/>
  <c r="U32" i="15"/>
  <c r="S32" i="15"/>
  <c r="AA32" i="15" s="1"/>
  <c r="R32" i="15"/>
  <c r="Z32" i="15" s="1"/>
  <c r="Q32" i="15"/>
  <c r="Y32" i="15" s="1"/>
  <c r="P32" i="15"/>
  <c r="X32" i="15" s="1"/>
  <c r="O32" i="15"/>
  <c r="W32" i="15" s="1"/>
  <c r="AH31" i="15"/>
  <c r="AG31" i="15"/>
  <c r="AF31" i="15"/>
  <c r="AE31" i="15"/>
  <c r="AD31" i="15"/>
  <c r="U31" i="15"/>
  <c r="S31" i="15"/>
  <c r="R31" i="15"/>
  <c r="Q31" i="15"/>
  <c r="Y31" i="15" s="1"/>
  <c r="P31" i="15"/>
  <c r="X31" i="15" s="1"/>
  <c r="O31" i="15"/>
  <c r="AH30" i="15"/>
  <c r="AG30" i="15"/>
  <c r="AF30" i="15"/>
  <c r="AE30" i="15"/>
  <c r="AD30" i="15"/>
  <c r="U30" i="15"/>
  <c r="S30" i="15"/>
  <c r="AA30" i="15" s="1"/>
  <c r="R30" i="15"/>
  <c r="Z30" i="15" s="1"/>
  <c r="Q30" i="15"/>
  <c r="Y30" i="15" s="1"/>
  <c r="P30" i="15"/>
  <c r="X30" i="15" s="1"/>
  <c r="O30" i="15"/>
  <c r="W30" i="15" s="1"/>
  <c r="AH29" i="15"/>
  <c r="AG29" i="15"/>
  <c r="AF29" i="15"/>
  <c r="AE29" i="15"/>
  <c r="AD29" i="15"/>
  <c r="U29" i="15"/>
  <c r="S29" i="15"/>
  <c r="AA29" i="15" s="1"/>
  <c r="R29" i="15"/>
  <c r="Z29" i="15" s="1"/>
  <c r="Q29" i="15"/>
  <c r="Y29" i="15" s="1"/>
  <c r="P29" i="15"/>
  <c r="X29" i="15" s="1"/>
  <c r="O29" i="15"/>
  <c r="W29" i="15" s="1"/>
  <c r="AH28" i="15"/>
  <c r="AG28" i="15"/>
  <c r="AF28" i="15"/>
  <c r="AE28" i="15"/>
  <c r="AD28" i="15"/>
  <c r="U28" i="15"/>
  <c r="S28" i="15"/>
  <c r="R28" i="15"/>
  <c r="Z28" i="15" s="1"/>
  <c r="Q28" i="15"/>
  <c r="Y28" i="15" s="1"/>
  <c r="P28" i="15"/>
  <c r="X28" i="15" s="1"/>
  <c r="O28" i="15"/>
  <c r="AH27" i="15"/>
  <c r="AG27" i="15"/>
  <c r="AF27" i="15"/>
  <c r="AE27" i="15"/>
  <c r="AD27" i="15"/>
  <c r="U27" i="15"/>
  <c r="S27" i="15"/>
  <c r="R27" i="15"/>
  <c r="Q27" i="15"/>
  <c r="P27" i="15"/>
  <c r="X27" i="15" s="1"/>
  <c r="O27" i="15"/>
  <c r="AH26" i="15"/>
  <c r="AG26" i="15"/>
  <c r="AF26" i="15"/>
  <c r="AE26" i="15"/>
  <c r="AD26" i="15"/>
  <c r="U26" i="15"/>
  <c r="S26" i="15"/>
  <c r="AA26" i="15" s="1"/>
  <c r="R26" i="15"/>
  <c r="Q26" i="15"/>
  <c r="Y26" i="15" s="1"/>
  <c r="P26" i="15"/>
  <c r="O26" i="15"/>
  <c r="W26" i="15" s="1"/>
  <c r="AH25" i="15"/>
  <c r="AG25" i="15"/>
  <c r="AF25" i="15"/>
  <c r="AE25" i="15"/>
  <c r="AD25" i="15"/>
  <c r="U25" i="15"/>
  <c r="S25" i="15"/>
  <c r="AA25" i="15" s="1"/>
  <c r="R25" i="15"/>
  <c r="Z25" i="15" s="1"/>
  <c r="Q25" i="15"/>
  <c r="Y25" i="15" s="1"/>
  <c r="P25" i="15"/>
  <c r="X25" i="15" s="1"/>
  <c r="O25" i="15"/>
  <c r="W25" i="15" s="1"/>
  <c r="AH24" i="15"/>
  <c r="AG24" i="15"/>
  <c r="AF24" i="15"/>
  <c r="AE24" i="15"/>
  <c r="AD24" i="15"/>
  <c r="U24" i="15"/>
  <c r="S24" i="15"/>
  <c r="R24" i="15"/>
  <c r="Z24" i="15" s="1"/>
  <c r="Q24" i="15"/>
  <c r="P24" i="15"/>
  <c r="X24" i="15" s="1"/>
  <c r="O24" i="15"/>
  <c r="AH23" i="15"/>
  <c r="AG23" i="15"/>
  <c r="AF23" i="15"/>
  <c r="AE23" i="15"/>
  <c r="AD23" i="15"/>
  <c r="U23" i="15"/>
  <c r="S23" i="15"/>
  <c r="AA23" i="15" s="1"/>
  <c r="R23" i="15"/>
  <c r="Z23" i="15" s="1"/>
  <c r="Q23" i="15"/>
  <c r="Y23" i="15" s="1"/>
  <c r="P23" i="15"/>
  <c r="X23" i="15" s="1"/>
  <c r="O23" i="15"/>
  <c r="W23" i="15" s="1"/>
  <c r="AH22" i="15"/>
  <c r="AG22" i="15"/>
  <c r="AF22" i="15"/>
  <c r="AE22" i="15"/>
  <c r="AD22" i="15"/>
  <c r="U22" i="15"/>
  <c r="S22" i="15"/>
  <c r="R22" i="15"/>
  <c r="Z22" i="15" s="1"/>
  <c r="Q22" i="15"/>
  <c r="Y22" i="15" s="1"/>
  <c r="P22" i="15"/>
  <c r="X22" i="15" s="1"/>
  <c r="O22" i="15"/>
  <c r="W22" i="15" s="1"/>
  <c r="AH21" i="15"/>
  <c r="AG21" i="15"/>
  <c r="AF21" i="15"/>
  <c r="AE21" i="15"/>
  <c r="AD21" i="15"/>
  <c r="U21" i="15"/>
  <c r="S21" i="15"/>
  <c r="AA21" i="15" s="1"/>
  <c r="R21" i="15"/>
  <c r="Z21" i="15" s="1"/>
  <c r="Q21" i="15"/>
  <c r="Y21" i="15" s="1"/>
  <c r="P21" i="15"/>
  <c r="X21" i="15" s="1"/>
  <c r="O21" i="15"/>
  <c r="W21" i="15" s="1"/>
  <c r="AH20" i="15"/>
  <c r="AG20" i="15"/>
  <c r="AF20" i="15"/>
  <c r="AE20" i="15"/>
  <c r="AD20" i="15"/>
  <c r="U20" i="15"/>
  <c r="S20" i="15"/>
  <c r="R20" i="15"/>
  <c r="Q20" i="15"/>
  <c r="Y20" i="15" s="1"/>
  <c r="P20" i="15"/>
  <c r="X20" i="15" s="1"/>
  <c r="O20" i="15"/>
  <c r="AH19" i="15"/>
  <c r="AG19" i="15"/>
  <c r="AF19" i="15"/>
  <c r="AE19" i="15"/>
  <c r="AD19" i="15"/>
  <c r="U19" i="15"/>
  <c r="S19" i="15"/>
  <c r="R19" i="15"/>
  <c r="Q19" i="15"/>
  <c r="P19" i="15"/>
  <c r="X19" i="15" s="1"/>
  <c r="O19" i="15"/>
  <c r="AH18" i="15"/>
  <c r="AG18" i="15"/>
  <c r="AF18" i="15"/>
  <c r="AE18" i="15"/>
  <c r="AD18" i="15"/>
  <c r="U18" i="15"/>
  <c r="S18" i="15"/>
  <c r="AA18" i="15" s="1"/>
  <c r="R18" i="15"/>
  <c r="Q18" i="15"/>
  <c r="Y18" i="15" s="1"/>
  <c r="P18" i="15"/>
  <c r="X18" i="15" s="1"/>
  <c r="O18" i="15"/>
  <c r="W18" i="15" s="1"/>
  <c r="AH17" i="15"/>
  <c r="AG17" i="15"/>
  <c r="AF17" i="15"/>
  <c r="AE17" i="15"/>
  <c r="AD17" i="15"/>
  <c r="U17" i="15"/>
  <c r="S17" i="15"/>
  <c r="AA17" i="15" s="1"/>
  <c r="R17" i="15"/>
  <c r="Z17" i="15" s="1"/>
  <c r="Q17" i="15"/>
  <c r="Y17" i="15" s="1"/>
  <c r="P17" i="15"/>
  <c r="X17" i="15" s="1"/>
  <c r="O17" i="15"/>
  <c r="W17" i="15" s="1"/>
  <c r="AH16" i="15"/>
  <c r="AG16" i="15"/>
  <c r="AF16" i="15"/>
  <c r="AE16" i="15"/>
  <c r="AD16" i="15"/>
  <c r="U16" i="15"/>
  <c r="S16" i="15"/>
  <c r="R16" i="15"/>
  <c r="Z16" i="15" s="1"/>
  <c r="Q16" i="15"/>
  <c r="P16" i="15"/>
  <c r="X16" i="15" s="1"/>
  <c r="O16" i="15"/>
  <c r="AH15" i="15"/>
  <c r="AG15" i="15"/>
  <c r="AF15" i="15"/>
  <c r="AE15" i="15"/>
  <c r="AD15" i="15"/>
  <c r="U15" i="15"/>
  <c r="S15" i="15"/>
  <c r="AA15" i="15" s="1"/>
  <c r="R15" i="15"/>
  <c r="Z15" i="15" s="1"/>
  <c r="Q15" i="15"/>
  <c r="Y15" i="15" s="1"/>
  <c r="P15" i="15"/>
  <c r="X15" i="15" s="1"/>
  <c r="O15" i="15"/>
  <c r="W15" i="15" s="1"/>
  <c r="AH14" i="15"/>
  <c r="AG14" i="15"/>
  <c r="AF14" i="15"/>
  <c r="AE14" i="15"/>
  <c r="AD14" i="15"/>
  <c r="U14" i="15"/>
  <c r="S14" i="15"/>
  <c r="AA14" i="15" s="1"/>
  <c r="R14" i="15"/>
  <c r="Z14" i="15" s="1"/>
  <c r="Q14" i="15"/>
  <c r="Y14" i="15" s="1"/>
  <c r="P14" i="15"/>
  <c r="X14" i="15" s="1"/>
  <c r="O14" i="15"/>
  <c r="W14" i="15" s="1"/>
  <c r="AH13" i="15"/>
  <c r="AG13" i="15"/>
  <c r="AF13" i="15"/>
  <c r="AE13" i="15"/>
  <c r="AD13" i="15"/>
  <c r="U13" i="15"/>
  <c r="S13" i="15"/>
  <c r="AA13" i="15" s="1"/>
  <c r="R13" i="15"/>
  <c r="Q13" i="15"/>
  <c r="P13" i="15"/>
  <c r="X13" i="15" s="1"/>
  <c r="O13" i="15"/>
  <c r="W13" i="15" s="1"/>
  <c r="AH12" i="15"/>
  <c r="AG12" i="15"/>
  <c r="AF12" i="15"/>
  <c r="AE12" i="15"/>
  <c r="AD12" i="15"/>
  <c r="U12" i="15"/>
  <c r="S12" i="15"/>
  <c r="AA12" i="15" s="1"/>
  <c r="R12" i="15"/>
  <c r="Z12" i="15" s="1"/>
  <c r="Q12" i="15"/>
  <c r="Y12" i="15" s="1"/>
  <c r="P12" i="15"/>
  <c r="X12" i="15" s="1"/>
  <c r="O12" i="15"/>
  <c r="W12" i="15" s="1"/>
  <c r="AH11" i="15"/>
  <c r="AG11" i="15"/>
  <c r="AF11" i="15"/>
  <c r="AE11" i="15"/>
  <c r="AD11" i="15"/>
  <c r="U11" i="15"/>
  <c r="S11" i="15"/>
  <c r="R11" i="15"/>
  <c r="Z11" i="15" s="1"/>
  <c r="Q11" i="15"/>
  <c r="Y11" i="15" s="1"/>
  <c r="P11" i="15"/>
  <c r="X11" i="15" s="1"/>
  <c r="O11" i="15"/>
  <c r="AH10" i="15"/>
  <c r="AG10" i="15"/>
  <c r="AF10" i="15"/>
  <c r="AE10" i="15"/>
  <c r="AD10" i="15"/>
  <c r="U10" i="15"/>
  <c r="S10" i="15"/>
  <c r="R10" i="15"/>
  <c r="Q10" i="15"/>
  <c r="Y10" i="15" s="1"/>
  <c r="P10" i="15"/>
  <c r="X10" i="15" s="1"/>
  <c r="O10" i="15"/>
  <c r="AH9" i="15"/>
  <c r="AG9" i="15"/>
  <c r="AF9" i="15"/>
  <c r="AE9" i="15"/>
  <c r="AD9" i="15"/>
  <c r="U9" i="15"/>
  <c r="S9" i="15"/>
  <c r="AA9" i="15" s="1"/>
  <c r="R9" i="15"/>
  <c r="Z9" i="15" s="1"/>
  <c r="Q9" i="15"/>
  <c r="Y9" i="15" s="1"/>
  <c r="P9" i="15"/>
  <c r="O9" i="15"/>
  <c r="W9" i="15" s="1"/>
  <c r="AH8" i="15"/>
  <c r="AG8" i="15"/>
  <c r="AF8" i="15"/>
  <c r="AE8" i="15"/>
  <c r="AD8" i="15"/>
  <c r="U8" i="15"/>
  <c r="S8" i="15"/>
  <c r="R8" i="15"/>
  <c r="Q8" i="15"/>
  <c r="P8" i="15"/>
  <c r="X8" i="15" s="1"/>
  <c r="O8" i="15"/>
  <c r="AH7" i="15"/>
  <c r="AG7" i="15"/>
  <c r="AF7" i="15"/>
  <c r="AE7" i="15"/>
  <c r="AD7" i="15"/>
  <c r="U7" i="15"/>
  <c r="S7" i="15"/>
  <c r="AA7" i="15" s="1"/>
  <c r="R7" i="15"/>
  <c r="Q7" i="15"/>
  <c r="Y7" i="15" s="1"/>
  <c r="P7" i="15"/>
  <c r="X7" i="15" s="1"/>
  <c r="O7" i="15"/>
  <c r="W7" i="15" s="1"/>
  <c r="AH6" i="15"/>
  <c r="AG6" i="15"/>
  <c r="AF6" i="15"/>
  <c r="AE6" i="15"/>
  <c r="AD6" i="15"/>
  <c r="U6" i="15"/>
  <c r="S6" i="15"/>
  <c r="AA6" i="15" s="1"/>
  <c r="R6" i="15"/>
  <c r="Z6" i="15" s="1"/>
  <c r="Q6" i="15"/>
  <c r="Y6" i="15" s="1"/>
  <c r="P6" i="15"/>
  <c r="X6" i="15" s="1"/>
  <c r="O6" i="15"/>
  <c r="W6" i="15" s="1"/>
  <c r="AH5" i="15"/>
  <c r="AG5" i="15"/>
  <c r="AF5" i="15"/>
  <c r="AE5" i="15"/>
  <c r="AD5" i="15"/>
  <c r="U5" i="15"/>
  <c r="S5" i="15"/>
  <c r="AA5" i="15" s="1"/>
  <c r="R5" i="15"/>
  <c r="Z5" i="15" s="1"/>
  <c r="Q5" i="15"/>
  <c r="Y5" i="15" s="1"/>
  <c r="P5" i="15"/>
  <c r="X5" i="15" s="1"/>
  <c r="O5" i="15"/>
  <c r="W5" i="15" s="1"/>
  <c r="AH4" i="15"/>
  <c r="AG4" i="15"/>
  <c r="BG4" i="15" s="1"/>
  <c r="AF4" i="15"/>
  <c r="AE4" i="15"/>
  <c r="AD4" i="15"/>
  <c r="U4" i="15"/>
  <c r="S4" i="15"/>
  <c r="AA4" i="15" s="1"/>
  <c r="R4" i="15"/>
  <c r="Z4" i="15" s="1"/>
  <c r="Q4" i="15"/>
  <c r="Y4" i="15" s="1"/>
  <c r="P4" i="15"/>
  <c r="X4" i="15" s="1"/>
  <c r="O4" i="15"/>
  <c r="W4" i="15" s="1"/>
  <c r="AH3" i="15"/>
  <c r="AG3" i="15"/>
  <c r="AF3" i="15"/>
  <c r="AE3" i="15"/>
  <c r="AD3" i="15"/>
  <c r="AX3" i="15" s="1"/>
  <c r="U3" i="15"/>
  <c r="S3" i="15"/>
  <c r="AA3" i="15" s="1"/>
  <c r="R3" i="15"/>
  <c r="Z3" i="15" s="1"/>
  <c r="Q3" i="15"/>
  <c r="Y3" i="15" s="1"/>
  <c r="P3" i="15"/>
  <c r="X3" i="15" s="1"/>
  <c r="O3" i="15"/>
  <c r="W3" i="15" s="1"/>
  <c r="BQ29" i="15" l="1"/>
  <c r="BR29" i="15" s="1"/>
  <c r="Z31" i="15"/>
  <c r="BE34" i="16"/>
  <c r="BF34" i="16" s="1"/>
  <c r="BM34" i="16"/>
  <c r="BN34" i="16" s="1"/>
  <c r="BE6" i="16"/>
  <c r="AO3" i="16"/>
  <c r="AK3" i="16"/>
  <c r="BB33" i="16"/>
  <c r="AB30" i="16"/>
  <c r="Z28" i="16"/>
  <c r="Z27" i="15"/>
  <c r="BB33" i="15"/>
  <c r="AL5" i="16"/>
  <c r="AL4" i="16"/>
  <c r="AM5" i="16"/>
  <c r="AM6" i="16"/>
  <c r="BB32" i="16"/>
  <c r="AB26" i="16"/>
  <c r="BB31" i="16"/>
  <c r="AY6" i="15"/>
  <c r="AA22" i="15"/>
  <c r="BB31" i="15"/>
  <c r="AB17" i="15"/>
  <c r="BE3" i="16"/>
  <c r="AZ3" i="16"/>
  <c r="BD6" i="16"/>
  <c r="BH6" i="16"/>
  <c r="BB30" i="16"/>
  <c r="BG4" i="16"/>
  <c r="BG5" i="16"/>
  <c r="BF4" i="16"/>
  <c r="BF5" i="16"/>
  <c r="AL6" i="16"/>
  <c r="AN4" i="16"/>
  <c r="BF6" i="16"/>
  <c r="BB29" i="16"/>
  <c r="AN6" i="16"/>
  <c r="AL3" i="15"/>
  <c r="AO5" i="15"/>
  <c r="BF6" i="15"/>
  <c r="BE5" i="15"/>
  <c r="BG5" i="15"/>
  <c r="AL3" i="16"/>
  <c r="AM4" i="16"/>
  <c r="BG3" i="16"/>
  <c r="AM3" i="16"/>
  <c r="BD4" i="16"/>
  <c r="BH4" i="16"/>
  <c r="AN5" i="16"/>
  <c r="AO6" i="16"/>
  <c r="AX3" i="16"/>
  <c r="BH3" i="16"/>
  <c r="AY4" i="16"/>
  <c r="AK4" i="16"/>
  <c r="AO4" i="16"/>
  <c r="BE5" i="16"/>
  <c r="AK5" i="16"/>
  <c r="AO5" i="16"/>
  <c r="AK6" i="16"/>
  <c r="Z10" i="16"/>
  <c r="AU30" i="16" s="1"/>
  <c r="AX5" i="16"/>
  <c r="BB5" i="16"/>
  <c r="Z8" i="16"/>
  <c r="AU4" i="16" s="1"/>
  <c r="BA6" i="16"/>
  <c r="Z7" i="16"/>
  <c r="AU33" i="16" s="1"/>
  <c r="BB6" i="15"/>
  <c r="AT33" i="16"/>
  <c r="AT27" i="16"/>
  <c r="AT11" i="16"/>
  <c r="AT3" i="16"/>
  <c r="AU11" i="16"/>
  <c r="AU34" i="16"/>
  <c r="AT29" i="16"/>
  <c r="AT35" i="16"/>
  <c r="AT13" i="16"/>
  <c r="AT5" i="16"/>
  <c r="AB21" i="16"/>
  <c r="BM31" i="16"/>
  <c r="BN31" i="16" s="1"/>
  <c r="AR33" i="16"/>
  <c r="BE27" i="16"/>
  <c r="AR27" i="16"/>
  <c r="AR11" i="16"/>
  <c r="AY27" i="16"/>
  <c r="AB3" i="16"/>
  <c r="AR3" i="16"/>
  <c r="BI27" i="16"/>
  <c r="AB4" i="16"/>
  <c r="AU35" i="16"/>
  <c r="AU13" i="16"/>
  <c r="AU5" i="16"/>
  <c r="AU29" i="16"/>
  <c r="AB8" i="16"/>
  <c r="BM28" i="16"/>
  <c r="BN28" i="16" s="1"/>
  <c r="AB9" i="16"/>
  <c r="BE31" i="16"/>
  <c r="BF31" i="16" s="1"/>
  <c r="AB19" i="16"/>
  <c r="AV33" i="16"/>
  <c r="AV27" i="16"/>
  <c r="AV11" i="16"/>
  <c r="AV3" i="16"/>
  <c r="AS33" i="16"/>
  <c r="AS11" i="16"/>
  <c r="AS3" i="16"/>
  <c r="AS27" i="16"/>
  <c r="AS34" i="16"/>
  <c r="AS28" i="16"/>
  <c r="AS12" i="16"/>
  <c r="AS4" i="16"/>
  <c r="BM27" i="16"/>
  <c r="AR13" i="16"/>
  <c r="AR29" i="16"/>
  <c r="AB5" i="16"/>
  <c r="AR35" i="16"/>
  <c r="AR5" i="16"/>
  <c r="AV13" i="16"/>
  <c r="AV29" i="16"/>
  <c r="AV35" i="16"/>
  <c r="AV5" i="16"/>
  <c r="BQ27" i="16"/>
  <c r="AB6" i="16"/>
  <c r="BE28" i="16"/>
  <c r="BF28" i="16" s="1"/>
  <c r="AB17" i="16"/>
  <c r="BM30" i="16"/>
  <c r="BN30" i="16" s="1"/>
  <c r="AB25" i="16"/>
  <c r="BM32" i="16"/>
  <c r="BN32" i="16" s="1"/>
  <c r="BQ32" i="16"/>
  <c r="BR32" i="16" s="1"/>
  <c r="AS29" i="16"/>
  <c r="AS35" i="16"/>
  <c r="AS5" i="16"/>
  <c r="AS13" i="16"/>
  <c r="AS30" i="16"/>
  <c r="AS36" i="16"/>
  <c r="AS14" i="16"/>
  <c r="AS6" i="16"/>
  <c r="AY29" i="16"/>
  <c r="BE29" i="16"/>
  <c r="BF29" i="16" s="1"/>
  <c r="AB11" i="16"/>
  <c r="BI29" i="16"/>
  <c r="BJ29" i="16" s="1"/>
  <c r="AB12" i="16"/>
  <c r="BM29" i="16"/>
  <c r="BN29" i="16" s="1"/>
  <c r="AB13" i="16"/>
  <c r="BQ29" i="16"/>
  <c r="BR29" i="16" s="1"/>
  <c r="AB14" i="16"/>
  <c r="BE30" i="16"/>
  <c r="BF30" i="16" s="1"/>
  <c r="AB15" i="16"/>
  <c r="BE32" i="16"/>
  <c r="BF32" i="16" s="1"/>
  <c r="AB23" i="16"/>
  <c r="BA3" i="16"/>
  <c r="BF3" i="16"/>
  <c r="AZ4" i="16"/>
  <c r="BE4" i="16"/>
  <c r="AY5" i="16"/>
  <c r="BD5" i="16"/>
  <c r="BH5" i="16"/>
  <c r="AX6" i="16"/>
  <c r="BB6" i="16"/>
  <c r="BG6" i="16"/>
  <c r="Y18" i="16"/>
  <c r="Y20" i="16"/>
  <c r="Y22" i="16"/>
  <c r="Y24" i="16"/>
  <c r="BM33" i="16"/>
  <c r="BN33" i="16" s="1"/>
  <c r="AB29" i="16"/>
  <c r="BQ33" i="16"/>
  <c r="BR33" i="16" s="1"/>
  <c r="BB3" i="16"/>
  <c r="BA4" i="16"/>
  <c r="AZ5" i="16"/>
  <c r="AY6" i="16"/>
  <c r="BE33" i="16"/>
  <c r="BF33" i="16" s="1"/>
  <c r="AB27" i="16"/>
  <c r="BB34" i="16"/>
  <c r="BB27" i="16"/>
  <c r="AY3" i="16"/>
  <c r="BD3" i="16"/>
  <c r="AX4" i="16"/>
  <c r="BB4" i="16"/>
  <c r="BA5" i="16"/>
  <c r="AZ6" i="16"/>
  <c r="BB28" i="16"/>
  <c r="W16" i="16"/>
  <c r="AA16" i="16"/>
  <c r="W18" i="16"/>
  <c r="AA18" i="16"/>
  <c r="W20" i="16"/>
  <c r="AA20" i="16"/>
  <c r="W22" i="16"/>
  <c r="AA22" i="16"/>
  <c r="W24" i="16"/>
  <c r="AA24" i="16"/>
  <c r="Y28" i="16"/>
  <c r="AB28" i="16" s="1"/>
  <c r="BQ34" i="16"/>
  <c r="BR34" i="16" s="1"/>
  <c r="AB34" i="16"/>
  <c r="AY34" i="16"/>
  <c r="AB31" i="16"/>
  <c r="BI34" i="16"/>
  <c r="BJ34" i="16" s="1"/>
  <c r="AB32" i="16"/>
  <c r="AB33" i="16"/>
  <c r="BB3" i="15"/>
  <c r="AS3" i="15"/>
  <c r="AZ3" i="15"/>
  <c r="AM3" i="15"/>
  <c r="BF5" i="15"/>
  <c r="AY5" i="15"/>
  <c r="BB28" i="15"/>
  <c r="AS12" i="15"/>
  <c r="AA8" i="15"/>
  <c r="Z33" i="15"/>
  <c r="BM32" i="15"/>
  <c r="BN32" i="15" s="1"/>
  <c r="BA3" i="15"/>
  <c r="AL4" i="15"/>
  <c r="AZ5" i="15"/>
  <c r="BA6" i="15"/>
  <c r="Z18" i="15"/>
  <c r="Z26" i="15"/>
  <c r="AU36" i="15" s="1"/>
  <c r="BM30" i="15"/>
  <c r="BN30" i="15" s="1"/>
  <c r="BA4" i="15"/>
  <c r="BG3" i="15"/>
  <c r="BF4" i="15"/>
  <c r="AX5" i="15"/>
  <c r="BB5" i="15"/>
  <c r="AB6" i="15"/>
  <c r="AX6" i="15"/>
  <c r="BH6" i="15"/>
  <c r="AN6" i="15"/>
  <c r="Z13" i="15"/>
  <c r="Y16" i="15"/>
  <c r="AT6" i="15"/>
  <c r="Z19" i="15"/>
  <c r="Y24" i="15"/>
  <c r="AB25" i="15"/>
  <c r="BB34" i="15"/>
  <c r="BQ34" i="15"/>
  <c r="BR34" i="15" s="1"/>
  <c r="AB32" i="15"/>
  <c r="BI34" i="15"/>
  <c r="BJ34" i="15" s="1"/>
  <c r="AB3" i="15"/>
  <c r="AO4" i="15"/>
  <c r="BM27" i="15"/>
  <c r="AB5" i="15"/>
  <c r="BD5" i="15"/>
  <c r="W8" i="15"/>
  <c r="Z10" i="15"/>
  <c r="AS11" i="15"/>
  <c r="AB15" i="15"/>
  <c r="BE30" i="15"/>
  <c r="BF30" i="15" s="1"/>
  <c r="AB23" i="15"/>
  <c r="BE32" i="15"/>
  <c r="BF32" i="15" s="1"/>
  <c r="Y33" i="15"/>
  <c r="AT29" i="15" s="1"/>
  <c r="BQ30" i="15"/>
  <c r="BR30" i="15" s="1"/>
  <c r="AN4" i="15"/>
  <c r="Z20" i="15"/>
  <c r="AZ4" i="15"/>
  <c r="BD6" i="15"/>
  <c r="Y8" i="15"/>
  <c r="AM4" i="15"/>
  <c r="AY27" i="15"/>
  <c r="BB27" i="15"/>
  <c r="BH3" i="15"/>
  <c r="AS34" i="15"/>
  <c r="AS28" i="15"/>
  <c r="AS4" i="15"/>
  <c r="BD4" i="15"/>
  <c r="BH4" i="15"/>
  <c r="AK5" i="15"/>
  <c r="BE6" i="15"/>
  <c r="AM6" i="15"/>
  <c r="BG6" i="15"/>
  <c r="Z8" i="15"/>
  <c r="X9" i="15"/>
  <c r="AB9" i="15" s="1"/>
  <c r="AL5" i="15"/>
  <c r="W10" i="15"/>
  <c r="AR36" i="15" s="1"/>
  <c r="AK6" i="15"/>
  <c r="AA10" i="15"/>
  <c r="AV6" i="15" s="1"/>
  <c r="AO6" i="15"/>
  <c r="BI29" i="15"/>
  <c r="BJ29" i="15" s="1"/>
  <c r="AB12" i="15"/>
  <c r="AB14" i="15"/>
  <c r="W16" i="15"/>
  <c r="AA16" i="15"/>
  <c r="AB18" i="15"/>
  <c r="Y19" i="15"/>
  <c r="W19" i="15"/>
  <c r="BM31" i="15"/>
  <c r="BN31" i="15" s="1"/>
  <c r="AB21" i="15"/>
  <c r="W24" i="15"/>
  <c r="AA24" i="15"/>
  <c r="Y27" i="15"/>
  <c r="W27" i="15"/>
  <c r="AV30" i="15"/>
  <c r="BQ27" i="15"/>
  <c r="AM5" i="15"/>
  <c r="Y13" i="15"/>
  <c r="BM29" i="15"/>
  <c r="BN29" i="15" s="1"/>
  <c r="AS33" i="15"/>
  <c r="AS27" i="15"/>
  <c r="BE3" i="15"/>
  <c r="BF3" i="15"/>
  <c r="BI27" i="15"/>
  <c r="AB4" i="15"/>
  <c r="AY4" i="15"/>
  <c r="AK4" i="15"/>
  <c r="BE4" i="15"/>
  <c r="AN5" i="15"/>
  <c r="BH5" i="15"/>
  <c r="AU30" i="15"/>
  <c r="AT30" i="15"/>
  <c r="AT14" i="15"/>
  <c r="AT36" i="15"/>
  <c r="Z7" i="15"/>
  <c r="AN3" i="15"/>
  <c r="W11" i="15"/>
  <c r="AK3" i="15"/>
  <c r="AO3" i="15"/>
  <c r="AA11" i="15"/>
  <c r="AA19" i="15"/>
  <c r="AL6" i="15"/>
  <c r="X26" i="15"/>
  <c r="AS6" i="15" s="1"/>
  <c r="AA27" i="15"/>
  <c r="BE27" i="15"/>
  <c r="AB29" i="15"/>
  <c r="BM33" i="15"/>
  <c r="BN33" i="15" s="1"/>
  <c r="AB34" i="15"/>
  <c r="AY3" i="15"/>
  <c r="BD3" i="15"/>
  <c r="AX4" i="15"/>
  <c r="BB4" i="15"/>
  <c r="BA5" i="15"/>
  <c r="AZ6" i="15"/>
  <c r="W20" i="15"/>
  <c r="AA20" i="15"/>
  <c r="W28" i="15"/>
  <c r="AA28" i="15"/>
  <c r="BB29" i="15"/>
  <c r="BB30" i="15"/>
  <c r="BQ31" i="15"/>
  <c r="BR31" i="15" s="1"/>
  <c r="AB22" i="15"/>
  <c r="BB32" i="15"/>
  <c r="BQ33" i="15"/>
  <c r="BR33" i="15" s="1"/>
  <c r="AB30" i="15"/>
  <c r="W31" i="15"/>
  <c r="AA31" i="15"/>
  <c r="W33" i="15"/>
  <c r="AR35" i="15" s="1"/>
  <c r="AA33" i="15"/>
  <c r="AV13" i="15" s="1"/>
  <c r="AZ27" i="13"/>
  <c r="AU12" i="15" l="1"/>
  <c r="AU3" i="15"/>
  <c r="AT35" i="15"/>
  <c r="AU13" i="15"/>
  <c r="AU4" i="15"/>
  <c r="AU36" i="16"/>
  <c r="AB10" i="16"/>
  <c r="AU6" i="16"/>
  <c r="AU12" i="16"/>
  <c r="AU28" i="16"/>
  <c r="AU35" i="15"/>
  <c r="AT13" i="15"/>
  <c r="AT5" i="15"/>
  <c r="AU29" i="15"/>
  <c r="AT28" i="15"/>
  <c r="AU5" i="15"/>
  <c r="AT3" i="15"/>
  <c r="AT28" i="16"/>
  <c r="AT12" i="16"/>
  <c r="BI33" i="16"/>
  <c r="BJ33" i="16" s="1"/>
  <c r="AY33" i="16"/>
  <c r="AT34" i="16"/>
  <c r="AU14" i="15"/>
  <c r="AU6" i="15"/>
  <c r="AY31" i="16"/>
  <c r="AY44" i="16" s="1"/>
  <c r="AT36" i="16"/>
  <c r="AT4" i="16"/>
  <c r="AV14" i="16"/>
  <c r="AR12" i="16"/>
  <c r="AV34" i="16"/>
  <c r="AV33" i="15"/>
  <c r="AB13" i="15"/>
  <c r="AR33" i="15"/>
  <c r="AV12" i="15"/>
  <c r="BE28" i="15"/>
  <c r="BF28" i="15" s="1"/>
  <c r="AS29" i="15"/>
  <c r="AS13" i="15"/>
  <c r="BQ28" i="16"/>
  <c r="BR28" i="16" s="1"/>
  <c r="AU14" i="16"/>
  <c r="AB7" i="16"/>
  <c r="AZ56" i="16" s="1"/>
  <c r="BI28" i="16"/>
  <c r="BJ28" i="16" s="1"/>
  <c r="AU3" i="16"/>
  <c r="AY28" i="16"/>
  <c r="AZ28" i="16" s="1"/>
  <c r="AU27" i="16"/>
  <c r="AZ31" i="16"/>
  <c r="AZ29" i="16"/>
  <c r="BA42" i="16" s="1"/>
  <c r="AY42" i="16"/>
  <c r="AB22" i="16"/>
  <c r="BQ31" i="16"/>
  <c r="BR31" i="16" s="1"/>
  <c r="AB18" i="16"/>
  <c r="BQ30" i="16"/>
  <c r="BR30" i="16" s="1"/>
  <c r="AV36" i="16"/>
  <c r="AR14" i="16"/>
  <c r="AV12" i="16"/>
  <c r="AR34" i="16"/>
  <c r="AY56" i="16"/>
  <c r="BE36" i="16"/>
  <c r="BE37" i="16"/>
  <c r="BF27" i="16"/>
  <c r="AT6" i="16"/>
  <c r="AY47" i="16"/>
  <c r="AZ34" i="16"/>
  <c r="BA47" i="16" s="1"/>
  <c r="AV30" i="16"/>
  <c r="BR27" i="16"/>
  <c r="BM37" i="16"/>
  <c r="BM36" i="16"/>
  <c r="BN27" i="16"/>
  <c r="AV4" i="16"/>
  <c r="AR28" i="16"/>
  <c r="AZ27" i="16"/>
  <c r="BA40" i="16" s="1"/>
  <c r="AY40" i="16"/>
  <c r="AT30" i="16"/>
  <c r="BI32" i="16"/>
  <c r="BJ32" i="16" s="1"/>
  <c r="AB24" i="16"/>
  <c r="BI31" i="16"/>
  <c r="BJ31" i="16" s="1"/>
  <c r="AB20" i="16"/>
  <c r="AY57" i="16" s="1"/>
  <c r="BI30" i="16"/>
  <c r="BJ30" i="16" s="1"/>
  <c r="AB16" i="16"/>
  <c r="AY30" i="16"/>
  <c r="AV6" i="16"/>
  <c r="AR36" i="16"/>
  <c r="AZ58" i="16"/>
  <c r="AY58" i="16"/>
  <c r="AV28" i="16"/>
  <c r="AR4" i="16"/>
  <c r="BJ27" i="16"/>
  <c r="AT14" i="16"/>
  <c r="AY32" i="16"/>
  <c r="AR6" i="16"/>
  <c r="AR30" i="16"/>
  <c r="AY28" i="15"/>
  <c r="AZ28" i="15" s="1"/>
  <c r="AV35" i="15"/>
  <c r="AB26" i="15"/>
  <c r="AR4" i="15"/>
  <c r="AV11" i="15"/>
  <c r="AT11" i="15"/>
  <c r="AV14" i="15"/>
  <c r="BM28" i="15"/>
  <c r="BN28" i="15" s="1"/>
  <c r="AR27" i="15"/>
  <c r="AT34" i="15"/>
  <c r="AU34" i="15"/>
  <c r="AR12" i="15"/>
  <c r="AT4" i="15"/>
  <c r="AR6" i="15"/>
  <c r="AU28" i="15"/>
  <c r="AB19" i="15"/>
  <c r="BE31" i="15"/>
  <c r="BF31" i="15" s="1"/>
  <c r="AY31" i="15"/>
  <c r="BI30" i="15"/>
  <c r="BJ30" i="15" s="1"/>
  <c r="AB16" i="15"/>
  <c r="AS14" i="15"/>
  <c r="AS35" i="15"/>
  <c r="AT27" i="15"/>
  <c r="AV36" i="15"/>
  <c r="BI28" i="15"/>
  <c r="BJ28" i="15" s="1"/>
  <c r="AB8" i="15"/>
  <c r="AR28" i="15"/>
  <c r="AV29" i="15"/>
  <c r="BN27" i="15"/>
  <c r="AV28" i="15"/>
  <c r="AV4" i="15"/>
  <c r="AT12" i="15"/>
  <c r="BF27" i="15"/>
  <c r="AB10" i="15"/>
  <c r="BQ28" i="15"/>
  <c r="BR28" i="15" s="1"/>
  <c r="AY34" i="15"/>
  <c r="AB31" i="15"/>
  <c r="BE34" i="15"/>
  <c r="BF34" i="15" s="1"/>
  <c r="BE29" i="15"/>
  <c r="BF29" i="15" s="1"/>
  <c r="AB11" i="15"/>
  <c r="AY29" i="15"/>
  <c r="AR11" i="15"/>
  <c r="AR3" i="15"/>
  <c r="BI33" i="15"/>
  <c r="BJ33" i="15" s="1"/>
  <c r="AB28" i="15"/>
  <c r="AR30" i="15"/>
  <c r="AB27" i="15"/>
  <c r="AY33" i="15"/>
  <c r="BE33" i="15"/>
  <c r="BF33" i="15" s="1"/>
  <c r="BI32" i="15"/>
  <c r="BJ32" i="15" s="1"/>
  <c r="AB24" i="15"/>
  <c r="AZ27" i="15"/>
  <c r="BA40" i="15" s="1"/>
  <c r="AY40" i="15"/>
  <c r="AT33" i="15"/>
  <c r="AY30" i="15"/>
  <c r="AR5" i="15"/>
  <c r="AV34" i="15"/>
  <c r="AS30" i="15"/>
  <c r="AV27" i="15"/>
  <c r="BI31" i="15"/>
  <c r="BJ31" i="15" s="1"/>
  <c r="AB20" i="15"/>
  <c r="AR34" i="15"/>
  <c r="BR27" i="15"/>
  <c r="BJ27" i="15"/>
  <c r="AB33" i="15"/>
  <c r="AY58" i="15" s="1"/>
  <c r="BM34" i="15"/>
  <c r="BN34" i="15" s="1"/>
  <c r="AB7" i="15"/>
  <c r="AU33" i="15"/>
  <c r="AV3" i="15"/>
  <c r="AU11" i="15"/>
  <c r="AR14" i="15"/>
  <c r="AS5" i="15"/>
  <c r="BQ32" i="15"/>
  <c r="BR32" i="15" s="1"/>
  <c r="AY32" i="15"/>
  <c r="AV5" i="15"/>
  <c r="AR13" i="15"/>
  <c r="AR29" i="15"/>
  <c r="AS36" i="15"/>
  <c r="AU27" i="15"/>
  <c r="AH34" i="14"/>
  <c r="AG34" i="14"/>
  <c r="AF34" i="14"/>
  <c r="AE34" i="14"/>
  <c r="AD34" i="14"/>
  <c r="U34" i="14"/>
  <c r="S34" i="14"/>
  <c r="AA34" i="14" s="1"/>
  <c r="R34" i="14"/>
  <c r="Z34" i="14" s="1"/>
  <c r="Q34" i="14"/>
  <c r="P34" i="14"/>
  <c r="X34" i="14" s="1"/>
  <c r="O34" i="14"/>
  <c r="W34" i="14" s="1"/>
  <c r="AH33" i="14"/>
  <c r="AG33" i="14"/>
  <c r="AF33" i="14"/>
  <c r="AE33" i="14"/>
  <c r="AD33" i="14"/>
  <c r="U33" i="14"/>
  <c r="S33" i="14"/>
  <c r="AA33" i="14" s="1"/>
  <c r="R33" i="14"/>
  <c r="Q33" i="14"/>
  <c r="Y33" i="14" s="1"/>
  <c r="P33" i="14"/>
  <c r="X33" i="14" s="1"/>
  <c r="O33" i="14"/>
  <c r="W33" i="14" s="1"/>
  <c r="AH32" i="14"/>
  <c r="AG32" i="14"/>
  <c r="AF32" i="14"/>
  <c r="AE32" i="14"/>
  <c r="AD32" i="14"/>
  <c r="U32" i="14"/>
  <c r="Z32" i="14" s="1"/>
  <c r="S32" i="14"/>
  <c r="AA32" i="14" s="1"/>
  <c r="R32" i="14"/>
  <c r="Q32" i="14"/>
  <c r="Y32" i="14" s="1"/>
  <c r="P32" i="14"/>
  <c r="X32" i="14" s="1"/>
  <c r="O32" i="14"/>
  <c r="W32" i="14" s="1"/>
  <c r="AH31" i="14"/>
  <c r="AG31" i="14"/>
  <c r="AF31" i="14"/>
  <c r="AE31" i="14"/>
  <c r="AD31" i="14"/>
  <c r="U31" i="14"/>
  <c r="S31" i="14"/>
  <c r="AA31" i="14" s="1"/>
  <c r="R31" i="14"/>
  <c r="Q31" i="14"/>
  <c r="Y31" i="14" s="1"/>
  <c r="P31" i="14"/>
  <c r="X31" i="14" s="1"/>
  <c r="O31" i="14"/>
  <c r="W31" i="14" s="1"/>
  <c r="AH30" i="14"/>
  <c r="AG30" i="14"/>
  <c r="AF30" i="14"/>
  <c r="AE30" i="14"/>
  <c r="AD30" i="14"/>
  <c r="U30" i="14"/>
  <c r="S30" i="14"/>
  <c r="AA30" i="14" s="1"/>
  <c r="R30" i="14"/>
  <c r="Z30" i="14" s="1"/>
  <c r="Q30" i="14"/>
  <c r="Y30" i="14" s="1"/>
  <c r="P30" i="14"/>
  <c r="O30" i="14"/>
  <c r="W30" i="14" s="1"/>
  <c r="AH29" i="14"/>
  <c r="AG29" i="14"/>
  <c r="AF29" i="14"/>
  <c r="AE29" i="14"/>
  <c r="AD29" i="14"/>
  <c r="U29" i="14"/>
  <c r="S29" i="14"/>
  <c r="AA29" i="14" s="1"/>
  <c r="R29" i="14"/>
  <c r="Z29" i="14" s="1"/>
  <c r="Q29" i="14"/>
  <c r="Y29" i="14" s="1"/>
  <c r="P29" i="14"/>
  <c r="X29" i="14" s="1"/>
  <c r="O29" i="14"/>
  <c r="W29" i="14" s="1"/>
  <c r="AH28" i="14"/>
  <c r="AG28" i="14"/>
  <c r="AF28" i="14"/>
  <c r="AE28" i="14"/>
  <c r="AD28" i="14"/>
  <c r="U28" i="14"/>
  <c r="S28" i="14"/>
  <c r="AA28" i="14" s="1"/>
  <c r="R28" i="14"/>
  <c r="Z28" i="14" s="1"/>
  <c r="Q28" i="14"/>
  <c r="P28" i="14"/>
  <c r="X28" i="14" s="1"/>
  <c r="O28" i="14"/>
  <c r="W28" i="14" s="1"/>
  <c r="AH27" i="14"/>
  <c r="AG27" i="14"/>
  <c r="AF27" i="14"/>
  <c r="AE27" i="14"/>
  <c r="AD27" i="14"/>
  <c r="U27" i="14"/>
  <c r="S27" i="14"/>
  <c r="R27" i="14"/>
  <c r="Z27" i="14" s="1"/>
  <c r="Q27" i="14"/>
  <c r="Y27" i="14" s="1"/>
  <c r="P27" i="14"/>
  <c r="X27" i="14" s="1"/>
  <c r="O27" i="14"/>
  <c r="W27" i="14" s="1"/>
  <c r="AH26" i="14"/>
  <c r="AG26" i="14"/>
  <c r="AF26" i="14"/>
  <c r="AE26" i="14"/>
  <c r="AD26" i="14"/>
  <c r="U26" i="14"/>
  <c r="S26" i="14"/>
  <c r="AA26" i="14" s="1"/>
  <c r="R26" i="14"/>
  <c r="Z26" i="14" s="1"/>
  <c r="Q26" i="14"/>
  <c r="Y26" i="14" s="1"/>
  <c r="P26" i="14"/>
  <c r="X26" i="14" s="1"/>
  <c r="O26" i="14"/>
  <c r="W26" i="14" s="1"/>
  <c r="AH25" i="14"/>
  <c r="AG25" i="14"/>
  <c r="AF25" i="14"/>
  <c r="AE25" i="14"/>
  <c r="AD25" i="14"/>
  <c r="U25" i="14"/>
  <c r="S25" i="14"/>
  <c r="AA25" i="14" s="1"/>
  <c r="R25" i="14"/>
  <c r="Z25" i="14" s="1"/>
  <c r="Q25" i="14"/>
  <c r="Y25" i="14" s="1"/>
  <c r="P25" i="14"/>
  <c r="X25" i="14" s="1"/>
  <c r="O25" i="14"/>
  <c r="W25" i="14" s="1"/>
  <c r="AH24" i="14"/>
  <c r="AG24" i="14"/>
  <c r="AF24" i="14"/>
  <c r="AE24" i="14"/>
  <c r="AD24" i="14"/>
  <c r="U24" i="14"/>
  <c r="S24" i="14"/>
  <c r="AA24" i="14" s="1"/>
  <c r="R24" i="14"/>
  <c r="Q24" i="14"/>
  <c r="P24" i="14"/>
  <c r="X24" i="14" s="1"/>
  <c r="O24" i="14"/>
  <c r="W24" i="14" s="1"/>
  <c r="AH23" i="14"/>
  <c r="AG23" i="14"/>
  <c r="AF23" i="14"/>
  <c r="AE23" i="14"/>
  <c r="AD23" i="14"/>
  <c r="U23" i="14"/>
  <c r="S23" i="14"/>
  <c r="R23" i="14"/>
  <c r="Z23" i="14" s="1"/>
  <c r="Q23" i="14"/>
  <c r="Y23" i="14" s="1"/>
  <c r="P23" i="14"/>
  <c r="X23" i="14" s="1"/>
  <c r="O23" i="14"/>
  <c r="W23" i="14" s="1"/>
  <c r="AH22" i="14"/>
  <c r="AG22" i="14"/>
  <c r="AF22" i="14"/>
  <c r="AE22" i="14"/>
  <c r="AD22" i="14"/>
  <c r="U22" i="14"/>
  <c r="S22" i="14"/>
  <c r="AA22" i="14" s="1"/>
  <c r="R22" i="14"/>
  <c r="Z22" i="14" s="1"/>
  <c r="Q22" i="14"/>
  <c r="Y22" i="14" s="1"/>
  <c r="P22" i="14"/>
  <c r="X22" i="14" s="1"/>
  <c r="O22" i="14"/>
  <c r="W22" i="14" s="1"/>
  <c r="AH21" i="14"/>
  <c r="AG21" i="14"/>
  <c r="AF21" i="14"/>
  <c r="AE21" i="14"/>
  <c r="AD21" i="14"/>
  <c r="U21" i="14"/>
  <c r="S21" i="14"/>
  <c r="AA21" i="14" s="1"/>
  <c r="R21" i="14"/>
  <c r="Z21" i="14" s="1"/>
  <c r="Q21" i="14"/>
  <c r="Y21" i="14" s="1"/>
  <c r="P21" i="14"/>
  <c r="X21" i="14" s="1"/>
  <c r="O21" i="14"/>
  <c r="W21" i="14" s="1"/>
  <c r="AH20" i="14"/>
  <c r="AG20" i="14"/>
  <c r="AF20" i="14"/>
  <c r="AE20" i="14"/>
  <c r="AD20" i="14"/>
  <c r="U20" i="14"/>
  <c r="S20" i="14"/>
  <c r="AA20" i="14" s="1"/>
  <c r="R20" i="14"/>
  <c r="Q20" i="14"/>
  <c r="P20" i="14"/>
  <c r="X20" i="14" s="1"/>
  <c r="O20" i="14"/>
  <c r="W20" i="14" s="1"/>
  <c r="AH19" i="14"/>
  <c r="AG19" i="14"/>
  <c r="AF19" i="14"/>
  <c r="AE19" i="14"/>
  <c r="AD19" i="14"/>
  <c r="U19" i="14"/>
  <c r="S19" i="14"/>
  <c r="R19" i="14"/>
  <c r="Z19" i="14" s="1"/>
  <c r="Q19" i="14"/>
  <c r="Y19" i="14" s="1"/>
  <c r="P19" i="14"/>
  <c r="X19" i="14" s="1"/>
  <c r="O19" i="14"/>
  <c r="W19" i="14" s="1"/>
  <c r="AH18" i="14"/>
  <c r="AG18" i="14"/>
  <c r="AF18" i="14"/>
  <c r="AE18" i="14"/>
  <c r="AD18" i="14"/>
  <c r="U18" i="14"/>
  <c r="S18" i="14"/>
  <c r="AA18" i="14" s="1"/>
  <c r="R18" i="14"/>
  <c r="Z18" i="14" s="1"/>
  <c r="Q18" i="14"/>
  <c r="Y18" i="14" s="1"/>
  <c r="P18" i="14"/>
  <c r="X18" i="14" s="1"/>
  <c r="O18" i="14"/>
  <c r="W18" i="14" s="1"/>
  <c r="AH17" i="14"/>
  <c r="AG17" i="14"/>
  <c r="AF17" i="14"/>
  <c r="AE17" i="14"/>
  <c r="AD17" i="14"/>
  <c r="U17" i="14"/>
  <c r="S17" i="14"/>
  <c r="AA17" i="14" s="1"/>
  <c r="R17" i="14"/>
  <c r="Z17" i="14" s="1"/>
  <c r="Q17" i="14"/>
  <c r="Y17" i="14" s="1"/>
  <c r="P17" i="14"/>
  <c r="X17" i="14" s="1"/>
  <c r="O17" i="14"/>
  <c r="W17" i="14" s="1"/>
  <c r="AH16" i="14"/>
  <c r="AG16" i="14"/>
  <c r="AF16" i="14"/>
  <c r="AE16" i="14"/>
  <c r="AD16" i="14"/>
  <c r="U16" i="14"/>
  <c r="S16" i="14"/>
  <c r="AA16" i="14" s="1"/>
  <c r="R16" i="14"/>
  <c r="Q16" i="14"/>
  <c r="P16" i="14"/>
  <c r="X16" i="14" s="1"/>
  <c r="O16" i="14"/>
  <c r="W16" i="14" s="1"/>
  <c r="AH15" i="14"/>
  <c r="AG15" i="14"/>
  <c r="AF15" i="14"/>
  <c r="AE15" i="14"/>
  <c r="AD15" i="14"/>
  <c r="U15" i="14"/>
  <c r="S15" i="14"/>
  <c r="R15" i="14"/>
  <c r="Z15" i="14" s="1"/>
  <c r="Q15" i="14"/>
  <c r="Y15" i="14" s="1"/>
  <c r="P15" i="14"/>
  <c r="X15" i="14" s="1"/>
  <c r="O15" i="14"/>
  <c r="W15" i="14" s="1"/>
  <c r="AH14" i="14"/>
  <c r="AG14" i="14"/>
  <c r="AF14" i="14"/>
  <c r="AE14" i="14"/>
  <c r="AD14" i="14"/>
  <c r="U14" i="14"/>
  <c r="S14" i="14"/>
  <c r="AA14" i="14" s="1"/>
  <c r="R14" i="14"/>
  <c r="Z14" i="14" s="1"/>
  <c r="Q14" i="14"/>
  <c r="Y14" i="14" s="1"/>
  <c r="P14" i="14"/>
  <c r="X14" i="14" s="1"/>
  <c r="O14" i="14"/>
  <c r="W14" i="14" s="1"/>
  <c r="AH13" i="14"/>
  <c r="AG13" i="14"/>
  <c r="AF13" i="14"/>
  <c r="AE13" i="14"/>
  <c r="AD13" i="14"/>
  <c r="U13" i="14"/>
  <c r="S13" i="14"/>
  <c r="AA13" i="14" s="1"/>
  <c r="R13" i="14"/>
  <c r="Z13" i="14" s="1"/>
  <c r="Q13" i="14"/>
  <c r="Y13" i="14" s="1"/>
  <c r="P13" i="14"/>
  <c r="X13" i="14" s="1"/>
  <c r="O13" i="14"/>
  <c r="W13" i="14" s="1"/>
  <c r="AH12" i="14"/>
  <c r="AG12" i="14"/>
  <c r="AF12" i="14"/>
  <c r="AE12" i="14"/>
  <c r="AD12" i="14"/>
  <c r="U12" i="14"/>
  <c r="S12" i="14"/>
  <c r="AA12" i="14" s="1"/>
  <c r="R12" i="14"/>
  <c r="Z12" i="14" s="1"/>
  <c r="Q12" i="14"/>
  <c r="P12" i="14"/>
  <c r="X12" i="14" s="1"/>
  <c r="O12" i="14"/>
  <c r="W12" i="14" s="1"/>
  <c r="AH11" i="14"/>
  <c r="AG11" i="14"/>
  <c r="AF11" i="14"/>
  <c r="AE11" i="14"/>
  <c r="AD11" i="14"/>
  <c r="U11" i="14"/>
  <c r="S11" i="14"/>
  <c r="AA11" i="14" s="1"/>
  <c r="R11" i="14"/>
  <c r="Q11" i="14"/>
  <c r="P11" i="14"/>
  <c r="X11" i="14" s="1"/>
  <c r="O11" i="14"/>
  <c r="AH10" i="14"/>
  <c r="AG10" i="14"/>
  <c r="AF10" i="14"/>
  <c r="AE10" i="14"/>
  <c r="AD10" i="14"/>
  <c r="U10" i="14"/>
  <c r="S10" i="14"/>
  <c r="AA10" i="14" s="1"/>
  <c r="R10" i="14"/>
  <c r="Z10" i="14" s="1"/>
  <c r="Q10" i="14"/>
  <c r="Y10" i="14" s="1"/>
  <c r="P10" i="14"/>
  <c r="X10" i="14" s="1"/>
  <c r="O10" i="14"/>
  <c r="W10" i="14" s="1"/>
  <c r="AH9" i="14"/>
  <c r="AG9" i="14"/>
  <c r="AF9" i="14"/>
  <c r="AE9" i="14"/>
  <c r="AD9" i="14"/>
  <c r="U9" i="14"/>
  <c r="S9" i="14"/>
  <c r="AA9" i="14" s="1"/>
  <c r="R9" i="14"/>
  <c r="Q9" i="14"/>
  <c r="Y9" i="14" s="1"/>
  <c r="P9" i="14"/>
  <c r="X9" i="14" s="1"/>
  <c r="O9" i="14"/>
  <c r="W9" i="14" s="1"/>
  <c r="AH8" i="14"/>
  <c r="AG8" i="14"/>
  <c r="AF8" i="14"/>
  <c r="AE8" i="14"/>
  <c r="AD8" i="14"/>
  <c r="U8" i="14"/>
  <c r="S8" i="14"/>
  <c r="R8" i="14"/>
  <c r="Q8" i="14"/>
  <c r="Y8" i="14" s="1"/>
  <c r="P8" i="14"/>
  <c r="X8" i="14" s="1"/>
  <c r="O8" i="14"/>
  <c r="W8" i="14" s="1"/>
  <c r="AH7" i="14"/>
  <c r="AG7" i="14"/>
  <c r="AF7" i="14"/>
  <c r="AE7" i="14"/>
  <c r="AD7" i="14"/>
  <c r="U7" i="14"/>
  <c r="S7" i="14"/>
  <c r="AA7" i="14" s="1"/>
  <c r="R7" i="14"/>
  <c r="Z7" i="14" s="1"/>
  <c r="Q7" i="14"/>
  <c r="Y7" i="14" s="1"/>
  <c r="P7" i="14"/>
  <c r="X7" i="14" s="1"/>
  <c r="O7" i="14"/>
  <c r="W7" i="14" s="1"/>
  <c r="AH6" i="14"/>
  <c r="AG6" i="14"/>
  <c r="AF6" i="14"/>
  <c r="AE6" i="14"/>
  <c r="AD6" i="14"/>
  <c r="U6" i="14"/>
  <c r="S6" i="14"/>
  <c r="AA6" i="14" s="1"/>
  <c r="R6" i="14"/>
  <c r="Z6" i="14" s="1"/>
  <c r="Q6" i="14"/>
  <c r="Y6" i="14" s="1"/>
  <c r="P6" i="14"/>
  <c r="X6" i="14" s="1"/>
  <c r="O6" i="14"/>
  <c r="W6" i="14" s="1"/>
  <c r="AH5" i="14"/>
  <c r="AG5" i="14"/>
  <c r="AF5" i="14"/>
  <c r="AE5" i="14"/>
  <c r="AD5" i="14"/>
  <c r="U5" i="14"/>
  <c r="S5" i="14"/>
  <c r="AA5" i="14" s="1"/>
  <c r="R5" i="14"/>
  <c r="Q5" i="14"/>
  <c r="P5" i="14"/>
  <c r="X5" i="14" s="1"/>
  <c r="O5" i="14"/>
  <c r="W5" i="14" s="1"/>
  <c r="AH4" i="14"/>
  <c r="AG4" i="14"/>
  <c r="AF4" i="14"/>
  <c r="AE4" i="14"/>
  <c r="AD4" i="14"/>
  <c r="U4" i="14"/>
  <c r="S4" i="14"/>
  <c r="AA4" i="14" s="1"/>
  <c r="R4" i="14"/>
  <c r="Q4" i="14"/>
  <c r="Y4" i="14" s="1"/>
  <c r="P4" i="14"/>
  <c r="X4" i="14" s="1"/>
  <c r="O4" i="14"/>
  <c r="W4" i="14" s="1"/>
  <c r="AH3" i="14"/>
  <c r="AG3" i="14"/>
  <c r="AF3" i="14"/>
  <c r="AE3" i="14"/>
  <c r="AD3" i="14"/>
  <c r="U3" i="14"/>
  <c r="S3" i="14"/>
  <c r="AA3" i="14" s="1"/>
  <c r="R3" i="14"/>
  <c r="Z3" i="14" s="1"/>
  <c r="Q3" i="14"/>
  <c r="Y3" i="14" s="1"/>
  <c r="P3" i="14"/>
  <c r="X3" i="14" s="1"/>
  <c r="O3" i="14"/>
  <c r="W3" i="14" s="1"/>
  <c r="AH34" i="13"/>
  <c r="AG34" i="13"/>
  <c r="AF34" i="13"/>
  <c r="AE34" i="13"/>
  <c r="AD34" i="13"/>
  <c r="U34" i="13"/>
  <c r="S34" i="13"/>
  <c r="AA34" i="13" s="1"/>
  <c r="R34" i="13"/>
  <c r="Z34" i="13" s="1"/>
  <c r="Q34" i="13"/>
  <c r="P34" i="13"/>
  <c r="X34" i="13" s="1"/>
  <c r="O34" i="13"/>
  <c r="W34" i="13" s="1"/>
  <c r="AH33" i="13"/>
  <c r="AG33" i="13"/>
  <c r="AF33" i="13"/>
  <c r="AE33" i="13"/>
  <c r="AD33" i="13"/>
  <c r="U33" i="13"/>
  <c r="S33" i="13"/>
  <c r="R33" i="13"/>
  <c r="Q33" i="13"/>
  <c r="P33" i="13"/>
  <c r="X33" i="13" s="1"/>
  <c r="O33" i="13"/>
  <c r="AH32" i="13"/>
  <c r="AG32" i="13"/>
  <c r="AF32" i="13"/>
  <c r="AE32" i="13"/>
  <c r="AD32" i="13"/>
  <c r="U32" i="13"/>
  <c r="S32" i="13"/>
  <c r="R32" i="13"/>
  <c r="Q32" i="13"/>
  <c r="P32" i="13"/>
  <c r="O32" i="13"/>
  <c r="AH31" i="13"/>
  <c r="AG31" i="13"/>
  <c r="AF31" i="13"/>
  <c r="AE31" i="13"/>
  <c r="AD31" i="13"/>
  <c r="U31" i="13"/>
  <c r="S31" i="13"/>
  <c r="R31" i="13"/>
  <c r="Q31" i="13"/>
  <c r="P31" i="13"/>
  <c r="X31" i="13" s="1"/>
  <c r="O31" i="13"/>
  <c r="AH30" i="13"/>
  <c r="AG30" i="13"/>
  <c r="AF30" i="13"/>
  <c r="AE30" i="13"/>
  <c r="AD30" i="13"/>
  <c r="U30" i="13"/>
  <c r="S30" i="13"/>
  <c r="AA30" i="13" s="1"/>
  <c r="R30" i="13"/>
  <c r="Z30" i="13" s="1"/>
  <c r="Q30" i="13"/>
  <c r="Y30" i="13" s="1"/>
  <c r="P30" i="13"/>
  <c r="X30" i="13" s="1"/>
  <c r="O30" i="13"/>
  <c r="W30" i="13" s="1"/>
  <c r="AH29" i="13"/>
  <c r="AG29" i="13"/>
  <c r="AF29" i="13"/>
  <c r="AE29" i="13"/>
  <c r="AD29" i="13"/>
  <c r="U29" i="13"/>
  <c r="S29" i="13"/>
  <c r="AA29" i="13" s="1"/>
  <c r="R29" i="13"/>
  <c r="Z29" i="13" s="1"/>
  <c r="Q29" i="13"/>
  <c r="Y29" i="13" s="1"/>
  <c r="P29" i="13"/>
  <c r="X29" i="13" s="1"/>
  <c r="O29" i="13"/>
  <c r="W29" i="13" s="1"/>
  <c r="AH28" i="13"/>
  <c r="AG28" i="13"/>
  <c r="AF28" i="13"/>
  <c r="AE28" i="13"/>
  <c r="AD28" i="13"/>
  <c r="U28" i="13"/>
  <c r="S28" i="13"/>
  <c r="R28" i="13"/>
  <c r="Z28" i="13" s="1"/>
  <c r="Q28" i="13"/>
  <c r="P28" i="13"/>
  <c r="O28" i="13"/>
  <c r="AH27" i="13"/>
  <c r="AG27" i="13"/>
  <c r="AF27" i="13"/>
  <c r="AE27" i="13"/>
  <c r="AD27" i="13"/>
  <c r="U27" i="13"/>
  <c r="S27" i="13"/>
  <c r="R27" i="13"/>
  <c r="Q27" i="13"/>
  <c r="P27" i="13"/>
  <c r="X27" i="13" s="1"/>
  <c r="O27" i="13"/>
  <c r="AH26" i="13"/>
  <c r="AG26" i="13"/>
  <c r="AF26" i="13"/>
  <c r="AE26" i="13"/>
  <c r="AD26" i="13"/>
  <c r="U26" i="13"/>
  <c r="S26" i="13"/>
  <c r="AA26" i="13" s="1"/>
  <c r="R26" i="13"/>
  <c r="Z26" i="13" s="1"/>
  <c r="Q26" i="13"/>
  <c r="Y26" i="13" s="1"/>
  <c r="P26" i="13"/>
  <c r="X26" i="13" s="1"/>
  <c r="O26" i="13"/>
  <c r="W26" i="13" s="1"/>
  <c r="AH25" i="13"/>
  <c r="AG25" i="13"/>
  <c r="AF25" i="13"/>
  <c r="AE25" i="13"/>
  <c r="AD25" i="13"/>
  <c r="U25" i="13"/>
  <c r="S25" i="13"/>
  <c r="AA25" i="13" s="1"/>
  <c r="R25" i="13"/>
  <c r="Z25" i="13" s="1"/>
  <c r="Q25" i="13"/>
  <c r="Y25" i="13" s="1"/>
  <c r="P25" i="13"/>
  <c r="X25" i="13" s="1"/>
  <c r="O25" i="13"/>
  <c r="W25" i="13" s="1"/>
  <c r="AH24" i="13"/>
  <c r="AG24" i="13"/>
  <c r="AF24" i="13"/>
  <c r="AE24" i="13"/>
  <c r="AD24" i="13"/>
  <c r="U24" i="13"/>
  <c r="S24" i="13"/>
  <c r="R24" i="13"/>
  <c r="Z24" i="13" s="1"/>
  <c r="Q24" i="13"/>
  <c r="P24" i="13"/>
  <c r="O24" i="13"/>
  <c r="AH23" i="13"/>
  <c r="AG23" i="13"/>
  <c r="AF23" i="13"/>
  <c r="AE23" i="13"/>
  <c r="AD23" i="13"/>
  <c r="U23" i="13"/>
  <c r="S23" i="13"/>
  <c r="R23" i="13"/>
  <c r="Q23" i="13"/>
  <c r="P23" i="13"/>
  <c r="X23" i="13" s="1"/>
  <c r="O23" i="13"/>
  <c r="AH22" i="13"/>
  <c r="AG22" i="13"/>
  <c r="AF22" i="13"/>
  <c r="AE22" i="13"/>
  <c r="AD22" i="13"/>
  <c r="U22" i="13"/>
  <c r="S22" i="13"/>
  <c r="AA22" i="13" s="1"/>
  <c r="R22" i="13"/>
  <c r="Z22" i="13" s="1"/>
  <c r="Q22" i="13"/>
  <c r="Y22" i="13" s="1"/>
  <c r="P22" i="13"/>
  <c r="X22" i="13" s="1"/>
  <c r="O22" i="13"/>
  <c r="W22" i="13" s="1"/>
  <c r="AH21" i="13"/>
  <c r="AG21" i="13"/>
  <c r="AF21" i="13"/>
  <c r="AE21" i="13"/>
  <c r="AD21" i="13"/>
  <c r="U21" i="13"/>
  <c r="S21" i="13"/>
  <c r="AA21" i="13" s="1"/>
  <c r="R21" i="13"/>
  <c r="Z21" i="13" s="1"/>
  <c r="Q21" i="13"/>
  <c r="Y21" i="13" s="1"/>
  <c r="P21" i="13"/>
  <c r="X21" i="13" s="1"/>
  <c r="O21" i="13"/>
  <c r="W21" i="13" s="1"/>
  <c r="AH20" i="13"/>
  <c r="AG20" i="13"/>
  <c r="AF20" i="13"/>
  <c r="AE20" i="13"/>
  <c r="AD20" i="13"/>
  <c r="U20" i="13"/>
  <c r="S20" i="13"/>
  <c r="R20" i="13"/>
  <c r="Z20" i="13" s="1"/>
  <c r="Q20" i="13"/>
  <c r="P20" i="13"/>
  <c r="X20" i="13" s="1"/>
  <c r="O20" i="13"/>
  <c r="AH19" i="13"/>
  <c r="AG19" i="13"/>
  <c r="AF19" i="13"/>
  <c r="AE19" i="13"/>
  <c r="AD19" i="13"/>
  <c r="U19" i="13"/>
  <c r="S19" i="13"/>
  <c r="R19" i="13"/>
  <c r="Q19" i="13"/>
  <c r="P19" i="13"/>
  <c r="X19" i="13" s="1"/>
  <c r="O19" i="13"/>
  <c r="AH18" i="13"/>
  <c r="AG18" i="13"/>
  <c r="AF18" i="13"/>
  <c r="AE18" i="13"/>
  <c r="AD18" i="13"/>
  <c r="U18" i="13"/>
  <c r="S18" i="13"/>
  <c r="AA18" i="13" s="1"/>
  <c r="R18" i="13"/>
  <c r="Z18" i="13" s="1"/>
  <c r="Q18" i="13"/>
  <c r="Y18" i="13" s="1"/>
  <c r="P18" i="13"/>
  <c r="X18" i="13" s="1"/>
  <c r="O18" i="13"/>
  <c r="W18" i="13" s="1"/>
  <c r="AH17" i="13"/>
  <c r="AG17" i="13"/>
  <c r="AF17" i="13"/>
  <c r="AE17" i="13"/>
  <c r="AD17" i="13"/>
  <c r="U17" i="13"/>
  <c r="S17" i="13"/>
  <c r="AA17" i="13" s="1"/>
  <c r="R17" i="13"/>
  <c r="Z17" i="13" s="1"/>
  <c r="Q17" i="13"/>
  <c r="Y17" i="13" s="1"/>
  <c r="P17" i="13"/>
  <c r="X17" i="13" s="1"/>
  <c r="O17" i="13"/>
  <c r="W17" i="13" s="1"/>
  <c r="AH16" i="13"/>
  <c r="AG16" i="13"/>
  <c r="AF16" i="13"/>
  <c r="AE16" i="13"/>
  <c r="AD16" i="13"/>
  <c r="U16" i="13"/>
  <c r="S16" i="13"/>
  <c r="R16" i="13"/>
  <c r="Z16" i="13" s="1"/>
  <c r="Q16" i="13"/>
  <c r="P16" i="13"/>
  <c r="X16" i="13" s="1"/>
  <c r="O16" i="13"/>
  <c r="AH15" i="13"/>
  <c r="AG15" i="13"/>
  <c r="AF15" i="13"/>
  <c r="AE15" i="13"/>
  <c r="AD15" i="13"/>
  <c r="U15" i="13"/>
  <c r="S15" i="13"/>
  <c r="R15" i="13"/>
  <c r="Q15" i="13"/>
  <c r="P15" i="13"/>
  <c r="X15" i="13" s="1"/>
  <c r="O15" i="13"/>
  <c r="AH14" i="13"/>
  <c r="AG14" i="13"/>
  <c r="AF14" i="13"/>
  <c r="AE14" i="13"/>
  <c r="AD14" i="13"/>
  <c r="U14" i="13"/>
  <c r="S14" i="13"/>
  <c r="AA14" i="13" s="1"/>
  <c r="R14" i="13"/>
  <c r="Z14" i="13" s="1"/>
  <c r="Q14" i="13"/>
  <c r="Y14" i="13" s="1"/>
  <c r="P14" i="13"/>
  <c r="O14" i="13"/>
  <c r="W14" i="13" s="1"/>
  <c r="AH13" i="13"/>
  <c r="AG13" i="13"/>
  <c r="AF13" i="13"/>
  <c r="AE13" i="13"/>
  <c r="AD13" i="13"/>
  <c r="U13" i="13"/>
  <c r="S13" i="13"/>
  <c r="R13" i="13"/>
  <c r="Z13" i="13" s="1"/>
  <c r="Q13" i="13"/>
  <c r="Y13" i="13" s="1"/>
  <c r="P13" i="13"/>
  <c r="X13" i="13" s="1"/>
  <c r="O13" i="13"/>
  <c r="W13" i="13" s="1"/>
  <c r="AH12" i="13"/>
  <c r="AG12" i="13"/>
  <c r="AF12" i="13"/>
  <c r="AE12" i="13"/>
  <c r="AD12" i="13"/>
  <c r="U12" i="13"/>
  <c r="S12" i="13"/>
  <c r="AA12" i="13" s="1"/>
  <c r="R12" i="13"/>
  <c r="Z12" i="13" s="1"/>
  <c r="Q12" i="13"/>
  <c r="Y12" i="13" s="1"/>
  <c r="P12" i="13"/>
  <c r="X12" i="13" s="1"/>
  <c r="O12" i="13"/>
  <c r="W12" i="13" s="1"/>
  <c r="AH11" i="13"/>
  <c r="AG11" i="13"/>
  <c r="AF11" i="13"/>
  <c r="AE11" i="13"/>
  <c r="AD11" i="13"/>
  <c r="U11" i="13"/>
  <c r="S11" i="13"/>
  <c r="R11" i="13"/>
  <c r="Z11" i="13" s="1"/>
  <c r="Q11" i="13"/>
  <c r="P11" i="13"/>
  <c r="X11" i="13" s="1"/>
  <c r="O11" i="13"/>
  <c r="AH10" i="13"/>
  <c r="AG10" i="13"/>
  <c r="AF10" i="13"/>
  <c r="AE10" i="13"/>
  <c r="AD10" i="13"/>
  <c r="U10" i="13"/>
  <c r="S10" i="13"/>
  <c r="R10" i="13"/>
  <c r="Z10" i="13" s="1"/>
  <c r="Q10" i="13"/>
  <c r="P10" i="13"/>
  <c r="X10" i="13" s="1"/>
  <c r="O10" i="13"/>
  <c r="AH9" i="13"/>
  <c r="AG9" i="13"/>
  <c r="AF9" i="13"/>
  <c r="AE9" i="13"/>
  <c r="AD9" i="13"/>
  <c r="U9" i="13"/>
  <c r="S9" i="13"/>
  <c r="AA9" i="13" s="1"/>
  <c r="R9" i="13"/>
  <c r="Q9" i="13"/>
  <c r="Y9" i="13" s="1"/>
  <c r="P9" i="13"/>
  <c r="O9" i="13"/>
  <c r="W9" i="13" s="1"/>
  <c r="AH8" i="13"/>
  <c r="AG8" i="13"/>
  <c r="AF8" i="13"/>
  <c r="AE8" i="13"/>
  <c r="AD8" i="13"/>
  <c r="U8" i="13"/>
  <c r="S8" i="13"/>
  <c r="R8" i="13"/>
  <c r="Q8" i="13"/>
  <c r="P8" i="13"/>
  <c r="X8" i="13" s="1"/>
  <c r="O8" i="13"/>
  <c r="AH7" i="13"/>
  <c r="AG7" i="13"/>
  <c r="AF7" i="13"/>
  <c r="AE7" i="13"/>
  <c r="AD7" i="13"/>
  <c r="U7" i="13"/>
  <c r="S7" i="13"/>
  <c r="R7" i="13"/>
  <c r="Q7" i="13"/>
  <c r="Y7" i="13" s="1"/>
  <c r="P7" i="13"/>
  <c r="O7" i="13"/>
  <c r="W7" i="13" s="1"/>
  <c r="AH6" i="13"/>
  <c r="AG6" i="13"/>
  <c r="AF6" i="13"/>
  <c r="AE6" i="13"/>
  <c r="AD6" i="13"/>
  <c r="U6" i="13"/>
  <c r="S6" i="13"/>
  <c r="AA6" i="13" s="1"/>
  <c r="R6" i="13"/>
  <c r="Z6" i="13" s="1"/>
  <c r="Q6" i="13"/>
  <c r="Y6" i="13" s="1"/>
  <c r="P6" i="13"/>
  <c r="X6" i="13" s="1"/>
  <c r="O6" i="13"/>
  <c r="W6" i="13" s="1"/>
  <c r="AH5" i="13"/>
  <c r="AG5" i="13"/>
  <c r="AF5" i="13"/>
  <c r="AE5" i="13"/>
  <c r="AD5" i="13"/>
  <c r="U5" i="13"/>
  <c r="S5" i="13"/>
  <c r="AA5" i="13" s="1"/>
  <c r="R5" i="13"/>
  <c r="Z5" i="13" s="1"/>
  <c r="Q5" i="13"/>
  <c r="P5" i="13"/>
  <c r="X5" i="13" s="1"/>
  <c r="O5" i="13"/>
  <c r="W5" i="13" s="1"/>
  <c r="AH4" i="13"/>
  <c r="AG4" i="13"/>
  <c r="AF4" i="13"/>
  <c r="AE4" i="13"/>
  <c r="AD4" i="13"/>
  <c r="U4" i="13"/>
  <c r="S4" i="13"/>
  <c r="AA4" i="13" s="1"/>
  <c r="R4" i="13"/>
  <c r="Q4" i="13"/>
  <c r="Y4" i="13" s="1"/>
  <c r="P4" i="13"/>
  <c r="X4" i="13" s="1"/>
  <c r="O4" i="13"/>
  <c r="W4" i="13" s="1"/>
  <c r="AH3" i="13"/>
  <c r="AG3" i="13"/>
  <c r="AF3" i="13"/>
  <c r="AE3" i="13"/>
  <c r="AD3" i="13"/>
  <c r="U3" i="13"/>
  <c r="S3" i="13"/>
  <c r="R3" i="13"/>
  <c r="Q3" i="13"/>
  <c r="P3" i="13"/>
  <c r="X3" i="13" s="1"/>
  <c r="O3" i="13"/>
  <c r="AZ57" i="16" l="1"/>
  <c r="AY59" i="16"/>
  <c r="AY41" i="16"/>
  <c r="BA44" i="16"/>
  <c r="AZ33" i="16"/>
  <c r="BA46" i="16" s="1"/>
  <c r="AZ59" i="16"/>
  <c r="BA41" i="16"/>
  <c r="AY37" i="15"/>
  <c r="AY41" i="15"/>
  <c r="BA41" i="15"/>
  <c r="AZ58" i="15"/>
  <c r="AY46" i="16"/>
  <c r="AY37" i="16"/>
  <c r="BQ36" i="16"/>
  <c r="BQ37" i="16"/>
  <c r="BI37" i="16"/>
  <c r="AY36" i="15"/>
  <c r="BI36" i="16"/>
  <c r="AY36" i="16"/>
  <c r="AY45" i="16"/>
  <c r="AY51" i="16" s="1"/>
  <c r="AZ32" i="16"/>
  <c r="BA45" i="16" s="1"/>
  <c r="AY43" i="16"/>
  <c r="AZ30" i="16"/>
  <c r="BA43" i="16" s="1"/>
  <c r="BM36" i="15"/>
  <c r="AZ56" i="15"/>
  <c r="BI36" i="15"/>
  <c r="AZ57" i="15"/>
  <c r="BQ36" i="15"/>
  <c r="AY56" i="15"/>
  <c r="AY57" i="15"/>
  <c r="BI37" i="15"/>
  <c r="BE36" i="15"/>
  <c r="BQ37" i="15"/>
  <c r="AZ30" i="15"/>
  <c r="BA43" i="15" s="1"/>
  <c r="AY43" i="15"/>
  <c r="AY42" i="15"/>
  <c r="AZ29" i="15"/>
  <c r="BA42" i="15" s="1"/>
  <c r="BE37" i="15"/>
  <c r="AY45" i="15"/>
  <c r="AZ32" i="15"/>
  <c r="BA45" i="15" s="1"/>
  <c r="AZ33" i="15"/>
  <c r="BA46" i="15" s="1"/>
  <c r="AY46" i="15"/>
  <c r="AY47" i="15"/>
  <c r="AZ34" i="15"/>
  <c r="BA47" i="15" s="1"/>
  <c r="AY59" i="15"/>
  <c r="AZ59" i="15"/>
  <c r="BM37" i="15"/>
  <c r="AY44" i="15"/>
  <c r="AZ31" i="15"/>
  <c r="BA44" i="15" s="1"/>
  <c r="AA15" i="14"/>
  <c r="AA27" i="14"/>
  <c r="Z16" i="14"/>
  <c r="AK5" i="13"/>
  <c r="AA7" i="13"/>
  <c r="AO3" i="13"/>
  <c r="AK3" i="13"/>
  <c r="Y5" i="13"/>
  <c r="BM27" i="13" s="1"/>
  <c r="AY6" i="14"/>
  <c r="AL5" i="14"/>
  <c r="AL6" i="14"/>
  <c r="Y34" i="13"/>
  <c r="BB34" i="13"/>
  <c r="Z31" i="14"/>
  <c r="AK3" i="14"/>
  <c r="AL4" i="14"/>
  <c r="AZ3" i="14"/>
  <c r="BE34" i="14"/>
  <c r="BF34" i="14" s="1"/>
  <c r="BA6" i="14"/>
  <c r="Z33" i="14"/>
  <c r="BM34" i="14" s="1"/>
  <c r="BN34" i="14" s="1"/>
  <c r="BD4" i="14"/>
  <c r="BH4" i="14"/>
  <c r="Y34" i="14"/>
  <c r="AT6" i="14" s="1"/>
  <c r="X30" i="14"/>
  <c r="AS6" i="14" s="1"/>
  <c r="AM3" i="14"/>
  <c r="BF5" i="14"/>
  <c r="Y28" i="14"/>
  <c r="AB28" i="14" s="1"/>
  <c r="AY4" i="14"/>
  <c r="AK5" i="14"/>
  <c r="AB30" i="13"/>
  <c r="AM4" i="13"/>
  <c r="Y28" i="13"/>
  <c r="AM4" i="14"/>
  <c r="AN5" i="14"/>
  <c r="BQ32" i="14"/>
  <c r="BR32" i="14" s="1"/>
  <c r="AB26" i="14"/>
  <c r="AO4" i="14"/>
  <c r="Z24" i="14"/>
  <c r="AA23" i="14"/>
  <c r="BE32" i="14" s="1"/>
  <c r="BF32" i="14" s="1"/>
  <c r="AO5" i="13"/>
  <c r="BB32" i="13"/>
  <c r="BQ32" i="13"/>
  <c r="BR32" i="13" s="1"/>
  <c r="Y24" i="13"/>
  <c r="AO5" i="14"/>
  <c r="BQ31" i="14"/>
  <c r="BR31" i="14" s="1"/>
  <c r="AB22" i="14"/>
  <c r="AA19" i="14"/>
  <c r="AB19" i="14" s="1"/>
  <c r="Z20" i="14"/>
  <c r="Y20" i="13"/>
  <c r="AL6" i="13"/>
  <c r="BA5" i="13"/>
  <c r="BQ30" i="14"/>
  <c r="BR30" i="14" s="1"/>
  <c r="AB18" i="14"/>
  <c r="BE3" i="14"/>
  <c r="BF6" i="14"/>
  <c r="BF4" i="14"/>
  <c r="BH3" i="13"/>
  <c r="AX3" i="13"/>
  <c r="BQ30" i="13"/>
  <c r="BR30" i="13" s="1"/>
  <c r="BE4" i="13"/>
  <c r="AZ6" i="13"/>
  <c r="Y16" i="13"/>
  <c r="BE3" i="13"/>
  <c r="BB30" i="13"/>
  <c r="Y12" i="14"/>
  <c r="BI29" i="14" s="1"/>
  <c r="BJ29" i="14" s="1"/>
  <c r="BG3" i="14"/>
  <c r="AX3" i="14"/>
  <c r="BH3" i="14"/>
  <c r="BG4" i="14"/>
  <c r="AN4" i="14"/>
  <c r="BE5" i="14"/>
  <c r="AK6" i="14"/>
  <c r="BB29" i="14"/>
  <c r="Z11" i="14"/>
  <c r="AU11" i="14" s="1"/>
  <c r="AB14" i="14"/>
  <c r="AM5" i="14"/>
  <c r="AO6" i="14"/>
  <c r="BF4" i="13"/>
  <c r="BF3" i="13"/>
  <c r="BG6" i="13"/>
  <c r="AL5" i="13"/>
  <c r="AB12" i="13"/>
  <c r="X14" i="13"/>
  <c r="BQ29" i="13" s="1"/>
  <c r="BR29" i="13" s="1"/>
  <c r="AN4" i="13"/>
  <c r="BD6" i="13"/>
  <c r="BH6" i="13"/>
  <c r="AK6" i="13"/>
  <c r="AO6" i="13"/>
  <c r="W11" i="13"/>
  <c r="AA13" i="13"/>
  <c r="BM29" i="13" s="1"/>
  <c r="BN29" i="13" s="1"/>
  <c r="BF5" i="13"/>
  <c r="BE6" i="13"/>
  <c r="AN3" i="13"/>
  <c r="BI29" i="13"/>
  <c r="BJ29" i="13" s="1"/>
  <c r="AM6" i="14"/>
  <c r="BG5" i="14"/>
  <c r="AN3" i="14"/>
  <c r="AX5" i="14"/>
  <c r="BB5" i="14"/>
  <c r="AT36" i="14"/>
  <c r="BD6" i="14"/>
  <c r="BH6" i="14"/>
  <c r="AN6" i="14"/>
  <c r="AO3" i="14"/>
  <c r="AK4" i="14"/>
  <c r="BE6" i="14"/>
  <c r="BB28" i="14"/>
  <c r="AL3" i="14"/>
  <c r="AA8" i="14"/>
  <c r="AV4" i="14" s="1"/>
  <c r="Z9" i="14"/>
  <c r="BM28" i="14" s="1"/>
  <c r="BN28" i="14" s="1"/>
  <c r="AS11" i="14"/>
  <c r="AN6" i="13"/>
  <c r="BD4" i="13"/>
  <c r="BH4" i="13"/>
  <c r="BD5" i="13"/>
  <c r="BH5" i="13"/>
  <c r="Z8" i="13"/>
  <c r="X9" i="13"/>
  <c r="AS5" i="13" s="1"/>
  <c r="Y8" i="13"/>
  <c r="BG4" i="13"/>
  <c r="W10" i="13"/>
  <c r="AR14" i="13" s="1"/>
  <c r="AM3" i="13"/>
  <c r="BB28" i="13"/>
  <c r="BG3" i="13"/>
  <c r="Z5" i="14"/>
  <c r="AS3" i="14"/>
  <c r="Z4" i="14"/>
  <c r="BI27" i="14" s="1"/>
  <c r="BA4" i="14"/>
  <c r="BB3" i="14"/>
  <c r="AZ5" i="14"/>
  <c r="AZ3" i="13"/>
  <c r="AY6" i="13"/>
  <c r="Z4" i="13"/>
  <c r="BI27" i="13" s="1"/>
  <c r="BA4" i="13"/>
  <c r="BB3" i="13"/>
  <c r="AX5" i="13"/>
  <c r="BA6" i="13"/>
  <c r="AZ5" i="13"/>
  <c r="Z3" i="13"/>
  <c r="AY4" i="13"/>
  <c r="BB5" i="13"/>
  <c r="AS29" i="14"/>
  <c r="AS35" i="14"/>
  <c r="AS5" i="14"/>
  <c r="AS13" i="14"/>
  <c r="AR30" i="14"/>
  <c r="AR36" i="14"/>
  <c r="BQ27" i="14"/>
  <c r="AR14" i="14"/>
  <c r="AR6" i="14"/>
  <c r="AB6" i="14"/>
  <c r="AV30" i="14"/>
  <c r="AV36" i="14"/>
  <c r="AV14" i="14"/>
  <c r="AV6" i="14"/>
  <c r="AS12" i="14"/>
  <c r="AS34" i="14"/>
  <c r="AS28" i="14"/>
  <c r="AS4" i="14"/>
  <c r="BQ28" i="14"/>
  <c r="BR28" i="14" s="1"/>
  <c r="AB10" i="14"/>
  <c r="AR29" i="14"/>
  <c r="AR13" i="14"/>
  <c r="AR35" i="14"/>
  <c r="AR5" i="14"/>
  <c r="AV29" i="14"/>
  <c r="AV35" i="14"/>
  <c r="AV5" i="14"/>
  <c r="AV13" i="14"/>
  <c r="AU30" i="14"/>
  <c r="AU6" i="14"/>
  <c r="AU14" i="14"/>
  <c r="AU36" i="14"/>
  <c r="BA3" i="14"/>
  <c r="BF3" i="14"/>
  <c r="AZ4" i="14"/>
  <c r="BE4" i="14"/>
  <c r="Y5" i="14"/>
  <c r="AY5" i="14"/>
  <c r="BD5" i="14"/>
  <c r="BH5" i="14"/>
  <c r="AX6" i="14"/>
  <c r="BB6" i="14"/>
  <c r="BG6" i="14"/>
  <c r="Z8" i="14"/>
  <c r="AT14" i="14"/>
  <c r="BE30" i="14"/>
  <c r="BF30" i="14" s="1"/>
  <c r="AB15" i="14"/>
  <c r="AB23" i="14"/>
  <c r="BE33" i="14"/>
  <c r="BF33" i="14" s="1"/>
  <c r="AB27" i="14"/>
  <c r="BE27" i="14"/>
  <c r="AB3" i="14"/>
  <c r="AR12" i="14"/>
  <c r="AR4" i="14"/>
  <c r="AB7" i="14"/>
  <c r="BM30" i="14"/>
  <c r="BN30" i="14" s="1"/>
  <c r="AB17" i="14"/>
  <c r="BM31" i="14"/>
  <c r="BN31" i="14" s="1"/>
  <c r="AB21" i="14"/>
  <c r="BM32" i="14"/>
  <c r="BN32" i="14" s="1"/>
  <c r="AB25" i="14"/>
  <c r="AS27" i="14"/>
  <c r="AR28" i="14"/>
  <c r="BE28" i="14"/>
  <c r="BF28" i="14" s="1"/>
  <c r="BM33" i="14"/>
  <c r="BN33" i="14" s="1"/>
  <c r="AB29" i="14"/>
  <c r="BQ29" i="14"/>
  <c r="BR29" i="14" s="1"/>
  <c r="BB34" i="14"/>
  <c r="BB27" i="14"/>
  <c r="AY3" i="14"/>
  <c r="BD3" i="14"/>
  <c r="AX4" i="14"/>
  <c r="BB4" i="14"/>
  <c r="BA5" i="14"/>
  <c r="AZ6" i="14"/>
  <c r="Y11" i="14"/>
  <c r="AT33" i="14" s="1"/>
  <c r="W11" i="14"/>
  <c r="AR27" i="14" s="1"/>
  <c r="Y16" i="14"/>
  <c r="Y20" i="14"/>
  <c r="Y24" i="14"/>
  <c r="AS33" i="14"/>
  <c r="BQ34" i="14"/>
  <c r="BR34" i="14" s="1"/>
  <c r="AB34" i="14"/>
  <c r="AR34" i="14"/>
  <c r="BM29" i="14"/>
  <c r="BN29" i="14" s="1"/>
  <c r="AB13" i="14"/>
  <c r="BB30" i="14"/>
  <c r="BB31" i="14"/>
  <c r="BB32" i="14"/>
  <c r="BB33" i="14"/>
  <c r="AT30" i="14"/>
  <c r="AB31" i="14"/>
  <c r="BI34" i="14"/>
  <c r="BJ34" i="14" s="1"/>
  <c r="AB32" i="14"/>
  <c r="W8" i="13"/>
  <c r="AK4" i="13"/>
  <c r="Y10" i="13"/>
  <c r="AM6" i="13"/>
  <c r="Y3" i="13"/>
  <c r="BG5" i="13"/>
  <c r="AU30" i="13"/>
  <c r="AU6" i="13"/>
  <c r="AU14" i="13"/>
  <c r="AU36" i="13"/>
  <c r="AA19" i="13"/>
  <c r="Z19" i="13"/>
  <c r="W19" i="13"/>
  <c r="AA27" i="13"/>
  <c r="Z27" i="13"/>
  <c r="W27" i="13"/>
  <c r="AA8" i="13"/>
  <c r="AO4" i="13"/>
  <c r="AX4" i="13"/>
  <c r="BB4" i="13"/>
  <c r="BE5" i="13"/>
  <c r="BF6" i="13"/>
  <c r="Z7" i="13"/>
  <c r="BB31" i="13"/>
  <c r="BQ31" i="13"/>
  <c r="BR31" i="13" s="1"/>
  <c r="BB33" i="13"/>
  <c r="W3" i="13"/>
  <c r="AA3" i="13"/>
  <c r="AR36" i="13"/>
  <c r="BQ27" i="13"/>
  <c r="AB6" i="13"/>
  <c r="X7" i="13"/>
  <c r="AL3" i="13"/>
  <c r="AY3" i="13"/>
  <c r="AM5" i="13"/>
  <c r="Z9" i="13"/>
  <c r="AN5" i="13"/>
  <c r="BB29" i="13"/>
  <c r="AA15" i="13"/>
  <c r="Z15" i="13"/>
  <c r="W15" i="13"/>
  <c r="AA23" i="13"/>
  <c r="Z23" i="13"/>
  <c r="W23" i="13"/>
  <c r="BM33" i="13"/>
  <c r="BN33" i="13" s="1"/>
  <c r="AA31" i="13"/>
  <c r="Z31" i="13"/>
  <c r="W31" i="13"/>
  <c r="X32" i="13"/>
  <c r="AL4" i="13"/>
  <c r="AA32" i="13"/>
  <c r="Z32" i="13"/>
  <c r="W32" i="13"/>
  <c r="AA33" i="13"/>
  <c r="Z33" i="13"/>
  <c r="W33" i="13"/>
  <c r="AR5" i="13" s="1"/>
  <c r="BA3" i="13"/>
  <c r="AZ4" i="13"/>
  <c r="AY5" i="13"/>
  <c r="AX6" i="13"/>
  <c r="BB6" i="13"/>
  <c r="AA11" i="13"/>
  <c r="Y15" i="13"/>
  <c r="W16" i="13"/>
  <c r="AA16" i="13"/>
  <c r="AB18" i="13"/>
  <c r="Y19" i="13"/>
  <c r="W20" i="13"/>
  <c r="AA20" i="13"/>
  <c r="AB22" i="13"/>
  <c r="Y23" i="13"/>
  <c r="W24" i="13"/>
  <c r="AA24" i="13"/>
  <c r="AB26" i="13"/>
  <c r="Y27" i="13"/>
  <c r="W28" i="13"/>
  <c r="AA28" i="13"/>
  <c r="Y31" i="13"/>
  <c r="Y32" i="13"/>
  <c r="Y33" i="13"/>
  <c r="AB34" i="13"/>
  <c r="AA10" i="13"/>
  <c r="AV6" i="13" s="1"/>
  <c r="BM31" i="13"/>
  <c r="BN31" i="13" s="1"/>
  <c r="AB21" i="13"/>
  <c r="BM32" i="13"/>
  <c r="BN32" i="13" s="1"/>
  <c r="AB25" i="13"/>
  <c r="X28" i="13"/>
  <c r="AB29" i="13"/>
  <c r="BQ33" i="13"/>
  <c r="BR33" i="13" s="1"/>
  <c r="BM30" i="13"/>
  <c r="BN30" i="13" s="1"/>
  <c r="AB17" i="13"/>
  <c r="X24" i="13"/>
  <c r="BB27" i="13"/>
  <c r="BD3" i="13"/>
  <c r="Y11" i="13"/>
  <c r="AH34" i="12"/>
  <c r="AG34" i="12"/>
  <c r="AF34" i="12"/>
  <c r="AE34" i="12"/>
  <c r="AD34" i="12"/>
  <c r="AH33" i="12"/>
  <c r="AG33" i="12"/>
  <c r="AF33" i="12"/>
  <c r="AE33" i="12"/>
  <c r="AD33" i="12"/>
  <c r="AH32" i="12"/>
  <c r="AG32" i="12"/>
  <c r="AF32" i="12"/>
  <c r="AE32" i="12"/>
  <c r="AD32" i="12"/>
  <c r="AH31" i="12"/>
  <c r="AG31" i="12"/>
  <c r="AF31" i="12"/>
  <c r="AE31" i="12"/>
  <c r="AD31" i="12"/>
  <c r="AH30" i="12"/>
  <c r="AG30" i="12"/>
  <c r="AF30" i="12"/>
  <c r="AE30" i="12"/>
  <c r="AD30" i="12"/>
  <c r="AH29" i="12"/>
  <c r="AG29" i="12"/>
  <c r="AF29" i="12"/>
  <c r="AE29" i="12"/>
  <c r="AD29" i="12"/>
  <c r="AH28" i="12"/>
  <c r="AG28" i="12"/>
  <c r="AF28" i="12"/>
  <c r="AE28" i="12"/>
  <c r="AD28" i="12"/>
  <c r="AH27" i="12"/>
  <c r="AG27" i="12"/>
  <c r="AF27" i="12"/>
  <c r="AE27" i="12"/>
  <c r="AD27" i="12"/>
  <c r="AH26" i="12"/>
  <c r="AG26" i="12"/>
  <c r="AF26" i="12"/>
  <c r="AE26" i="12"/>
  <c r="AD26" i="12"/>
  <c r="AH25" i="12"/>
  <c r="AG25" i="12"/>
  <c r="AF25" i="12"/>
  <c r="AE25" i="12"/>
  <c r="AD25" i="12"/>
  <c r="AH24" i="12"/>
  <c r="AG24" i="12"/>
  <c r="AF24" i="12"/>
  <c r="AE24" i="12"/>
  <c r="AD24" i="12"/>
  <c r="AH23" i="12"/>
  <c r="AG23" i="12"/>
  <c r="AF23" i="12"/>
  <c r="AE23" i="12"/>
  <c r="AD23" i="12"/>
  <c r="AH22" i="12"/>
  <c r="AG22" i="12"/>
  <c r="AF22" i="12"/>
  <c r="AE22" i="12"/>
  <c r="AD22" i="12"/>
  <c r="AH21" i="12"/>
  <c r="AG21" i="12"/>
  <c r="AF21" i="12"/>
  <c r="AE21" i="12"/>
  <c r="AD21" i="12"/>
  <c r="AH20" i="12"/>
  <c r="AG20" i="12"/>
  <c r="AF20" i="12"/>
  <c r="AE20" i="12"/>
  <c r="AD20" i="12"/>
  <c r="AH19" i="12"/>
  <c r="AG19" i="12"/>
  <c r="AF19" i="12"/>
  <c r="AE19" i="12"/>
  <c r="AD19" i="12"/>
  <c r="AH18" i="12"/>
  <c r="AG18" i="12"/>
  <c r="AF18" i="12"/>
  <c r="AE18" i="12"/>
  <c r="AD18" i="12"/>
  <c r="AH17" i="12"/>
  <c r="AG17" i="12"/>
  <c r="AF17" i="12"/>
  <c r="AE17" i="12"/>
  <c r="AD17" i="12"/>
  <c r="AH16" i="12"/>
  <c r="AG16" i="12"/>
  <c r="AF16" i="12"/>
  <c r="AE16" i="12"/>
  <c r="AD16" i="12"/>
  <c r="AH15" i="12"/>
  <c r="AG15" i="12"/>
  <c r="AF15" i="12"/>
  <c r="AE15" i="12"/>
  <c r="AD15" i="12"/>
  <c r="AH14" i="12"/>
  <c r="AG14" i="12"/>
  <c r="AF14" i="12"/>
  <c r="AE14" i="12"/>
  <c r="AD14" i="12"/>
  <c r="AH13" i="12"/>
  <c r="AG13" i="12"/>
  <c r="AF13" i="12"/>
  <c r="AE13" i="12"/>
  <c r="AD13" i="12"/>
  <c r="AH12" i="12"/>
  <c r="AG12" i="12"/>
  <c r="AF12" i="12"/>
  <c r="AE12" i="12"/>
  <c r="AD12" i="12"/>
  <c r="AH11" i="12"/>
  <c r="AG11" i="12"/>
  <c r="AF11" i="12"/>
  <c r="AE11" i="12"/>
  <c r="AD11" i="12"/>
  <c r="AH10" i="12"/>
  <c r="AG10" i="12"/>
  <c r="AF10" i="12"/>
  <c r="AE10" i="12"/>
  <c r="AD10" i="12"/>
  <c r="AH9" i="12"/>
  <c r="AG9" i="12"/>
  <c r="AF9" i="12"/>
  <c r="AE9" i="12"/>
  <c r="AD9" i="12"/>
  <c r="AH8" i="12"/>
  <c r="AG8" i="12"/>
  <c r="AF8" i="12"/>
  <c r="AE8" i="12"/>
  <c r="AD8" i="12"/>
  <c r="AH7" i="12"/>
  <c r="AG7" i="12"/>
  <c r="AF7" i="12"/>
  <c r="AE7" i="12"/>
  <c r="AD7" i="12"/>
  <c r="AH6" i="12"/>
  <c r="AG6" i="12"/>
  <c r="AF6" i="12"/>
  <c r="AE6" i="12"/>
  <c r="AD6" i="12"/>
  <c r="AH5" i="12"/>
  <c r="AG5" i="12"/>
  <c r="AF5" i="12"/>
  <c r="AE5" i="12"/>
  <c r="AD5" i="12"/>
  <c r="AH4" i="12"/>
  <c r="AG4" i="12"/>
  <c r="AF4" i="12"/>
  <c r="AE4" i="12"/>
  <c r="AD4" i="12"/>
  <c r="AH3" i="12"/>
  <c r="AG3" i="12"/>
  <c r="AF3" i="12"/>
  <c r="AE3" i="12"/>
  <c r="AD3" i="12"/>
  <c r="AY52" i="15" l="1"/>
  <c r="AY52" i="16"/>
  <c r="AY50" i="16"/>
  <c r="AY53" i="16"/>
  <c r="AY53" i="15"/>
  <c r="AY51" i="15"/>
  <c r="AY50" i="15"/>
  <c r="AT36" i="13"/>
  <c r="AS30" i="14"/>
  <c r="BQ33" i="14"/>
  <c r="BR33" i="14" s="1"/>
  <c r="AS14" i="14"/>
  <c r="AB20" i="14"/>
  <c r="AV28" i="14"/>
  <c r="AB4" i="13"/>
  <c r="AU28" i="13"/>
  <c r="AR11" i="14"/>
  <c r="AB12" i="14"/>
  <c r="AB24" i="14"/>
  <c r="AU27" i="14"/>
  <c r="AS30" i="13"/>
  <c r="AS6" i="13"/>
  <c r="AV5" i="13"/>
  <c r="AS14" i="13"/>
  <c r="AB13" i="13"/>
  <c r="AS36" i="13"/>
  <c r="AB14" i="13"/>
  <c r="AS13" i="13"/>
  <c r="AS35" i="13"/>
  <c r="BM28" i="13"/>
  <c r="BN28" i="13" s="1"/>
  <c r="AS29" i="13"/>
  <c r="AT14" i="13"/>
  <c r="AB4" i="14"/>
  <c r="AY27" i="14"/>
  <c r="AZ27" i="14" s="1"/>
  <c r="AT30" i="13"/>
  <c r="AT6" i="13"/>
  <c r="BQ34" i="13"/>
  <c r="BR34" i="13" s="1"/>
  <c r="AB5" i="13"/>
  <c r="AB11" i="13"/>
  <c r="AT5" i="13"/>
  <c r="AB7" i="13"/>
  <c r="AV12" i="14"/>
  <c r="AS36" i="14"/>
  <c r="BM27" i="14"/>
  <c r="BM37" i="14" s="1"/>
  <c r="AU33" i="14"/>
  <c r="AV34" i="14"/>
  <c r="BE31" i="14"/>
  <c r="BF31" i="14" s="1"/>
  <c r="AV11" i="14"/>
  <c r="AV3" i="14"/>
  <c r="AU3" i="14"/>
  <c r="AB30" i="14"/>
  <c r="AY33" i="14"/>
  <c r="AZ33" i="14" s="1"/>
  <c r="AU34" i="13"/>
  <c r="AV29" i="13"/>
  <c r="AS12" i="13"/>
  <c r="AV35" i="13"/>
  <c r="AR29" i="13"/>
  <c r="AB33" i="14"/>
  <c r="AY34" i="14"/>
  <c r="AY47" i="14" s="1"/>
  <c r="AU5" i="14"/>
  <c r="AU29" i="14"/>
  <c r="BI33" i="14"/>
  <c r="BJ33" i="14" s="1"/>
  <c r="AS34" i="13"/>
  <c r="BI32" i="14"/>
  <c r="BJ32" i="14" s="1"/>
  <c r="AU12" i="14"/>
  <c r="AY32" i="14"/>
  <c r="AY45" i="14" s="1"/>
  <c r="AT12" i="13"/>
  <c r="AT4" i="13"/>
  <c r="AV27" i="14"/>
  <c r="AV33" i="14"/>
  <c r="BI31" i="14"/>
  <c r="BJ31" i="14" s="1"/>
  <c r="AT12" i="14"/>
  <c r="AR34" i="13"/>
  <c r="AV12" i="13"/>
  <c r="AV28" i="13"/>
  <c r="AU33" i="13"/>
  <c r="AU35" i="14"/>
  <c r="AB9" i="14"/>
  <c r="AB8" i="14"/>
  <c r="BI28" i="14"/>
  <c r="BJ28" i="14" s="1"/>
  <c r="AR30" i="13"/>
  <c r="AR6" i="13"/>
  <c r="AU3" i="13"/>
  <c r="AV36" i="13"/>
  <c r="AS33" i="13"/>
  <c r="BE28" i="13"/>
  <c r="BF28" i="13" s="1"/>
  <c r="AU13" i="14"/>
  <c r="AY30" i="14"/>
  <c r="AT28" i="14"/>
  <c r="AU28" i="14"/>
  <c r="AT3" i="14"/>
  <c r="BI30" i="14"/>
  <c r="BJ30" i="14" s="1"/>
  <c r="AY29" i="14"/>
  <c r="BE29" i="14"/>
  <c r="BF29" i="14" s="1"/>
  <c r="AB11" i="14"/>
  <c r="AY56" i="14" s="1"/>
  <c r="AY28" i="14"/>
  <c r="AR3" i="14"/>
  <c r="AT34" i="14"/>
  <c r="AU34" i="14"/>
  <c r="BQ37" i="14"/>
  <c r="BQ36" i="14"/>
  <c r="BR27" i="14"/>
  <c r="AT11" i="14"/>
  <c r="BJ27" i="14"/>
  <c r="AY31" i="14"/>
  <c r="AT4" i="14"/>
  <c r="AU4" i="14"/>
  <c r="AZ59" i="14"/>
  <c r="AY59" i="14"/>
  <c r="AT27" i="14"/>
  <c r="AZ56" i="14"/>
  <c r="BF27" i="14"/>
  <c r="AB16" i="14"/>
  <c r="AT35" i="14"/>
  <c r="AT13" i="14"/>
  <c r="AT29" i="14"/>
  <c r="AT5" i="14"/>
  <c r="AR33" i="14"/>
  <c r="AB5" i="14"/>
  <c r="AR28" i="13"/>
  <c r="BJ27" i="13"/>
  <c r="AR13" i="13"/>
  <c r="BE29" i="13"/>
  <c r="BF29" i="13" s="1"/>
  <c r="AT29" i="13"/>
  <c r="AS11" i="13"/>
  <c r="AV4" i="13"/>
  <c r="AU4" i="13"/>
  <c r="AS4" i="13"/>
  <c r="AV33" i="13"/>
  <c r="AV27" i="13"/>
  <c r="AV11" i="13"/>
  <c r="AV3" i="13"/>
  <c r="AS3" i="13"/>
  <c r="AV30" i="13"/>
  <c r="AT35" i="13"/>
  <c r="AB10" i="13"/>
  <c r="AZ59" i="13" s="1"/>
  <c r="BE31" i="13"/>
  <c r="BF31" i="13" s="1"/>
  <c r="AB19" i="13"/>
  <c r="AY31" i="13"/>
  <c r="AR35" i="13"/>
  <c r="AT28" i="13"/>
  <c r="AY29" i="13"/>
  <c r="BI28" i="13"/>
  <c r="BJ28" i="13" s="1"/>
  <c r="AB8" i="13"/>
  <c r="AU13" i="13"/>
  <c r="AU11" i="13"/>
  <c r="AB24" i="13"/>
  <c r="BI32" i="13"/>
  <c r="BJ32" i="13" s="1"/>
  <c r="AT13" i="13"/>
  <c r="AU35" i="13"/>
  <c r="AV34" i="13"/>
  <c r="BI34" i="13"/>
  <c r="BJ34" i="13" s="1"/>
  <c r="AB32" i="13"/>
  <c r="BE30" i="13"/>
  <c r="BF30" i="13" s="1"/>
  <c r="AB15" i="13"/>
  <c r="AY30" i="13"/>
  <c r="BR27" i="13"/>
  <c r="AU12" i="13"/>
  <c r="AS28" i="13"/>
  <c r="AR11" i="13"/>
  <c r="AB3" i="13"/>
  <c r="AR33" i="13"/>
  <c r="BE27" i="13"/>
  <c r="AR27" i="13"/>
  <c r="AR3" i="13"/>
  <c r="AY27" i="13"/>
  <c r="BQ28" i="13"/>
  <c r="BR28" i="13" s="1"/>
  <c r="AB27" i="13"/>
  <c r="BE33" i="13"/>
  <c r="BF33" i="13" s="1"/>
  <c r="AY33" i="13"/>
  <c r="AV13" i="13"/>
  <c r="AT34" i="13"/>
  <c r="AU29" i="13"/>
  <c r="AU27" i="13"/>
  <c r="AB28" i="13"/>
  <c r="BI33" i="13"/>
  <c r="BJ33" i="13" s="1"/>
  <c r="AB20" i="13"/>
  <c r="BI31" i="13"/>
  <c r="BJ31" i="13" s="1"/>
  <c r="AB16" i="13"/>
  <c r="BI30" i="13"/>
  <c r="BJ30" i="13" s="1"/>
  <c r="AY28" i="13"/>
  <c r="AB33" i="13"/>
  <c r="BM34" i="13"/>
  <c r="BN34" i="13" s="1"/>
  <c r="AY34" i="13"/>
  <c r="AB31" i="13"/>
  <c r="BE34" i="13"/>
  <c r="BF34" i="13" s="1"/>
  <c r="BE32" i="13"/>
  <c r="BF32" i="13" s="1"/>
  <c r="AB23" i="13"/>
  <c r="AY32" i="13"/>
  <c r="AR4" i="13"/>
  <c r="AR12" i="13"/>
  <c r="AS27" i="13"/>
  <c r="AV14" i="13"/>
  <c r="AB9" i="13"/>
  <c r="BN27" i="13"/>
  <c r="AT33" i="13"/>
  <c r="AT27" i="13"/>
  <c r="AT11" i="13"/>
  <c r="AT3" i="13"/>
  <c r="AU5" i="13"/>
  <c r="U34" i="12"/>
  <c r="S34" i="12"/>
  <c r="AA34" i="12" s="1"/>
  <c r="R34" i="12"/>
  <c r="Z34" i="12" s="1"/>
  <c r="Q34" i="12"/>
  <c r="Y34" i="12" s="1"/>
  <c r="P34" i="12"/>
  <c r="X34" i="12" s="1"/>
  <c r="O34" i="12"/>
  <c r="W34" i="12" s="1"/>
  <c r="U33" i="12"/>
  <c r="S33" i="12"/>
  <c r="R33" i="12"/>
  <c r="Q33" i="12"/>
  <c r="P33" i="12"/>
  <c r="X33" i="12" s="1"/>
  <c r="O33" i="12"/>
  <c r="U32" i="12"/>
  <c r="S32" i="12"/>
  <c r="AA32" i="12" s="1"/>
  <c r="R32" i="12"/>
  <c r="Q32" i="12"/>
  <c r="P32" i="12"/>
  <c r="X32" i="12" s="1"/>
  <c r="O32" i="12"/>
  <c r="W32" i="12" s="1"/>
  <c r="U31" i="12"/>
  <c r="S31" i="12"/>
  <c r="AA31" i="12" s="1"/>
  <c r="R31" i="12"/>
  <c r="Q31" i="12"/>
  <c r="Y31" i="12" s="1"/>
  <c r="P31" i="12"/>
  <c r="X31" i="12" s="1"/>
  <c r="O31" i="12"/>
  <c r="W31" i="12" s="1"/>
  <c r="U30" i="12"/>
  <c r="S30" i="12"/>
  <c r="AA30" i="12" s="1"/>
  <c r="R30" i="12"/>
  <c r="Q30" i="12"/>
  <c r="P30" i="12"/>
  <c r="X30" i="12" s="1"/>
  <c r="O30" i="12"/>
  <c r="W30" i="12" s="1"/>
  <c r="U29" i="12"/>
  <c r="S29" i="12"/>
  <c r="R29" i="12"/>
  <c r="Q29" i="12"/>
  <c r="P29" i="12"/>
  <c r="X29" i="12" s="1"/>
  <c r="O29" i="12"/>
  <c r="U28" i="12"/>
  <c r="S28" i="12"/>
  <c r="AA28" i="12" s="1"/>
  <c r="R28" i="12"/>
  <c r="Q28" i="12"/>
  <c r="P28" i="12"/>
  <c r="X28" i="12" s="1"/>
  <c r="O28" i="12"/>
  <c r="W28" i="12" s="1"/>
  <c r="U27" i="12"/>
  <c r="S27" i="12"/>
  <c r="AA27" i="12" s="1"/>
  <c r="R27" i="12"/>
  <c r="Q27" i="12"/>
  <c r="Y27" i="12" s="1"/>
  <c r="P27" i="12"/>
  <c r="X27" i="12" s="1"/>
  <c r="O27" i="12"/>
  <c r="W27" i="12" s="1"/>
  <c r="U26" i="12"/>
  <c r="S26" i="12"/>
  <c r="AA26" i="12" s="1"/>
  <c r="R26" i="12"/>
  <c r="Q26" i="12"/>
  <c r="Y26" i="12" s="1"/>
  <c r="P26" i="12"/>
  <c r="X26" i="12" s="1"/>
  <c r="O26" i="12"/>
  <c r="W26" i="12" s="1"/>
  <c r="U25" i="12"/>
  <c r="S25" i="12"/>
  <c r="R25" i="12"/>
  <c r="Q25" i="12"/>
  <c r="P25" i="12"/>
  <c r="X25" i="12" s="1"/>
  <c r="O25" i="12"/>
  <c r="U24" i="12"/>
  <c r="S24" i="12"/>
  <c r="AA24" i="12" s="1"/>
  <c r="R24" i="12"/>
  <c r="Q24" i="12"/>
  <c r="P24" i="12"/>
  <c r="X24" i="12" s="1"/>
  <c r="O24" i="12"/>
  <c r="W24" i="12" s="1"/>
  <c r="U23" i="12"/>
  <c r="S23" i="12"/>
  <c r="AA23" i="12" s="1"/>
  <c r="R23" i="12"/>
  <c r="Q23" i="12"/>
  <c r="Y23" i="12" s="1"/>
  <c r="P23" i="12"/>
  <c r="X23" i="12" s="1"/>
  <c r="O23" i="12"/>
  <c r="W23" i="12" s="1"/>
  <c r="U22" i="12"/>
  <c r="S22" i="12"/>
  <c r="R22" i="12"/>
  <c r="Q22" i="12"/>
  <c r="Y22" i="12" s="1"/>
  <c r="P22" i="12"/>
  <c r="X22" i="12" s="1"/>
  <c r="O22" i="12"/>
  <c r="W22" i="12" s="1"/>
  <c r="U21" i="12"/>
  <c r="S21" i="12"/>
  <c r="R21" i="12"/>
  <c r="Q21" i="12"/>
  <c r="P21" i="12"/>
  <c r="X21" i="12" s="1"/>
  <c r="O21" i="12"/>
  <c r="U20" i="12"/>
  <c r="S20" i="12"/>
  <c r="AA20" i="12" s="1"/>
  <c r="R20" i="12"/>
  <c r="Q20" i="12"/>
  <c r="P20" i="12"/>
  <c r="X20" i="12" s="1"/>
  <c r="O20" i="12"/>
  <c r="W20" i="12" s="1"/>
  <c r="U19" i="12"/>
  <c r="S19" i="12"/>
  <c r="AA19" i="12" s="1"/>
  <c r="R19" i="12"/>
  <c r="Q19" i="12"/>
  <c r="Y19" i="12" s="1"/>
  <c r="P19" i="12"/>
  <c r="X19" i="12" s="1"/>
  <c r="O19" i="12"/>
  <c r="W19" i="12" s="1"/>
  <c r="U18" i="12"/>
  <c r="S18" i="12"/>
  <c r="AA18" i="12" s="1"/>
  <c r="R18" i="12"/>
  <c r="Q18" i="12"/>
  <c r="Y18" i="12" s="1"/>
  <c r="P18" i="12"/>
  <c r="X18" i="12" s="1"/>
  <c r="O18" i="12"/>
  <c r="W18" i="12" s="1"/>
  <c r="U17" i="12"/>
  <c r="S17" i="12"/>
  <c r="R17" i="12"/>
  <c r="Q17" i="12"/>
  <c r="P17" i="12"/>
  <c r="X17" i="12" s="1"/>
  <c r="O17" i="12"/>
  <c r="U16" i="12"/>
  <c r="S16" i="12"/>
  <c r="AA16" i="12" s="1"/>
  <c r="R16" i="12"/>
  <c r="Q16" i="12"/>
  <c r="P16" i="12"/>
  <c r="X16" i="12" s="1"/>
  <c r="O16" i="12"/>
  <c r="W16" i="12" s="1"/>
  <c r="U15" i="12"/>
  <c r="S15" i="12"/>
  <c r="AA15" i="12" s="1"/>
  <c r="R15" i="12"/>
  <c r="Q15" i="12"/>
  <c r="Y15" i="12" s="1"/>
  <c r="P15" i="12"/>
  <c r="X15" i="12" s="1"/>
  <c r="O15" i="12"/>
  <c r="W15" i="12" s="1"/>
  <c r="U14" i="12"/>
  <c r="S14" i="12"/>
  <c r="R14" i="12"/>
  <c r="Z14" i="12" s="1"/>
  <c r="Q14" i="12"/>
  <c r="Y14" i="12" s="1"/>
  <c r="P14" i="12"/>
  <c r="X14" i="12" s="1"/>
  <c r="O14" i="12"/>
  <c r="W14" i="12" s="1"/>
  <c r="U13" i="12"/>
  <c r="S13" i="12"/>
  <c r="R13" i="12"/>
  <c r="Q13" i="12"/>
  <c r="P13" i="12"/>
  <c r="X13" i="12" s="1"/>
  <c r="O13" i="12"/>
  <c r="U12" i="12"/>
  <c r="S12" i="12"/>
  <c r="R12" i="12"/>
  <c r="Q12" i="12"/>
  <c r="P12" i="12"/>
  <c r="O12" i="12"/>
  <c r="U11" i="12"/>
  <c r="S11" i="12"/>
  <c r="AA11" i="12" s="1"/>
  <c r="R11" i="12"/>
  <c r="Q11" i="12"/>
  <c r="Y11" i="12" s="1"/>
  <c r="P11" i="12"/>
  <c r="X11" i="12" s="1"/>
  <c r="O11" i="12"/>
  <c r="W11" i="12" s="1"/>
  <c r="U10" i="12"/>
  <c r="S10" i="12"/>
  <c r="AA10" i="12" s="1"/>
  <c r="R10" i="12"/>
  <c r="Q10" i="12"/>
  <c r="Y10" i="12" s="1"/>
  <c r="P10" i="12"/>
  <c r="X10" i="12" s="1"/>
  <c r="O10" i="12"/>
  <c r="W10" i="12" s="1"/>
  <c r="U9" i="12"/>
  <c r="S9" i="12"/>
  <c r="R9" i="12"/>
  <c r="Q9" i="12"/>
  <c r="P9" i="12"/>
  <c r="X9" i="12" s="1"/>
  <c r="O9" i="12"/>
  <c r="U8" i="12"/>
  <c r="S8" i="12"/>
  <c r="AA8" i="12" s="1"/>
  <c r="R8" i="12"/>
  <c r="Q8" i="12"/>
  <c r="Y8" i="12" s="1"/>
  <c r="P8" i="12"/>
  <c r="X8" i="12" s="1"/>
  <c r="O8" i="12"/>
  <c r="W8" i="12" s="1"/>
  <c r="U7" i="12"/>
  <c r="S7" i="12"/>
  <c r="AA7" i="12" s="1"/>
  <c r="R7" i="12"/>
  <c r="Q7" i="12"/>
  <c r="Y7" i="12" s="1"/>
  <c r="P7" i="12"/>
  <c r="X7" i="12" s="1"/>
  <c r="O7" i="12"/>
  <c r="W7" i="12" s="1"/>
  <c r="U6" i="12"/>
  <c r="S6" i="12"/>
  <c r="AA6" i="12" s="1"/>
  <c r="R6" i="12"/>
  <c r="Q6" i="12"/>
  <c r="Y6" i="12" s="1"/>
  <c r="P6" i="12"/>
  <c r="X6" i="12" s="1"/>
  <c r="O6" i="12"/>
  <c r="W6" i="12" s="1"/>
  <c r="U5" i="12"/>
  <c r="S5" i="12"/>
  <c r="R5" i="12"/>
  <c r="Q5" i="12"/>
  <c r="P5" i="12"/>
  <c r="X5" i="12" s="1"/>
  <c r="O5" i="12"/>
  <c r="U4" i="12"/>
  <c r="S4" i="12"/>
  <c r="AA4" i="12" s="1"/>
  <c r="R4" i="12"/>
  <c r="Q4" i="12"/>
  <c r="P4" i="12"/>
  <c r="X4" i="12" s="1"/>
  <c r="O4" i="12"/>
  <c r="W4" i="12" s="1"/>
  <c r="U3" i="12"/>
  <c r="S3" i="12"/>
  <c r="R3" i="12"/>
  <c r="Z3" i="12" s="1"/>
  <c r="Q3" i="12"/>
  <c r="P3" i="12"/>
  <c r="X3" i="12" s="1"/>
  <c r="O3" i="12"/>
  <c r="BM37" i="13" l="1"/>
  <c r="AY40" i="14"/>
  <c r="AY46" i="14"/>
  <c r="AZ32" i="14"/>
  <c r="BE36" i="14"/>
  <c r="BE37" i="14"/>
  <c r="AY57" i="14"/>
  <c r="BN27" i="14"/>
  <c r="BM36" i="14"/>
  <c r="AZ58" i="13"/>
  <c r="AZ34" i="14"/>
  <c r="BM36" i="13"/>
  <c r="BQ34" i="12"/>
  <c r="BR34" i="12" s="1"/>
  <c r="BI37" i="14"/>
  <c r="BI36" i="14"/>
  <c r="AZ57" i="13"/>
  <c r="AY57" i="13"/>
  <c r="BQ37" i="13"/>
  <c r="AZ58" i="14"/>
  <c r="AY58" i="14"/>
  <c r="AZ28" i="14"/>
  <c r="AY41" i="14"/>
  <c r="AZ57" i="14"/>
  <c r="AY37" i="14"/>
  <c r="AZ31" i="14"/>
  <c r="AY44" i="14"/>
  <c r="AY43" i="14"/>
  <c r="AZ30" i="14"/>
  <c r="AY42" i="14"/>
  <c r="AZ29" i="14"/>
  <c r="AY36" i="14"/>
  <c r="AZ28" i="13"/>
  <c r="AY41" i="13"/>
  <c r="AY44" i="13"/>
  <c r="AZ31" i="13"/>
  <c r="AZ34" i="13"/>
  <c r="AY47" i="13"/>
  <c r="AZ30" i="13"/>
  <c r="AY43" i="13"/>
  <c r="AY58" i="13"/>
  <c r="AY42" i="13"/>
  <c r="AZ29" i="13"/>
  <c r="BI37" i="13"/>
  <c r="AZ56" i="13"/>
  <c r="AY56" i="13"/>
  <c r="BI36" i="13"/>
  <c r="BE36" i="13"/>
  <c r="BE37" i="13"/>
  <c r="BF27" i="13"/>
  <c r="BQ36" i="13"/>
  <c r="AY59" i="13"/>
  <c r="AY45" i="13"/>
  <c r="AZ32" i="13"/>
  <c r="AY46" i="13"/>
  <c r="AZ33" i="13"/>
  <c r="AY36" i="13"/>
  <c r="AY37" i="13"/>
  <c r="AY40" i="13"/>
  <c r="Y5" i="12"/>
  <c r="Y9" i="12"/>
  <c r="Y17" i="12"/>
  <c r="Y29" i="12"/>
  <c r="Y33" i="12"/>
  <c r="Y4" i="12"/>
  <c r="Z13" i="12"/>
  <c r="AA14" i="12"/>
  <c r="AB14" i="12" s="1"/>
  <c r="Y16" i="12"/>
  <c r="Y20" i="12"/>
  <c r="Y24" i="12"/>
  <c r="Y28" i="12"/>
  <c r="Z29" i="12"/>
  <c r="Y32" i="12"/>
  <c r="Y13" i="12"/>
  <c r="Y21" i="12"/>
  <c r="Y25" i="12"/>
  <c r="W5" i="12"/>
  <c r="AA5" i="12"/>
  <c r="W9" i="12"/>
  <c r="AA9" i="12"/>
  <c r="Z12" i="12"/>
  <c r="W17" i="12"/>
  <c r="AA17" i="12"/>
  <c r="W21" i="12"/>
  <c r="AA21" i="12"/>
  <c r="W25" i="12"/>
  <c r="AA25" i="12"/>
  <c r="Z28" i="12"/>
  <c r="W29" i="12"/>
  <c r="AA29" i="12"/>
  <c r="Z32" i="12"/>
  <c r="W33" i="12"/>
  <c r="AA33" i="12"/>
  <c r="AB34" i="12"/>
  <c r="Z15" i="12"/>
  <c r="AB15" i="12" s="1"/>
  <c r="Z19" i="12"/>
  <c r="AB19" i="12" s="1"/>
  <c r="AO6" i="12"/>
  <c r="AL5" i="12"/>
  <c r="AM4" i="12"/>
  <c r="BF6" i="12"/>
  <c r="BA6" i="12"/>
  <c r="BH5" i="12"/>
  <c r="Z33" i="12"/>
  <c r="BE5" i="12"/>
  <c r="Z31" i="12"/>
  <c r="AB31" i="12" s="1"/>
  <c r="BB34" i="12"/>
  <c r="Y30" i="12"/>
  <c r="AT30" i="12" s="1"/>
  <c r="BD5" i="12"/>
  <c r="Z27" i="12"/>
  <c r="AB27" i="12" s="1"/>
  <c r="BB33" i="12"/>
  <c r="Z23" i="12"/>
  <c r="BE32" i="12" s="1"/>
  <c r="BE3" i="12"/>
  <c r="Z26" i="12"/>
  <c r="AB26" i="12" s="1"/>
  <c r="Z25" i="12"/>
  <c r="Z24" i="12"/>
  <c r="BB32" i="12"/>
  <c r="AN3" i="12"/>
  <c r="AA22" i="12"/>
  <c r="AV30" i="12" s="1"/>
  <c r="Z22" i="12"/>
  <c r="AM5" i="12"/>
  <c r="BH6" i="12"/>
  <c r="Z21" i="12"/>
  <c r="Z20" i="12"/>
  <c r="BB31" i="12"/>
  <c r="BD6" i="12"/>
  <c r="Z18" i="12"/>
  <c r="AB18" i="12" s="1"/>
  <c r="Z17" i="12"/>
  <c r="BA5" i="12"/>
  <c r="BF5" i="12"/>
  <c r="BB4" i="12"/>
  <c r="Z16" i="12"/>
  <c r="BB30" i="12"/>
  <c r="Y12" i="12"/>
  <c r="BE4" i="12"/>
  <c r="BH3" i="12"/>
  <c r="BG3" i="12"/>
  <c r="AS5" i="12"/>
  <c r="BA4" i="12"/>
  <c r="BF4" i="12"/>
  <c r="Z11" i="12"/>
  <c r="AB11" i="12" s="1"/>
  <c r="BB29" i="12"/>
  <c r="BD3" i="12"/>
  <c r="AK3" i="12"/>
  <c r="Z8" i="12"/>
  <c r="AB8" i="12" s="1"/>
  <c r="Z10" i="12"/>
  <c r="AB10" i="12" s="1"/>
  <c r="AM6" i="12"/>
  <c r="AL6" i="12"/>
  <c r="BE6" i="12"/>
  <c r="AK6" i="12"/>
  <c r="Z9" i="12"/>
  <c r="AO4" i="12"/>
  <c r="BH4" i="12"/>
  <c r="AK4" i="12"/>
  <c r="BD4" i="12"/>
  <c r="AO3" i="12"/>
  <c r="Z7" i="12"/>
  <c r="AB7" i="12" s="1"/>
  <c r="AS3" i="12"/>
  <c r="AL3" i="12"/>
  <c r="BB28" i="12"/>
  <c r="AX5" i="12"/>
  <c r="BB3" i="12"/>
  <c r="BA3" i="12"/>
  <c r="BB6" i="12"/>
  <c r="Z6" i="12"/>
  <c r="AB6" i="12" s="1"/>
  <c r="AX6" i="12"/>
  <c r="BB5" i="12"/>
  <c r="BG5" i="12"/>
  <c r="Z5" i="12"/>
  <c r="Z4" i="12"/>
  <c r="AB4" i="12" s="1"/>
  <c r="AX4" i="12"/>
  <c r="AX3" i="12"/>
  <c r="W3" i="12"/>
  <c r="AZ3" i="12"/>
  <c r="BB27" i="12"/>
  <c r="AA3" i="12"/>
  <c r="AM3" i="12"/>
  <c r="BG4" i="12"/>
  <c r="BG6" i="12"/>
  <c r="AL4" i="12"/>
  <c r="X12" i="12"/>
  <c r="AS28" i="12" s="1"/>
  <c r="W13" i="12"/>
  <c r="AK5" i="12"/>
  <c r="AA13" i="12"/>
  <c r="AO5" i="12"/>
  <c r="BF3" i="12"/>
  <c r="AS36" i="12"/>
  <c r="AS14" i="12"/>
  <c r="AS30" i="12"/>
  <c r="AS6" i="12"/>
  <c r="AS33" i="12"/>
  <c r="AS27" i="12"/>
  <c r="AS11" i="12"/>
  <c r="Y3" i="12"/>
  <c r="AS35" i="12"/>
  <c r="AS29" i="12"/>
  <c r="AS13" i="12"/>
  <c r="AR30" i="12"/>
  <c r="AR6" i="12"/>
  <c r="AR36" i="12"/>
  <c r="AR14" i="12"/>
  <c r="AY3" i="12"/>
  <c r="AN4" i="12"/>
  <c r="AY4" i="12"/>
  <c r="AN5" i="12"/>
  <c r="AY5" i="12"/>
  <c r="AN6" i="12"/>
  <c r="AY6" i="12"/>
  <c r="W12" i="12"/>
  <c r="AA12" i="12"/>
  <c r="AV28" i="12" s="1"/>
  <c r="Z30" i="12"/>
  <c r="AZ4" i="12"/>
  <c r="AZ5" i="12"/>
  <c r="AZ6" i="12"/>
  <c r="BI34" i="12" l="1"/>
  <c r="BJ34" i="12" s="1"/>
  <c r="BM33" i="12"/>
  <c r="BN33" i="12" s="1"/>
  <c r="BI31" i="12"/>
  <c r="BJ31" i="12" s="1"/>
  <c r="AB16" i="12"/>
  <c r="AB9" i="12"/>
  <c r="AB32" i="12"/>
  <c r="AT29" i="12"/>
  <c r="BI33" i="12"/>
  <c r="BJ33" i="12" s="1"/>
  <c r="BI32" i="12"/>
  <c r="BJ32" i="12" s="1"/>
  <c r="AB20" i="12"/>
  <c r="BQ31" i="12"/>
  <c r="BR31" i="12" s="1"/>
  <c r="BI30" i="12"/>
  <c r="BJ30" i="12" s="1"/>
  <c r="AY53" i="14"/>
  <c r="BI27" i="12"/>
  <c r="AY50" i="14"/>
  <c r="AY51" i="14"/>
  <c r="AY52" i="14"/>
  <c r="AY52" i="13"/>
  <c r="AY51" i="13"/>
  <c r="AY53" i="13"/>
  <c r="AY50" i="13"/>
  <c r="BJ27" i="12"/>
  <c r="BM32" i="12"/>
  <c r="BN32" i="12" s="1"/>
  <c r="BM30" i="12"/>
  <c r="BN30" i="12" s="1"/>
  <c r="BQ33" i="12"/>
  <c r="BR33" i="12" s="1"/>
  <c r="BI28" i="12"/>
  <c r="BJ28" i="12" s="1"/>
  <c r="BQ29" i="12"/>
  <c r="BR29" i="12" s="1"/>
  <c r="BE33" i="12"/>
  <c r="BF33" i="12" s="1"/>
  <c r="BE29" i="12"/>
  <c r="BF29" i="12" s="1"/>
  <c r="BI29" i="12"/>
  <c r="BJ29" i="12" s="1"/>
  <c r="BM29" i="12"/>
  <c r="BN29" i="12" s="1"/>
  <c r="BM27" i="12"/>
  <c r="BQ27" i="12"/>
  <c r="BQ28" i="12"/>
  <c r="BR28" i="12" s="1"/>
  <c r="BQ32" i="12"/>
  <c r="BR32" i="12" s="1"/>
  <c r="BE27" i="12"/>
  <c r="BM34" i="12"/>
  <c r="BN34" i="12" s="1"/>
  <c r="BM31" i="12"/>
  <c r="BN31" i="12" s="1"/>
  <c r="AB5" i="12"/>
  <c r="BE28" i="12"/>
  <c r="BF28" i="12" s="1"/>
  <c r="BE31" i="12"/>
  <c r="BF31" i="12" s="1"/>
  <c r="BF32" i="12"/>
  <c r="BM28" i="12"/>
  <c r="BN28" i="12" s="1"/>
  <c r="BQ30" i="12"/>
  <c r="BR30" i="12" s="1"/>
  <c r="BE34" i="12"/>
  <c r="BF34" i="12" s="1"/>
  <c r="BE30" i="12"/>
  <c r="BF30" i="12" s="1"/>
  <c r="AB23" i="12"/>
  <c r="AB21" i="12"/>
  <c r="AB28" i="12"/>
  <c r="AB29" i="12"/>
  <c r="AB33" i="12"/>
  <c r="AB25" i="12"/>
  <c r="AT13" i="12"/>
  <c r="AB24" i="12"/>
  <c r="AT34" i="12"/>
  <c r="AB22" i="12"/>
  <c r="AT5" i="12"/>
  <c r="AR11" i="12"/>
  <c r="AB3" i="12"/>
  <c r="AT35" i="12"/>
  <c r="AV35" i="12"/>
  <c r="AB17" i="12"/>
  <c r="AR5" i="12"/>
  <c r="AB13" i="12"/>
  <c r="AB12" i="12"/>
  <c r="AB30" i="12"/>
  <c r="AV14" i="12"/>
  <c r="AT4" i="12"/>
  <c r="AT12" i="12"/>
  <c r="AT28" i="12"/>
  <c r="AT14" i="12"/>
  <c r="AV36" i="12"/>
  <c r="AV6" i="12"/>
  <c r="AY31" i="12"/>
  <c r="AZ31" i="12" s="1"/>
  <c r="AY34" i="12"/>
  <c r="AT36" i="12"/>
  <c r="AU4" i="12"/>
  <c r="AU27" i="12"/>
  <c r="AY28" i="12"/>
  <c r="AU35" i="12"/>
  <c r="AR3" i="12"/>
  <c r="AT6" i="12"/>
  <c r="AU29" i="12"/>
  <c r="AR27" i="12"/>
  <c r="AY32" i="12"/>
  <c r="AZ32" i="12" s="1"/>
  <c r="AU34" i="12"/>
  <c r="AR33" i="12"/>
  <c r="AU28" i="12"/>
  <c r="AU13" i="12"/>
  <c r="AU12" i="12"/>
  <c r="AY30" i="12"/>
  <c r="AZ30" i="12" s="1"/>
  <c r="AU5" i="12"/>
  <c r="AV12" i="12"/>
  <c r="AS4" i="12"/>
  <c r="AU33" i="12"/>
  <c r="AU3" i="12"/>
  <c r="AU11" i="12"/>
  <c r="AU30" i="12"/>
  <c r="AR13" i="12"/>
  <c r="AU14" i="12"/>
  <c r="AS34" i="12"/>
  <c r="AV34" i="12"/>
  <c r="AY29" i="12"/>
  <c r="AZ29" i="12" s="1"/>
  <c r="AV4" i="12"/>
  <c r="AU36" i="12"/>
  <c r="AR34" i="12"/>
  <c r="AV5" i="12"/>
  <c r="AR29" i="12"/>
  <c r="AR28" i="12"/>
  <c r="AU6" i="12"/>
  <c r="AR4" i="12"/>
  <c r="AV29" i="12"/>
  <c r="AV33" i="12"/>
  <c r="AV27" i="12"/>
  <c r="AV11" i="12"/>
  <c r="AV3" i="12"/>
  <c r="AR35" i="12"/>
  <c r="AS12" i="12"/>
  <c r="AV13" i="12"/>
  <c r="AT3" i="12"/>
  <c r="AT33" i="12"/>
  <c r="AT27" i="12"/>
  <c r="AT11" i="12"/>
  <c r="AY33" i="12"/>
  <c r="AZ33" i="12" s="1"/>
  <c r="AR12" i="12"/>
  <c r="AY27" i="12"/>
  <c r="AZ27" i="12" s="1"/>
  <c r="AY57" i="12" l="1"/>
  <c r="AZ59" i="12"/>
  <c r="BI37" i="12"/>
  <c r="BR27" i="12"/>
  <c r="BQ37" i="12"/>
  <c r="BQ36" i="12"/>
  <c r="AY59" i="12"/>
  <c r="BF27" i="12"/>
  <c r="BE37" i="12"/>
  <c r="BE36" i="12"/>
  <c r="BN27" i="12"/>
  <c r="BM37" i="12"/>
  <c r="BM36" i="12"/>
  <c r="BI36" i="12"/>
  <c r="AZ57" i="12"/>
  <c r="AY58" i="12"/>
  <c r="AY41" i="12"/>
  <c r="AZ28" i="12"/>
  <c r="AY47" i="12"/>
  <c r="AZ34" i="12"/>
  <c r="AZ58" i="12"/>
  <c r="AY56" i="12"/>
  <c r="AZ56" i="12"/>
  <c r="AY44" i="12"/>
  <c r="AY45" i="12"/>
  <c r="AY46" i="12"/>
  <c r="AY42" i="12"/>
  <c r="AY43" i="12"/>
  <c r="AY37" i="12"/>
  <c r="AY36" i="12"/>
  <c r="AY40" i="12"/>
  <c r="AY53" i="12" l="1"/>
  <c r="AY52" i="12"/>
  <c r="AY51" i="12"/>
  <c r="AY50" i="12"/>
</calcChain>
</file>

<file path=xl/sharedStrings.xml><?xml version="1.0" encoding="utf-8"?>
<sst xmlns="http://schemas.openxmlformats.org/spreadsheetml/2006/main" count="1103" uniqueCount="54">
  <si>
    <t>SBP_7feats.svl</t>
  </si>
  <si>
    <t>Hits</t>
  </si>
  <si>
    <t>Actives</t>
  </si>
  <si>
    <t>Active Rate</t>
  </si>
  <si>
    <t>DB Active</t>
  </si>
  <si>
    <t>Enrichment</t>
  </si>
  <si>
    <t>GH</t>
  </si>
  <si>
    <t>avg active rate</t>
  </si>
  <si>
    <t>avg enrichment</t>
  </si>
  <si>
    <t>avg. GH</t>
  </si>
  <si>
    <t>max GH</t>
  </si>
  <si>
    <t>3 Features</t>
  </si>
  <si>
    <t>4 Features</t>
  </si>
  <si>
    <t>5 Features</t>
  </si>
  <si>
    <t>6 Features</t>
  </si>
  <si>
    <t>7 Features</t>
  </si>
  <si>
    <t>3 Feats.</t>
  </si>
  <si>
    <t>4 Feats.</t>
  </si>
  <si>
    <t>5 Feats.</t>
  </si>
  <si>
    <t>6 Feats.</t>
  </si>
  <si>
    <t>7 Feats.</t>
  </si>
  <si>
    <t>3 feats</t>
  </si>
  <si>
    <t>4 feats</t>
  </si>
  <si>
    <t>5 feats</t>
  </si>
  <si>
    <t>6 feats</t>
  </si>
  <si>
    <t>7 feats</t>
  </si>
  <si>
    <t>5HT2B</t>
  </si>
  <si>
    <t>dE(class)</t>
  </si>
  <si>
    <t>dE</t>
  </si>
  <si>
    <t>dU(class)</t>
  </si>
  <si>
    <t>dU</t>
  </si>
  <si>
    <t>A2A</t>
  </si>
  <si>
    <t>Beta 2</t>
  </si>
  <si>
    <t>H1</t>
  </si>
  <si>
    <t>M1</t>
  </si>
  <si>
    <t>OPRD</t>
  </si>
  <si>
    <t>Enrichments &gt; 1</t>
  </si>
  <si>
    <t>OPRK</t>
  </si>
  <si>
    <t>OPRM</t>
  </si>
  <si>
    <t>Enrichments &gt; 2</t>
  </si>
  <si>
    <t>Max. Enrichments</t>
  </si>
  <si>
    <t>Best Enrichment</t>
  </si>
  <si>
    <t>&gt; 1.5</t>
  </si>
  <si>
    <t xml:space="preserve">&gt; 2  </t>
  </si>
  <si>
    <t>Best GH</t>
  </si>
  <si>
    <t>Best EF Score Type</t>
  </si>
  <si>
    <t>Score</t>
  </si>
  <si>
    <t>Freq.</t>
  </si>
  <si>
    <t>this version of data doesn't use the "reverse" sort score line, just sorts</t>
  </si>
  <si>
    <t>Corr. GH</t>
  </si>
  <si>
    <t>EF &gt;1.5</t>
  </si>
  <si>
    <t>EF&gt;2</t>
  </si>
  <si>
    <t>Max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</si>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</sst>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0" xfId="0" applyFont="1"/>
    <xf numFmtId="164" fontId="0" fillId="0" borderId="0" xfId="2" applyNumberFormat="1" applyFont="1"/>
    <xf numFmtId="43" fontId="0" fillId="0" borderId="0" xfId="1" applyFont="1"/>
    <xf numFmtId="43" fontId="0" fillId="0" borderId="0" xfId="0" applyNumberFormat="1"/>
    <xf numFmtId="2" fontId="0" fillId="0" borderId="0" xfId="0" applyNumberFormat="1"/>
    <xf numFmtId="164" fontId="0" fillId="0" borderId="2" xfId="2" applyNumberFormat="1" applyFont="1" applyBorder="1"/>
    <xf numFmtId="43" fontId="0" fillId="0" borderId="2" xfId="0" applyNumberFormat="1" applyBorder="1"/>
    <xf numFmtId="2" fontId="0" fillId="0" borderId="2" xfId="0" applyNumberFormat="1" applyBorder="1"/>
    <xf numFmtId="164" fontId="0" fillId="0" borderId="1" xfId="2" applyNumberFormat="1" applyFont="1" applyBorder="1"/>
    <xf numFmtId="43" fontId="0" fillId="0" borderId="1" xfId="1" applyFont="1" applyBorder="1"/>
    <xf numFmtId="164" fontId="0" fillId="0" borderId="3" xfId="2" applyNumberFormat="1" applyFont="1" applyBorder="1"/>
    <xf numFmtId="43" fontId="0" fillId="0" borderId="3" xfId="0" applyNumberFormat="1" applyBorder="1"/>
    <xf numFmtId="43" fontId="0" fillId="0" borderId="1" xfId="0" applyNumberFormat="1" applyBorder="1"/>
    <xf numFmtId="2" fontId="0" fillId="0" borderId="1" xfId="0" applyNumberFormat="1" applyBorder="1"/>
    <xf numFmtId="2" fontId="0" fillId="0" borderId="3" xfId="0" applyNumberFormat="1" applyBorder="1"/>
    <xf numFmtId="165" fontId="0" fillId="0" borderId="1" xfId="0" applyNumberFormat="1" applyBorder="1"/>
    <xf numFmtId="0" fontId="0" fillId="0" borderId="4" xfId="0" applyBorder="1"/>
    <xf numFmtId="43" fontId="0" fillId="0" borderId="5" xfId="0" applyNumberFormat="1" applyBorder="1"/>
    <xf numFmtId="0" fontId="0" fillId="0" borderId="6" xfId="0" applyBorder="1"/>
    <xf numFmtId="43" fontId="0" fillId="0" borderId="7" xfId="0" applyNumberFormat="1" applyBorder="1"/>
    <xf numFmtId="0" fontId="0" fillId="0" borderId="8" xfId="0" applyBorder="1"/>
    <xf numFmtId="43" fontId="0" fillId="0" borderId="9" xfId="0" applyNumberFormat="1" applyBorder="1"/>
    <xf numFmtId="0" fontId="0" fillId="0" borderId="7" xfId="0" applyBorder="1"/>
    <xf numFmtId="165" fontId="0" fillId="0" borderId="2" xfId="0" applyNumberFormat="1" applyBorder="1"/>
    <xf numFmtId="0" fontId="0" fillId="0" borderId="0" xfId="0" applyFill="1" applyBorder="1"/>
    <xf numFmtId="165" fontId="0" fillId="0" borderId="0" xfId="0" applyNumberFormat="1"/>
    <xf numFmtId="43" fontId="0" fillId="0" borderId="0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6B77-427F-4B78-8502-084A43730E66}">
  <dimension ref="A1:BR59"/>
  <sheetViews>
    <sheetView topLeftCell="AT19" zoomScale="70" zoomScaleNormal="70" workbookViewId="0">
      <selection activeCell="I31" sqref="I31:M35"/>
    </sheetView>
  </sheetViews>
  <sheetFormatPr defaultRowHeight="14.4" x14ac:dyDescent="0.3"/>
  <cols>
    <col min="3" max="5" width="9.6640625" bestFit="1" customWidth="1"/>
    <col min="6" max="7" width="9.6640625" customWidth="1"/>
    <col min="37" max="37" width="12.77734375" bestFit="1" customWidth="1"/>
    <col min="44" max="46" width="9.33203125" bestFit="1" customWidth="1"/>
    <col min="47" max="49" width="9.33203125" customWidth="1"/>
  </cols>
  <sheetData>
    <row r="1" spans="1:60" x14ac:dyDescent="0.3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">
      <c r="A3" s="2" t="s">
        <v>26</v>
      </c>
      <c r="B3" t="s">
        <v>27</v>
      </c>
      <c r="C3">
        <v>567</v>
      </c>
      <c r="D3">
        <v>545</v>
      </c>
      <c r="E3">
        <v>210</v>
      </c>
      <c r="F3">
        <v>28</v>
      </c>
      <c r="G3">
        <v>0</v>
      </c>
      <c r="I3">
        <v>86</v>
      </c>
      <c r="J3">
        <v>83</v>
      </c>
      <c r="K3">
        <v>40</v>
      </c>
      <c r="L3">
        <v>5</v>
      </c>
      <c r="M3">
        <v>0</v>
      </c>
      <c r="O3" s="3">
        <f>IF(I3&gt;0, I3/C3, 0)</f>
        <v>0.15167548500881833</v>
      </c>
      <c r="P3" s="3">
        <f>IF(J3&gt;0, J3/D3, 0)</f>
        <v>0.15229357798165138</v>
      </c>
      <c r="Q3" s="3">
        <f>IF(K3&gt;0, K3/E3, 0)</f>
        <v>0.19047619047619047</v>
      </c>
      <c r="R3" s="3">
        <f>IF(L3&gt;0, L3/F3, 0)</f>
        <v>0.17857142857142858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1.0035273368606701</v>
      </c>
      <c r="X3" s="4">
        <f>P3/$U3</f>
        <v>1.0076168124599958</v>
      </c>
      <c r="Y3" s="4">
        <f>Q3/$U3</f>
        <v>1.2602436323366555</v>
      </c>
      <c r="Z3" s="4">
        <f>R3/$U3</f>
        <v>1.1814784053156147</v>
      </c>
      <c r="AA3" s="4">
        <f>S3/$U3</f>
        <v>0</v>
      </c>
      <c r="AB3" s="4">
        <f>MAX(W3:AA3)</f>
        <v>1.2602436323366555</v>
      </c>
      <c r="AC3" s="4"/>
      <c r="AD3" s="4">
        <f>IF(C3&gt;0,((I3*((3*86)+C3))/(4*C3*86))*(1-(C3-I3)/(569-86)),0)</f>
        <v>1.5062385662799637E-3</v>
      </c>
      <c r="AE3" s="4">
        <f t="shared" ref="AE3:AH6" si="0">IF(D3&gt;0,((J3*((3*86)+D3))/(4*D3*86))*(1-(D3-J3)/(569-86)),0)</f>
        <v>1.5456489271899135E-2</v>
      </c>
      <c r="AF3" s="4">
        <f t="shared" si="0"/>
        <v>0.16792885000309524</v>
      </c>
      <c r="AG3" s="4">
        <f t="shared" si="0"/>
        <v>0.14139376680904919</v>
      </c>
      <c r="AH3" s="4">
        <f t="shared" si="0"/>
        <v>0</v>
      </c>
      <c r="AI3" s="3"/>
      <c r="AJ3" t="s">
        <v>27</v>
      </c>
      <c r="AK3" s="3">
        <f t="shared" ref="AK3:AO6" si="1">AVERAGE(O7,O11,O19,O23,O27,O31)</f>
        <v>8.6248898598333443E-2</v>
      </c>
      <c r="AL3" s="3">
        <f t="shared" si="1"/>
        <v>8.541241296612373E-2</v>
      </c>
      <c r="AM3" s="3">
        <f t="shared" si="1"/>
        <v>5.2873479140760245E-2</v>
      </c>
      <c r="AN3" s="3">
        <f t="shared" si="1"/>
        <v>0</v>
      </c>
      <c r="AO3" s="3">
        <f t="shared" si="1"/>
        <v>0</v>
      </c>
      <c r="AQ3" t="s">
        <v>27</v>
      </c>
      <c r="AR3" s="5">
        <f>AVERAGE(W3,W7,W11,W15,W19,W23,W27,W31)</f>
        <v>1.011428914970361</v>
      </c>
      <c r="AS3" s="5">
        <f>AVERAGE(X3,X7,X11,X15,X19,X23,X27,X31)</f>
        <v>0.99048732536260031</v>
      </c>
      <c r="AT3" s="5">
        <f>AVERAGE(Y3,Y7,Y11,Y15,Y19,Y23,Y27,Y31)</f>
        <v>0.70944290586087122</v>
      </c>
      <c r="AU3" s="5">
        <f>AVERAGE(Z3,Z7,Z11,Z15,Z19,Z23,Z27,Z31)</f>
        <v>0.14768480066445183</v>
      </c>
      <c r="AV3" s="5">
        <f>AVERAGE(AA3,AA7,AA11,AA15,AA19,AA23,AA27,AA31)</f>
        <v>0</v>
      </c>
      <c r="AW3" s="5"/>
      <c r="AX3" s="5">
        <f t="shared" ref="AX3:BB6" si="2">AVERAGE(AD3,AD7,AD11,AD15,AD19,AD23,AD27,AD31)</f>
        <v>9.0915893630822506E-3</v>
      </c>
      <c r="AY3" s="5">
        <f t="shared" si="2"/>
        <v>6.3528486908373538E-2</v>
      </c>
      <c r="AZ3" s="5">
        <f t="shared" si="2"/>
        <v>6.6049823440150188E-2</v>
      </c>
      <c r="BA3" s="5">
        <f t="shared" si="2"/>
        <v>1.7674220851131149E-2</v>
      </c>
      <c r="BB3" s="5">
        <f t="shared" si="2"/>
        <v>0</v>
      </c>
      <c r="BD3" s="6">
        <f>MAX(AD3,AD7,AD11,AD15,AD19,AD23,AD27,AD31)</f>
        <v>3.1619270077406864E-2</v>
      </c>
      <c r="BE3" s="6">
        <f t="shared" ref="BE3:BH6" si="3">MAX(AE3,AE7,AE11,AE15,AE19,AE23,AE27,AE31)</f>
        <v>0.10990895896556274</v>
      </c>
      <c r="BF3" s="6">
        <f t="shared" si="3"/>
        <v>0.16792885000309524</v>
      </c>
      <c r="BG3" s="6">
        <f t="shared" si="3"/>
        <v>0.14139376680904919</v>
      </c>
      <c r="BH3" s="6">
        <f t="shared" si="3"/>
        <v>0</v>
      </c>
    </row>
    <row r="4" spans="1:60" x14ac:dyDescent="0.3">
      <c r="B4" t="s">
        <v>28</v>
      </c>
      <c r="C4">
        <v>540</v>
      </c>
      <c r="D4">
        <v>184</v>
      </c>
      <c r="E4">
        <v>8</v>
      </c>
      <c r="F4">
        <v>0</v>
      </c>
      <c r="G4">
        <v>0</v>
      </c>
      <c r="I4">
        <v>85</v>
      </c>
      <c r="J4">
        <v>33</v>
      </c>
      <c r="K4">
        <v>3</v>
      </c>
      <c r="L4">
        <v>0</v>
      </c>
      <c r="M4">
        <v>0</v>
      </c>
      <c r="O4" s="3">
        <f t="shared" ref="O4:S19" si="4">IF(I4&gt;0, I4/C4, 0)</f>
        <v>0.15740740740740741</v>
      </c>
      <c r="P4" s="3">
        <f t="shared" si="4"/>
        <v>0.17934782608695651</v>
      </c>
      <c r="Q4" s="3">
        <f t="shared" si="4"/>
        <v>0.375</v>
      </c>
      <c r="R4" s="3">
        <f t="shared" si="4"/>
        <v>0</v>
      </c>
      <c r="S4" s="3">
        <f t="shared" si="4"/>
        <v>0</v>
      </c>
      <c r="T4" s="3"/>
      <c r="U4" s="3">
        <f t="shared" ref="U4:U6" si="5">86/569</f>
        <v>0.15114235500878734</v>
      </c>
      <c r="V4" s="3"/>
      <c r="W4" s="4">
        <f t="shared" ref="W4:AA19" si="6">O4/$U4</f>
        <v>1.0414513350559864</v>
      </c>
      <c r="X4" s="4">
        <f t="shared" si="6"/>
        <v>1.1866152679474216</v>
      </c>
      <c r="Y4" s="4">
        <f t="shared" si="6"/>
        <v>2.481104651162791</v>
      </c>
      <c r="Z4" s="4">
        <f t="shared" si="6"/>
        <v>0</v>
      </c>
      <c r="AA4" s="4">
        <f t="shared" si="6"/>
        <v>0</v>
      </c>
      <c r="AB4" s="4">
        <f t="shared" ref="AB4:AB34" si="7">MAX(W4:AA4)</f>
        <v>2.481104651162791</v>
      </c>
      <c r="AC4" s="4"/>
      <c r="AD4" s="4">
        <f>IF(C4&gt;0,((I4*((3*86)+C4))/(4*C4*86))*(1-(C4-I4)/(569-86)),0)</f>
        <v>2.1168033554282303E-2</v>
      </c>
      <c r="AE4" s="4">
        <f t="shared" si="0"/>
        <v>0.15839843872661388</v>
      </c>
      <c r="AF4" s="4">
        <f t="shared" si="0"/>
        <v>0.28696916076845302</v>
      </c>
      <c r="AG4" s="4">
        <f t="shared" si="0"/>
        <v>0</v>
      </c>
      <c r="AH4" s="4">
        <f t="shared" si="0"/>
        <v>0</v>
      </c>
      <c r="AI4" s="3"/>
      <c r="AJ4" t="s">
        <v>28</v>
      </c>
      <c r="AK4" s="7">
        <f t="shared" si="1"/>
        <v>5.3920809905301015E-2</v>
      </c>
      <c r="AL4" s="7">
        <f t="shared" si="1"/>
        <v>4.9340917298663779E-2</v>
      </c>
      <c r="AM4" s="7">
        <f t="shared" si="1"/>
        <v>0</v>
      </c>
      <c r="AN4" s="7">
        <f t="shared" si="1"/>
        <v>0</v>
      </c>
      <c r="AO4" s="7">
        <f t="shared" si="1"/>
        <v>0</v>
      </c>
      <c r="AQ4" t="s">
        <v>28</v>
      </c>
      <c r="AR4" s="8">
        <f t="shared" ref="AR4:AR6" si="8">AVERAGE(W4,W8,W12,W16,W20,W24,W28,W32)</f>
        <v>0.76734306280349285</v>
      </c>
      <c r="AS4" s="8">
        <f>AVERAGE(X4,X8,X12,X16,X20,X24,X28,X32)</f>
        <v>0.72100462029747714</v>
      </c>
      <c r="AT4" s="8">
        <f t="shared" ref="AT4:AT6" si="9">AVERAGE(Y4,Y8,Y12,Y16,Y20,Y24,Y28,Y32)</f>
        <v>0.41572353324170253</v>
      </c>
      <c r="AU4" s="8">
        <f t="shared" ref="AU4:AV6" si="10">AVERAGE(Z4,Z8,Z12,Z16,Z20,Z24,Z28,Z32)</f>
        <v>0</v>
      </c>
      <c r="AV4" s="8">
        <f t="shared" si="10"/>
        <v>0</v>
      </c>
      <c r="AW4" s="5"/>
      <c r="AX4" s="8">
        <f t="shared" si="2"/>
        <v>3.0230584551850091E-2</v>
      </c>
      <c r="AY4" s="8">
        <f t="shared" si="2"/>
        <v>5.8634950317536128E-2</v>
      </c>
      <c r="AZ4" s="8">
        <f t="shared" si="2"/>
        <v>4.5341852980199285E-2</v>
      </c>
      <c r="BA4" s="8">
        <f t="shared" si="2"/>
        <v>0</v>
      </c>
      <c r="BB4" s="8">
        <f t="shared" si="2"/>
        <v>0</v>
      </c>
      <c r="BD4" s="6">
        <f t="shared" ref="BD4:BD6" si="11">MAX(AD4,AD8,AD12,AD16,AD20,AD24,AD28,AD32)</f>
        <v>9.3645572263993324E-2</v>
      </c>
      <c r="BE4" s="6">
        <f t="shared" si="3"/>
        <v>0.15839843872661388</v>
      </c>
      <c r="BF4" s="9">
        <f t="shared" si="3"/>
        <v>0.28696916076845302</v>
      </c>
      <c r="BG4" s="9">
        <f t="shared" si="3"/>
        <v>0</v>
      </c>
      <c r="BH4" s="9">
        <f t="shared" si="3"/>
        <v>0</v>
      </c>
    </row>
    <row r="5" spans="1:60" x14ac:dyDescent="0.3">
      <c r="B5" t="s">
        <v>29</v>
      </c>
      <c r="C5">
        <v>567</v>
      </c>
      <c r="D5">
        <v>477</v>
      </c>
      <c r="E5">
        <v>83</v>
      </c>
      <c r="F5">
        <v>5</v>
      </c>
      <c r="G5">
        <v>0</v>
      </c>
      <c r="I5">
        <v>86</v>
      </c>
      <c r="J5">
        <v>75</v>
      </c>
      <c r="K5">
        <v>17</v>
      </c>
      <c r="L5">
        <v>1</v>
      </c>
      <c r="M5">
        <v>0</v>
      </c>
      <c r="O5" s="3">
        <f t="shared" si="4"/>
        <v>0.15167548500881833</v>
      </c>
      <c r="P5" s="3">
        <f t="shared" si="4"/>
        <v>0.15723270440251572</v>
      </c>
      <c r="Q5" s="3">
        <f t="shared" si="4"/>
        <v>0.20481927710843373</v>
      </c>
      <c r="R5" s="3">
        <f t="shared" si="4"/>
        <v>0.2</v>
      </c>
      <c r="S5" s="3">
        <f t="shared" si="4"/>
        <v>0</v>
      </c>
      <c r="T5" s="3"/>
      <c r="U5" s="3">
        <f t="shared" si="5"/>
        <v>0.15114235500878734</v>
      </c>
      <c r="V5" s="3"/>
      <c r="W5" s="4">
        <f t="shared" si="6"/>
        <v>1.0035273368606701</v>
      </c>
      <c r="X5" s="4">
        <f t="shared" si="6"/>
        <v>1.0402954512212959</v>
      </c>
      <c r="Y5" s="4">
        <f t="shared" si="6"/>
        <v>1.355141496217428</v>
      </c>
      <c r="Z5" s="4">
        <f t="shared" si="6"/>
        <v>1.3232558139534885</v>
      </c>
      <c r="AA5" s="4">
        <f t="shared" si="6"/>
        <v>0</v>
      </c>
      <c r="AB5" s="4">
        <f t="shared" si="7"/>
        <v>1.355141496217428</v>
      </c>
      <c r="AC5" s="4"/>
      <c r="AD5" s="4">
        <f>IF(C5&gt;0,((I5*((3*86)+C5))/(4*C5*86))*(1-(C5-I5)/(569-86)),0)</f>
        <v>1.5062385662799637E-3</v>
      </c>
      <c r="AE5" s="4">
        <f t="shared" si="0"/>
        <v>5.6339069385886245E-2</v>
      </c>
      <c r="AF5" s="4">
        <f t="shared" si="0"/>
        <v>0.17528941419295554</v>
      </c>
      <c r="AG5" s="4">
        <f t="shared" si="0"/>
        <v>0.15164066637777457</v>
      </c>
      <c r="AH5" s="4">
        <f t="shared" si="0"/>
        <v>0</v>
      </c>
      <c r="AI5" s="3"/>
      <c r="AJ5" t="s">
        <v>29</v>
      </c>
      <c r="AK5" s="7">
        <f t="shared" si="1"/>
        <v>8.4668980911949479E-2</v>
      </c>
      <c r="AL5" s="7">
        <f t="shared" si="1"/>
        <v>9.0920098724997123E-2</v>
      </c>
      <c r="AM5" s="7">
        <f t="shared" si="1"/>
        <v>7.4114266632723858E-2</v>
      </c>
      <c r="AN5" s="7">
        <f t="shared" si="1"/>
        <v>6.535947712418301E-2</v>
      </c>
      <c r="AO5" s="7">
        <f t="shared" si="1"/>
        <v>0</v>
      </c>
      <c r="AQ5" t="s">
        <v>29</v>
      </c>
      <c r="AR5" s="8">
        <f t="shared" si="8"/>
        <v>0.99465111285412122</v>
      </c>
      <c r="AS5" s="8">
        <f>AVERAGE(X5,X9,X13,X17,X21,X25,X29,X33)</f>
        <v>1.0404509979131003</v>
      </c>
      <c r="AT5" s="8">
        <f t="shared" si="9"/>
        <v>1.0037092605928046</v>
      </c>
      <c r="AU5" s="8">
        <f t="shared" si="10"/>
        <v>0.61628353695578453</v>
      </c>
      <c r="AV5" s="8">
        <f t="shared" si="10"/>
        <v>0</v>
      </c>
      <c r="AW5" s="5"/>
      <c r="AX5" s="8">
        <f t="shared" si="2"/>
        <v>3.7363671645990817E-3</v>
      </c>
      <c r="AY5" s="8">
        <f t="shared" si="2"/>
        <v>5.155718605551976E-2</v>
      </c>
      <c r="AZ5" s="8">
        <f t="shared" si="2"/>
        <v>8.4111319229755621E-2</v>
      </c>
      <c r="BA5" s="8">
        <f t="shared" si="2"/>
        <v>5.6978950621648913E-2</v>
      </c>
      <c r="BB5" s="8">
        <f t="shared" si="2"/>
        <v>0</v>
      </c>
      <c r="BD5" s="6">
        <f t="shared" si="11"/>
        <v>1.594570576768721E-2</v>
      </c>
      <c r="BE5" s="6">
        <f t="shared" si="3"/>
        <v>0.12999292612117777</v>
      </c>
      <c r="BF5" s="9">
        <f t="shared" si="3"/>
        <v>0.17528941419295554</v>
      </c>
      <c r="BG5" s="9">
        <f t="shared" si="3"/>
        <v>0.25518840579710145</v>
      </c>
      <c r="BH5" s="9">
        <f t="shared" si="3"/>
        <v>0</v>
      </c>
    </row>
    <row r="6" spans="1:60" s="1" customFormat="1" x14ac:dyDescent="0.3">
      <c r="B6" s="1" t="s">
        <v>30</v>
      </c>
      <c r="C6" s="1">
        <v>18</v>
      </c>
      <c r="D6" s="1">
        <v>2</v>
      </c>
      <c r="E6" s="1">
        <v>0</v>
      </c>
      <c r="F6" s="1">
        <v>0</v>
      </c>
      <c r="G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O6" s="10">
        <f t="shared" si="4"/>
        <v>5.5555555555555552E-2</v>
      </c>
      <c r="P6" s="10">
        <f t="shared" si="4"/>
        <v>0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/>
      <c r="U6" s="10">
        <f t="shared" si="5"/>
        <v>0.15114235500878734</v>
      </c>
      <c r="V6" s="10"/>
      <c r="W6" s="11">
        <f t="shared" si="6"/>
        <v>0.36757105943152457</v>
      </c>
      <c r="X6" s="11">
        <f t="shared" si="6"/>
        <v>0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7"/>
        <v>0.36757105943152457</v>
      </c>
      <c r="AC6" s="11"/>
      <c r="AD6" s="11">
        <f>IF(C6&gt;0,((I6*((3*86)+C6))/(4*C6*86))*(1-(C6-I6)/(569-86)),0)</f>
        <v>4.3004798818752306E-2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J6" s="1" t="s">
        <v>30</v>
      </c>
      <c r="AK6" s="12">
        <f t="shared" si="1"/>
        <v>4.1934325889501849E-2</v>
      </c>
      <c r="AL6" s="12">
        <f t="shared" si="1"/>
        <v>0.22943722943722944</v>
      </c>
      <c r="AM6" s="12">
        <f t="shared" si="1"/>
        <v>0</v>
      </c>
      <c r="AN6" s="12">
        <f t="shared" si="1"/>
        <v>0</v>
      </c>
      <c r="AO6" s="12">
        <f t="shared" si="1"/>
        <v>0</v>
      </c>
      <c r="AQ6" s="1" t="s">
        <v>30</v>
      </c>
      <c r="AR6" s="13">
        <f t="shared" si="8"/>
        <v>0.73087850291679157</v>
      </c>
      <c r="AS6" s="13">
        <f>AVERAGE(X6,X10,X14,X18,X22,X26,X30,X34)</f>
        <v>2.1366207427629842</v>
      </c>
      <c r="AT6" s="13">
        <f t="shared" si="9"/>
        <v>0</v>
      </c>
      <c r="AU6" s="13">
        <f t="shared" si="10"/>
        <v>0</v>
      </c>
      <c r="AV6" s="13">
        <f t="shared" si="10"/>
        <v>0</v>
      </c>
      <c r="AW6" s="14"/>
      <c r="AX6" s="13">
        <f t="shared" si="2"/>
        <v>4.4910704814329808E-2</v>
      </c>
      <c r="AY6" s="13">
        <f t="shared" si="2"/>
        <v>0.13987385510899256</v>
      </c>
      <c r="AZ6" s="13">
        <f t="shared" si="2"/>
        <v>0</v>
      </c>
      <c r="BA6" s="13">
        <f t="shared" si="2"/>
        <v>0</v>
      </c>
      <c r="BB6" s="13">
        <f t="shared" si="2"/>
        <v>0</v>
      </c>
      <c r="BD6" s="15">
        <f t="shared" si="11"/>
        <v>0.12864808085396323</v>
      </c>
      <c r="BE6" s="15">
        <f t="shared" si="3"/>
        <v>0.7544642857142857</v>
      </c>
      <c r="BF6" s="16">
        <f t="shared" si="3"/>
        <v>0</v>
      </c>
      <c r="BG6" s="16">
        <f t="shared" si="3"/>
        <v>0</v>
      </c>
      <c r="BH6" s="16">
        <f t="shared" si="3"/>
        <v>0</v>
      </c>
    </row>
    <row r="7" spans="1:60" x14ac:dyDescent="0.3">
      <c r="A7" s="2" t="s">
        <v>31</v>
      </c>
      <c r="B7" t="s">
        <v>27</v>
      </c>
      <c r="C7" s="26">
        <v>560</v>
      </c>
      <c r="D7" s="26">
        <v>291</v>
      </c>
      <c r="E7" s="26">
        <v>49</v>
      </c>
      <c r="F7" s="26">
        <v>2</v>
      </c>
      <c r="G7" s="26">
        <v>0</v>
      </c>
      <c r="I7" s="26">
        <v>26</v>
      </c>
      <c r="J7" s="26">
        <v>9</v>
      </c>
      <c r="K7" s="26">
        <v>3</v>
      </c>
      <c r="L7" s="26">
        <v>0</v>
      </c>
      <c r="M7" s="26">
        <v>0</v>
      </c>
      <c r="O7" s="3">
        <f>IF(I7&gt;0, I7/C7, 0)</f>
        <v>4.642857142857143E-2</v>
      </c>
      <c r="P7" s="3">
        <f t="shared" si="4"/>
        <v>3.0927835051546393E-2</v>
      </c>
      <c r="Q7" s="3">
        <f t="shared" si="4"/>
        <v>6.1224489795918366E-2</v>
      </c>
      <c r="R7" s="3">
        <f t="shared" si="4"/>
        <v>0</v>
      </c>
      <c r="S7" s="3">
        <f t="shared" si="4"/>
        <v>0</v>
      </c>
      <c r="T7" s="3"/>
      <c r="U7" s="3">
        <f>29/569</f>
        <v>5.0966608084358524E-2</v>
      </c>
      <c r="V7" s="3"/>
      <c r="W7" s="4">
        <f>IF(O7&gt;0, O7/$U7, 0)</f>
        <v>0.91096059113300498</v>
      </c>
      <c r="X7" s="4">
        <f>IF(P7&gt;0, P7/$U7, 0)</f>
        <v>0.60682545325275505</v>
      </c>
      <c r="Y7" s="4">
        <f>IF(Q7&gt;0, Q7/$U7, 0)</f>
        <v>1.2012667135819846</v>
      </c>
      <c r="Z7" s="4">
        <f t="shared" si="6"/>
        <v>0</v>
      </c>
      <c r="AA7" s="4">
        <f t="shared" si="6"/>
        <v>0</v>
      </c>
      <c r="AB7" s="4">
        <f t="shared" si="7"/>
        <v>1.2012667135819846</v>
      </c>
      <c r="AC7" s="4"/>
      <c r="AD7" s="4">
        <f>IF(C7&gt;0,((I7*((3*29)+C7))/(4*C7*29))*(1-(C7-I7)/(569-29)),0)</f>
        <v>2.8773262178434489E-3</v>
      </c>
      <c r="AE7" s="4">
        <f t="shared" ref="AE7:AH10" si="12">IF(D7&gt;0,((J7*((3*29)+D7))/(4*D7*29))*(1-(D7-J7)/(569-29)),0)</f>
        <v>4.8151439744045503E-2</v>
      </c>
      <c r="AF7" s="4">
        <f t="shared" si="12"/>
        <v>6.5665806552506062E-2</v>
      </c>
      <c r="AG7" s="4">
        <f t="shared" si="12"/>
        <v>0</v>
      </c>
      <c r="AH7" s="4">
        <f t="shared" si="12"/>
        <v>0</v>
      </c>
      <c r="AI7" s="3"/>
    </row>
    <row r="8" spans="1:60" x14ac:dyDescent="0.3">
      <c r="B8" t="s">
        <v>28</v>
      </c>
      <c r="C8" s="26">
        <v>508</v>
      </c>
      <c r="D8" s="26">
        <v>52</v>
      </c>
      <c r="E8" s="26">
        <v>1</v>
      </c>
      <c r="F8" s="26">
        <v>0</v>
      </c>
      <c r="G8" s="26">
        <v>0</v>
      </c>
      <c r="I8" s="26">
        <v>29</v>
      </c>
      <c r="J8" s="26">
        <v>2</v>
      </c>
      <c r="K8" s="26">
        <v>0</v>
      </c>
      <c r="L8" s="26">
        <v>0</v>
      </c>
      <c r="M8" s="26">
        <v>0</v>
      </c>
      <c r="O8" s="3">
        <f t="shared" ref="O8:S23" si="13">IF(I8&gt;0, I8/C8, 0)</f>
        <v>5.7086614173228349E-2</v>
      </c>
      <c r="P8" s="3">
        <f t="shared" si="4"/>
        <v>3.8461538461538464E-2</v>
      </c>
      <c r="Q8" s="3">
        <f t="shared" si="4"/>
        <v>0</v>
      </c>
      <c r="R8" s="3">
        <f t="shared" si="4"/>
        <v>0</v>
      </c>
      <c r="S8" s="3">
        <f t="shared" si="4"/>
        <v>0</v>
      </c>
      <c r="T8" s="3"/>
      <c r="U8" s="3">
        <f t="shared" ref="U8:U10" si="14">29/569</f>
        <v>5.0966608084358524E-2</v>
      </c>
      <c r="V8" s="3"/>
      <c r="W8" s="4">
        <f t="shared" ref="W8:Y10" si="15">IF(O8&gt;0, O8/$U8, 0)</f>
        <v>1.1200787401574803</v>
      </c>
      <c r="X8" s="4">
        <f t="shared" si="15"/>
        <v>0.75464190981432366</v>
      </c>
      <c r="Y8" s="4">
        <f t="shared" si="15"/>
        <v>0</v>
      </c>
      <c r="Z8" s="4">
        <f t="shared" si="6"/>
        <v>0</v>
      </c>
      <c r="AA8" s="4">
        <f t="shared" si="6"/>
        <v>0</v>
      </c>
      <c r="AB8" s="4">
        <f t="shared" si="7"/>
        <v>1.1200787401574803</v>
      </c>
      <c r="AC8" s="4"/>
      <c r="AD8" s="4">
        <f>IF(C8&gt;0,((I8*((3*29)+C8))/(4*C8*29))*(1-(C8-I8)/(569-29)),0)</f>
        <v>3.3077245552639245E-2</v>
      </c>
      <c r="AE8" s="4">
        <f t="shared" si="12"/>
        <v>4.1820168975341389E-2</v>
      </c>
      <c r="AF8" s="4">
        <f t="shared" si="12"/>
        <v>0</v>
      </c>
      <c r="AG8" s="4">
        <f t="shared" si="12"/>
        <v>0</v>
      </c>
      <c r="AH8" s="4">
        <f t="shared" si="12"/>
        <v>0</v>
      </c>
      <c r="AI8" s="3"/>
    </row>
    <row r="9" spans="1:60" x14ac:dyDescent="0.3">
      <c r="B9" t="s">
        <v>29</v>
      </c>
      <c r="C9" s="26">
        <v>550</v>
      </c>
      <c r="D9" s="26">
        <v>233</v>
      </c>
      <c r="E9" s="26">
        <v>14</v>
      </c>
      <c r="F9" s="26">
        <v>0</v>
      </c>
      <c r="G9" s="26">
        <v>0</v>
      </c>
      <c r="I9" s="26">
        <v>25</v>
      </c>
      <c r="J9" s="26">
        <v>10</v>
      </c>
      <c r="K9" s="26">
        <v>2</v>
      </c>
      <c r="L9" s="26">
        <v>0</v>
      </c>
      <c r="M9" s="26">
        <v>0</v>
      </c>
      <c r="O9" s="3">
        <f t="shared" si="13"/>
        <v>4.5454545454545456E-2</v>
      </c>
      <c r="P9" s="3">
        <f t="shared" si="4"/>
        <v>4.2918454935622317E-2</v>
      </c>
      <c r="Q9" s="3">
        <f t="shared" si="4"/>
        <v>0.14285714285714285</v>
      </c>
      <c r="R9" s="3">
        <f t="shared" si="4"/>
        <v>0</v>
      </c>
      <c r="S9" s="3">
        <f t="shared" si="4"/>
        <v>0</v>
      </c>
      <c r="T9" s="3"/>
      <c r="U9" s="3">
        <f t="shared" si="14"/>
        <v>5.0966608084358524E-2</v>
      </c>
      <c r="V9" s="3"/>
      <c r="W9" s="4">
        <f t="shared" si="15"/>
        <v>0.89184952978056431</v>
      </c>
      <c r="X9" s="4">
        <f t="shared" si="15"/>
        <v>0.84208968477134827</v>
      </c>
      <c r="Y9" s="4">
        <f t="shared" si="15"/>
        <v>2.8029556650246303</v>
      </c>
      <c r="Z9" s="4">
        <f t="shared" si="6"/>
        <v>0</v>
      </c>
      <c r="AA9" s="4">
        <f t="shared" si="6"/>
        <v>0</v>
      </c>
      <c r="AB9" s="4">
        <f t="shared" si="7"/>
        <v>2.8029556650246303</v>
      </c>
      <c r="AC9" s="4"/>
      <c r="AD9" s="4">
        <f>IF(C9&gt;0,((I9*((3*29)+C9))/(4*C9*29))*(1-(C9-I9)/(569-29)),0)</f>
        <v>6.9335597352838769E-3</v>
      </c>
      <c r="AE9" s="4">
        <f t="shared" si="12"/>
        <v>6.9502683088594003E-2</v>
      </c>
      <c r="AF9" s="4">
        <f t="shared" si="12"/>
        <v>0.12162014230979748</v>
      </c>
      <c r="AG9" s="4">
        <f t="shared" si="12"/>
        <v>0</v>
      </c>
      <c r="AH9" s="4">
        <f t="shared" si="12"/>
        <v>0</v>
      </c>
      <c r="AI9" s="3"/>
    </row>
    <row r="10" spans="1:60" s="1" customFormat="1" x14ac:dyDescent="0.3">
      <c r="B10" s="1" t="s">
        <v>30</v>
      </c>
      <c r="C10" s="1">
        <v>504</v>
      </c>
      <c r="D10" s="1">
        <v>35</v>
      </c>
      <c r="E10" s="1">
        <v>1</v>
      </c>
      <c r="F10" s="1">
        <v>0</v>
      </c>
      <c r="G10" s="1">
        <v>0</v>
      </c>
      <c r="I10" s="1">
        <v>29</v>
      </c>
      <c r="J10" s="1">
        <v>10</v>
      </c>
      <c r="K10" s="1">
        <v>0</v>
      </c>
      <c r="L10" s="1">
        <v>0</v>
      </c>
      <c r="M10" s="1">
        <v>0</v>
      </c>
      <c r="O10" s="10">
        <f t="shared" si="13"/>
        <v>5.7539682539682536E-2</v>
      </c>
      <c r="P10" s="10">
        <f t="shared" si="4"/>
        <v>0.2857142857142857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/>
      <c r="U10" s="10">
        <f t="shared" si="14"/>
        <v>5.0966608084358524E-2</v>
      </c>
      <c r="V10" s="10"/>
      <c r="W10" s="11">
        <f t="shared" si="15"/>
        <v>1.128968253968254</v>
      </c>
      <c r="X10" s="11">
        <f t="shared" si="15"/>
        <v>5.6059113300492607</v>
      </c>
      <c r="Y10" s="11">
        <f t="shared" si="15"/>
        <v>0</v>
      </c>
      <c r="Z10" s="11">
        <f t="shared" si="6"/>
        <v>0</v>
      </c>
      <c r="AA10" s="11">
        <f t="shared" si="6"/>
        <v>0</v>
      </c>
      <c r="AB10" s="11">
        <f t="shared" si="7"/>
        <v>5.6059113300492607</v>
      </c>
      <c r="AC10" s="11"/>
      <c r="AD10" s="11">
        <f>IF(C10&gt;0,((I10*((3*29)+C10))/(4*C10*29))*(1-(C10-I10)/(569-29)),0)</f>
        <v>3.5287147266313927E-2</v>
      </c>
      <c r="AE10" s="11">
        <f t="shared" si="12"/>
        <v>0.28658091589126072</v>
      </c>
      <c r="AF10" s="11">
        <f t="shared" si="12"/>
        <v>0</v>
      </c>
      <c r="AG10" s="11">
        <f t="shared" si="12"/>
        <v>0</v>
      </c>
      <c r="AH10" s="11">
        <f t="shared" si="12"/>
        <v>0</v>
      </c>
      <c r="AI10" s="10"/>
      <c r="AQ10" s="1" t="s">
        <v>40</v>
      </c>
    </row>
    <row r="11" spans="1:60" x14ac:dyDescent="0.3">
      <c r="A11" s="2" t="s">
        <v>32</v>
      </c>
      <c r="B11" t="s">
        <v>27</v>
      </c>
      <c r="C11" s="26">
        <v>558</v>
      </c>
      <c r="D11" s="26">
        <v>235</v>
      </c>
      <c r="E11" s="26">
        <v>8</v>
      </c>
      <c r="F11" s="26">
        <v>0</v>
      </c>
      <c r="G11" s="26">
        <v>0</v>
      </c>
      <c r="I11" s="26">
        <v>43</v>
      </c>
      <c r="J11" s="26">
        <v>16</v>
      </c>
      <c r="K11" s="26">
        <v>0</v>
      </c>
      <c r="L11" s="26">
        <v>0</v>
      </c>
      <c r="M11" s="26">
        <v>0</v>
      </c>
      <c r="O11" s="3">
        <f t="shared" si="13"/>
        <v>7.7060931899641583E-2</v>
      </c>
      <c r="P11" s="3">
        <f t="shared" si="4"/>
        <v>6.8085106382978725E-2</v>
      </c>
      <c r="Q11" s="3">
        <f t="shared" si="4"/>
        <v>0</v>
      </c>
      <c r="R11" s="3">
        <f t="shared" si="4"/>
        <v>0</v>
      </c>
      <c r="S11" s="3">
        <f t="shared" si="4"/>
        <v>0</v>
      </c>
      <c r="T11" s="3"/>
      <c r="U11" s="3">
        <f>43/569</f>
        <v>7.5571177504393669E-2</v>
      </c>
      <c r="V11" s="3"/>
      <c r="W11" s="4">
        <f t="shared" ref="W11:AA26" si="16">O11/$U11</f>
        <v>1.0197132616487457</v>
      </c>
      <c r="X11" s="4">
        <f t="shared" si="16"/>
        <v>0.9009401286491836</v>
      </c>
      <c r="Y11" s="4">
        <f t="shared" si="16"/>
        <v>0</v>
      </c>
      <c r="Z11" s="4">
        <f t="shared" si="6"/>
        <v>0</v>
      </c>
      <c r="AA11" s="4">
        <f t="shared" si="6"/>
        <v>0</v>
      </c>
      <c r="AB11" s="4">
        <f t="shared" si="7"/>
        <v>1.0197132616487457</v>
      </c>
      <c r="AC11" s="4"/>
      <c r="AD11" s="4">
        <f>IF(C11&gt;0,((I11*((3*43)+C11))/(4*C11*43))*(1-(C11-I11)/(569-43)),0)</f>
        <v>6.4367921828365872E-3</v>
      </c>
      <c r="AE11" s="4">
        <f t="shared" ref="AE11:AH14" si="17">IF(D11&gt;0,((J11*((3*43)+D11))/(4*D11*43))*(1-(D11-J11)/(569-43)),0)</f>
        <v>8.4096454904115159E-2</v>
      </c>
      <c r="AF11" s="4">
        <f t="shared" si="17"/>
        <v>0</v>
      </c>
      <c r="AG11" s="4">
        <f t="shared" si="17"/>
        <v>0</v>
      </c>
      <c r="AH11" s="4">
        <f t="shared" si="17"/>
        <v>0</v>
      </c>
      <c r="AI11" s="3"/>
      <c r="AQ11" t="s">
        <v>27</v>
      </c>
      <c r="AR11" s="6">
        <f>MAX(W3,W7,W11,W15,W19,W23,W27,W31)</f>
        <v>1.0828325320512819</v>
      </c>
      <c r="AS11" s="6">
        <f>MAX(X3,X7,X11,X15,X19,X23,X27,X31)</f>
        <v>1.3263403263403262</v>
      </c>
      <c r="AT11" s="6">
        <f>MAX(Y3,Y7,Y11,Y15,Y19,Y23,Y27,Y31)</f>
        <v>1.3632824198861935</v>
      </c>
      <c r="AU11" s="6">
        <f>MAX(Z3,Z7,Z11,Z15,Z19,Z23,Z27,Z31)</f>
        <v>1.1814784053156147</v>
      </c>
      <c r="AV11" s="6">
        <f>MAX(AA3,AA7,AA11,AA15,AA19,AA23,AA27,AA31)</f>
        <v>0</v>
      </c>
      <c r="AW11" s="6"/>
    </row>
    <row r="12" spans="1:60" x14ac:dyDescent="0.3">
      <c r="A12" s="2"/>
      <c r="B12" t="s">
        <v>28</v>
      </c>
      <c r="C12" s="26">
        <v>544</v>
      </c>
      <c r="D12" s="26">
        <v>213</v>
      </c>
      <c r="E12" s="26">
        <v>6</v>
      </c>
      <c r="F12" s="26">
        <v>0</v>
      </c>
      <c r="G12" s="26">
        <v>0</v>
      </c>
      <c r="I12" s="26">
        <v>43</v>
      </c>
      <c r="J12" s="26">
        <v>18</v>
      </c>
      <c r="K12" s="26">
        <v>0</v>
      </c>
      <c r="L12" s="26">
        <v>0</v>
      </c>
      <c r="M12" s="26">
        <v>0</v>
      </c>
      <c r="O12" s="3">
        <f t="shared" si="13"/>
        <v>7.904411764705882E-2</v>
      </c>
      <c r="P12" s="3">
        <f t="shared" si="4"/>
        <v>8.4507042253521125E-2</v>
      </c>
      <c r="Q12" s="3">
        <f t="shared" si="4"/>
        <v>0</v>
      </c>
      <c r="R12" s="3">
        <f t="shared" si="4"/>
        <v>0</v>
      </c>
      <c r="S12" s="3">
        <f t="shared" si="4"/>
        <v>0</v>
      </c>
      <c r="T12" s="3"/>
      <c r="U12" s="3">
        <f t="shared" ref="U12:U14" si="18">43/569</f>
        <v>7.5571177504393669E-2</v>
      </c>
      <c r="V12" s="3"/>
      <c r="W12" s="4">
        <f t="shared" si="16"/>
        <v>1.0459558823529411</v>
      </c>
      <c r="X12" s="4">
        <f t="shared" si="16"/>
        <v>1.1182443498198493</v>
      </c>
      <c r="Y12" s="4">
        <f t="shared" si="16"/>
        <v>0</v>
      </c>
      <c r="Z12" s="4">
        <f t="shared" si="6"/>
        <v>0</v>
      </c>
      <c r="AA12" s="4">
        <f t="shared" si="6"/>
        <v>0</v>
      </c>
      <c r="AB12" s="4">
        <f t="shared" si="7"/>
        <v>1.1182443498198493</v>
      </c>
      <c r="AC12" s="4"/>
      <c r="AD12" s="4">
        <f>IF(C12&gt;0,((I12*((3*43)+C12))/(4*C12*43))*(1-(C12-I12)/(569-43)),0)</f>
        <v>1.469976655110714E-2</v>
      </c>
      <c r="AE12" s="4">
        <f t="shared" si="17"/>
        <v>0.1057384184850904</v>
      </c>
      <c r="AF12" s="4">
        <f t="shared" si="17"/>
        <v>0</v>
      </c>
      <c r="AG12" s="4">
        <f t="shared" si="17"/>
        <v>0</v>
      </c>
      <c r="AH12" s="4">
        <f t="shared" si="17"/>
        <v>0</v>
      </c>
      <c r="AI12" s="3"/>
      <c r="AQ12" t="s">
        <v>28</v>
      </c>
      <c r="AR12" s="9">
        <f t="shared" ref="AR12:AR14" si="19">MAX(W4,W8,W12,W16,W20,W24,W28,W32)</f>
        <v>1.1200787401574803</v>
      </c>
      <c r="AS12" s="9">
        <f t="shared" ref="AS12:AV14" si="20">MAX(X4,X8,X12,X16,X20,X24,X28,X32)</f>
        <v>1.7585851648351649</v>
      </c>
      <c r="AT12" s="9">
        <f t="shared" si="20"/>
        <v>2.481104651162791</v>
      </c>
      <c r="AU12" s="6">
        <f t="shared" si="20"/>
        <v>0</v>
      </c>
      <c r="AV12" s="6">
        <f t="shared" si="20"/>
        <v>0</v>
      </c>
      <c r="AW12" s="6"/>
    </row>
    <row r="13" spans="1:60" x14ac:dyDescent="0.3">
      <c r="B13" t="s">
        <v>29</v>
      </c>
      <c r="C13" s="26">
        <v>567</v>
      </c>
      <c r="D13" s="26">
        <v>514</v>
      </c>
      <c r="E13" s="26">
        <v>94</v>
      </c>
      <c r="F13" s="26">
        <v>6</v>
      </c>
      <c r="G13" s="26">
        <v>2</v>
      </c>
      <c r="I13" s="26">
        <v>43</v>
      </c>
      <c r="J13" s="26">
        <v>40</v>
      </c>
      <c r="K13" s="26">
        <v>2</v>
      </c>
      <c r="L13" s="26">
        <v>0</v>
      </c>
      <c r="M13" s="26">
        <v>0</v>
      </c>
      <c r="O13" s="3">
        <f t="shared" si="13"/>
        <v>7.5837742504409167E-2</v>
      </c>
      <c r="P13" s="3">
        <f t="shared" si="4"/>
        <v>7.7821011673151752E-2</v>
      </c>
      <c r="Q13" s="3">
        <f t="shared" si="4"/>
        <v>2.1276595744680851E-2</v>
      </c>
      <c r="R13" s="3">
        <f t="shared" si="4"/>
        <v>0</v>
      </c>
      <c r="S13" s="3">
        <f t="shared" si="4"/>
        <v>0</v>
      </c>
      <c r="T13" s="3"/>
      <c r="U13" s="3">
        <f t="shared" si="18"/>
        <v>7.5571177504393669E-2</v>
      </c>
      <c r="V13" s="3"/>
      <c r="W13" s="4">
        <f t="shared" si="16"/>
        <v>1.0035273368606701</v>
      </c>
      <c r="X13" s="4">
        <f t="shared" si="16"/>
        <v>1.0297710614424034</v>
      </c>
      <c r="Y13" s="4">
        <f t="shared" si="16"/>
        <v>0.28154379020286985</v>
      </c>
      <c r="Z13" s="4">
        <f t="shared" si="6"/>
        <v>0</v>
      </c>
      <c r="AA13" s="4">
        <f t="shared" si="6"/>
        <v>0</v>
      </c>
      <c r="AB13" s="4">
        <f t="shared" si="7"/>
        <v>1.0297710614424034</v>
      </c>
      <c r="AC13" s="4"/>
      <c r="AD13" s="4">
        <f>IF(C13&gt;0,((I13*((3*43)+C13))/(4*C13*43))*(1-(C13-I13)/(569-43)),0)</f>
        <v>1.1668376687388193E-3</v>
      </c>
      <c r="AE13" s="4">
        <f t="shared" si="17"/>
        <v>2.876053747351115E-2</v>
      </c>
      <c r="AF13" s="4">
        <f t="shared" si="17"/>
        <v>2.2760539054753982E-2</v>
      </c>
      <c r="AG13" s="4">
        <f t="shared" si="17"/>
        <v>0</v>
      </c>
      <c r="AH13" s="4">
        <f t="shared" si="17"/>
        <v>0</v>
      </c>
      <c r="AI13" s="3"/>
      <c r="AQ13" t="s">
        <v>29</v>
      </c>
      <c r="AR13" s="9">
        <f t="shared" si="19"/>
        <v>1.0459558823529411</v>
      </c>
      <c r="AS13" s="9">
        <f t="shared" si="20"/>
        <v>1.2457580733442801</v>
      </c>
      <c r="AT13" s="9">
        <f t="shared" si="20"/>
        <v>2.8029556650246303</v>
      </c>
      <c r="AU13" s="6">
        <f t="shared" si="20"/>
        <v>2.7487922705314007</v>
      </c>
      <c r="AV13" s="6">
        <f t="shared" si="20"/>
        <v>0</v>
      </c>
      <c r="AW13" s="6"/>
    </row>
    <row r="14" spans="1:60" s="1" customFormat="1" x14ac:dyDescent="0.3">
      <c r="B14" s="1" t="s">
        <v>30</v>
      </c>
      <c r="C14" s="1">
        <v>17</v>
      </c>
      <c r="D14" s="1">
        <v>2</v>
      </c>
      <c r="E14" s="1">
        <v>0</v>
      </c>
      <c r="F14" s="1">
        <v>0</v>
      </c>
      <c r="G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O14" s="10">
        <f t="shared" si="13"/>
        <v>5.8823529411764705E-2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/>
      <c r="U14" s="10">
        <f t="shared" si="18"/>
        <v>7.5571177504393669E-2</v>
      </c>
      <c r="V14" s="10"/>
      <c r="W14" s="11">
        <f t="shared" si="16"/>
        <v>0.77838577291381672</v>
      </c>
      <c r="X14" s="11">
        <f t="shared" si="16"/>
        <v>0</v>
      </c>
      <c r="Y14" s="11">
        <f t="shared" si="16"/>
        <v>0</v>
      </c>
      <c r="Z14" s="11">
        <f t="shared" si="6"/>
        <v>0</v>
      </c>
      <c r="AA14" s="11">
        <f t="shared" si="6"/>
        <v>0</v>
      </c>
      <c r="AB14" s="11">
        <f t="shared" si="7"/>
        <v>0.77838577291381672</v>
      </c>
      <c r="AC14" s="11"/>
      <c r="AD14" s="11">
        <f>IF(C14&gt;0,((I14*((3*43)+C14))/(4*C14*43))*(1-(C14-I14)/(569-43)),0)</f>
        <v>4.8412768591387385E-2</v>
      </c>
      <c r="AE14" s="11">
        <f t="shared" si="17"/>
        <v>0</v>
      </c>
      <c r="AF14" s="11">
        <f t="shared" si="17"/>
        <v>0</v>
      </c>
      <c r="AG14" s="11">
        <f t="shared" si="17"/>
        <v>0</v>
      </c>
      <c r="AH14" s="11">
        <f t="shared" si="17"/>
        <v>0</v>
      </c>
      <c r="AI14" s="10"/>
      <c r="AQ14" s="1" t="s">
        <v>30</v>
      </c>
      <c r="AR14" s="16">
        <f t="shared" si="19"/>
        <v>1.8594771241830064</v>
      </c>
      <c r="AS14" s="16">
        <f t="shared" si="20"/>
        <v>10.160714285714286</v>
      </c>
      <c r="AT14" s="16">
        <f t="shared" si="20"/>
        <v>0</v>
      </c>
      <c r="AU14" s="15">
        <f t="shared" si="20"/>
        <v>0</v>
      </c>
      <c r="AV14" s="15">
        <f t="shared" si="20"/>
        <v>0</v>
      </c>
      <c r="AW14" s="15"/>
    </row>
    <row r="15" spans="1:60" x14ac:dyDescent="0.3">
      <c r="A15" s="2" t="s">
        <v>33</v>
      </c>
      <c r="B15" t="s">
        <v>27</v>
      </c>
      <c r="C15" s="26">
        <v>567</v>
      </c>
      <c r="D15" s="26">
        <v>552</v>
      </c>
      <c r="E15" s="26">
        <v>312</v>
      </c>
      <c r="F15" s="26">
        <v>15</v>
      </c>
      <c r="G15" s="26">
        <v>0</v>
      </c>
      <c r="I15" s="26">
        <v>51</v>
      </c>
      <c r="J15" s="26">
        <v>49</v>
      </c>
      <c r="K15" s="26">
        <v>22</v>
      </c>
      <c r="L15" s="26">
        <v>0</v>
      </c>
      <c r="M15" s="26">
        <v>0</v>
      </c>
      <c r="O15" s="3">
        <f t="shared" si="13"/>
        <v>8.9947089947089942E-2</v>
      </c>
      <c r="P15" s="3">
        <f t="shared" si="4"/>
        <v>8.8768115942028991E-2</v>
      </c>
      <c r="Q15" s="3">
        <f t="shared" si="4"/>
        <v>7.0512820512820512E-2</v>
      </c>
      <c r="R15" s="3">
        <f t="shared" si="4"/>
        <v>0</v>
      </c>
      <c r="S15" s="3">
        <f t="shared" si="4"/>
        <v>0</v>
      </c>
      <c r="T15" s="3"/>
      <c r="U15" s="3">
        <f>51/569</f>
        <v>8.9630931458699478E-2</v>
      </c>
      <c r="V15" s="3"/>
      <c r="W15" s="4">
        <f t="shared" si="16"/>
        <v>1.0035273368606701</v>
      </c>
      <c r="X15" s="4">
        <f t="shared" si="16"/>
        <v>0.99037368570616657</v>
      </c>
      <c r="Y15" s="4">
        <f t="shared" si="16"/>
        <v>0.78670186023127198</v>
      </c>
      <c r="Z15" s="4">
        <f t="shared" si="6"/>
        <v>0</v>
      </c>
      <c r="AA15" s="4">
        <f t="shared" si="6"/>
        <v>0</v>
      </c>
      <c r="AB15" s="4">
        <f t="shared" si="7"/>
        <v>1.0035273368606701</v>
      </c>
      <c r="AC15" s="4"/>
      <c r="AD15" s="4">
        <f>IF(C15&gt;0,((I15*((3*51)+C15))/(4*C15*51))*(1-(C15-I15)/(569-51)),0)</f>
        <v>1.2257155114297946E-3</v>
      </c>
      <c r="AE15" s="4">
        <f t="shared" ref="AE15:AH18" si="21">IF(D15&gt;0,((J15*((3*51)+D15))/(4*D15*51))*(1-(D15-J15)/(569-51)),0)</f>
        <v>8.883363862583829E-3</v>
      </c>
      <c r="AF15" s="4">
        <f t="shared" si="21"/>
        <v>7.0745033980328109E-2</v>
      </c>
      <c r="AG15" s="4">
        <f t="shared" si="21"/>
        <v>0</v>
      </c>
      <c r="AH15" s="4">
        <f t="shared" si="21"/>
        <v>0</v>
      </c>
      <c r="AI15" s="3"/>
    </row>
    <row r="16" spans="1:60" x14ac:dyDescent="0.3">
      <c r="B16" t="s">
        <v>28</v>
      </c>
      <c r="C16" s="26">
        <v>569</v>
      </c>
      <c r="D16" s="26">
        <v>552</v>
      </c>
      <c r="E16" s="26">
        <v>317</v>
      </c>
      <c r="F16" s="26">
        <v>37</v>
      </c>
      <c r="G16" s="26">
        <v>0</v>
      </c>
      <c r="I16" s="26">
        <v>51</v>
      </c>
      <c r="J16" s="26">
        <v>47</v>
      </c>
      <c r="K16" s="26">
        <v>24</v>
      </c>
      <c r="L16" s="26">
        <v>0</v>
      </c>
      <c r="M16" s="26">
        <v>0</v>
      </c>
      <c r="O16" s="3">
        <f t="shared" si="13"/>
        <v>8.9630931458699478E-2</v>
      </c>
      <c r="P16" s="3">
        <f t="shared" si="4"/>
        <v>8.5144927536231887E-2</v>
      </c>
      <c r="Q16" s="3">
        <f t="shared" si="4"/>
        <v>7.5709779179810727E-2</v>
      </c>
      <c r="R16" s="3">
        <f t="shared" si="4"/>
        <v>0</v>
      </c>
      <c r="S16" s="3">
        <f t="shared" si="4"/>
        <v>0</v>
      </c>
      <c r="T16" s="3"/>
      <c r="U16" s="3">
        <f t="shared" ref="U16:U18" si="22">51/569</f>
        <v>8.9630931458699478E-2</v>
      </c>
      <c r="V16" s="3"/>
      <c r="W16" s="4">
        <f t="shared" si="16"/>
        <v>1</v>
      </c>
      <c r="X16" s="4">
        <f t="shared" si="16"/>
        <v>0.94995026996305765</v>
      </c>
      <c r="Y16" s="4">
        <f t="shared" si="16"/>
        <v>0.84468361477082943</v>
      </c>
      <c r="Z16" s="4">
        <f t="shared" si="6"/>
        <v>0</v>
      </c>
      <c r="AA16" s="4">
        <f t="shared" si="6"/>
        <v>0</v>
      </c>
      <c r="AB16" s="4">
        <f t="shared" si="7"/>
        <v>1</v>
      </c>
      <c r="AC16" s="4"/>
      <c r="AD16" s="4">
        <f>IF(C16&gt;0,((I16*((3*51)+C16))/(4*C16*51))*(1-(C16-I16)/(569-51)),0)</f>
        <v>0</v>
      </c>
      <c r="AE16" s="4">
        <f t="shared" si="21"/>
        <v>7.3846739048145545E-3</v>
      </c>
      <c r="AF16" s="4">
        <f t="shared" si="21"/>
        <v>7.5765663073141282E-2</v>
      </c>
      <c r="AG16" s="4">
        <f t="shared" si="21"/>
        <v>0</v>
      </c>
      <c r="AH16" s="4">
        <f t="shared" si="21"/>
        <v>0</v>
      </c>
      <c r="AI16" s="3"/>
    </row>
    <row r="17" spans="1:70" x14ac:dyDescent="0.3">
      <c r="B17" t="s">
        <v>29</v>
      </c>
      <c r="C17" s="26">
        <v>567</v>
      </c>
      <c r="D17" s="26">
        <v>544</v>
      </c>
      <c r="E17" s="26">
        <v>217</v>
      </c>
      <c r="F17" s="26">
        <v>24</v>
      </c>
      <c r="G17" s="26">
        <v>0</v>
      </c>
      <c r="I17" s="26">
        <v>51</v>
      </c>
      <c r="J17" s="26">
        <v>47</v>
      </c>
      <c r="K17" s="26">
        <v>13</v>
      </c>
      <c r="L17" s="26">
        <v>0</v>
      </c>
      <c r="M17" s="26">
        <v>0</v>
      </c>
      <c r="O17" s="3">
        <f t="shared" si="13"/>
        <v>8.9947089947089942E-2</v>
      </c>
      <c r="P17" s="3">
        <f t="shared" si="4"/>
        <v>8.639705882352941E-2</v>
      </c>
      <c r="Q17" s="3">
        <f t="shared" si="4"/>
        <v>5.9907834101382486E-2</v>
      </c>
      <c r="R17" s="3">
        <f t="shared" si="4"/>
        <v>0</v>
      </c>
      <c r="S17" s="3">
        <f t="shared" si="4"/>
        <v>0</v>
      </c>
      <c r="T17" s="3"/>
      <c r="U17" s="3">
        <f t="shared" si="22"/>
        <v>8.9630931458699478E-2</v>
      </c>
      <c r="V17" s="3"/>
      <c r="W17" s="4">
        <f t="shared" si="16"/>
        <v>1.0035273368606701</v>
      </c>
      <c r="X17" s="4">
        <f t="shared" si="16"/>
        <v>0.96392012687427908</v>
      </c>
      <c r="Y17" s="4">
        <f t="shared" si="16"/>
        <v>0.66838348242522805</v>
      </c>
      <c r="Z17" s="4">
        <f t="shared" si="6"/>
        <v>0</v>
      </c>
      <c r="AA17" s="4">
        <f t="shared" si="6"/>
        <v>0</v>
      </c>
      <c r="AB17" s="4">
        <f t="shared" si="7"/>
        <v>1.0035273368606701</v>
      </c>
      <c r="AC17" s="4"/>
      <c r="AD17" s="4">
        <f>IF(C17&gt;0,((I17*((3*51)+C17))/(4*C17*51))*(1-(C17-I17)/(569-51)),0)</f>
        <v>1.2257155114297946E-3</v>
      </c>
      <c r="AE17" s="4">
        <f t="shared" si="21"/>
        <v>1.1967160174880771E-2</v>
      </c>
      <c r="AF17" s="4">
        <f t="shared" si="21"/>
        <v>6.5865055699699235E-2</v>
      </c>
      <c r="AG17" s="4">
        <f t="shared" si="21"/>
        <v>0</v>
      </c>
      <c r="AH17" s="4">
        <f t="shared" si="21"/>
        <v>0</v>
      </c>
      <c r="AI17" s="3"/>
    </row>
    <row r="18" spans="1:70" s="1" customFormat="1" x14ac:dyDescent="0.3">
      <c r="B18" s="1" t="s">
        <v>30</v>
      </c>
      <c r="C18" s="1">
        <v>6</v>
      </c>
      <c r="D18" s="1">
        <v>0</v>
      </c>
      <c r="E18" s="1">
        <v>0</v>
      </c>
      <c r="F18" s="1">
        <v>0</v>
      </c>
      <c r="G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O18" s="10">
        <f t="shared" si="13"/>
        <v>0.16666666666666666</v>
      </c>
      <c r="P18" s="10">
        <f t="shared" si="4"/>
        <v>0</v>
      </c>
      <c r="Q18" s="10">
        <f t="shared" si="4"/>
        <v>0</v>
      </c>
      <c r="R18" s="10">
        <f t="shared" si="4"/>
        <v>0</v>
      </c>
      <c r="S18" s="10">
        <f t="shared" si="4"/>
        <v>0</v>
      </c>
      <c r="T18" s="10"/>
      <c r="U18" s="10">
        <f t="shared" si="22"/>
        <v>8.9630931458699478E-2</v>
      </c>
      <c r="V18" s="10"/>
      <c r="W18" s="11">
        <f t="shared" si="16"/>
        <v>1.8594771241830064</v>
      </c>
      <c r="X18" s="11">
        <f t="shared" si="16"/>
        <v>0</v>
      </c>
      <c r="Y18" s="11">
        <f t="shared" si="16"/>
        <v>0</v>
      </c>
      <c r="Z18" s="11">
        <f t="shared" si="6"/>
        <v>0</v>
      </c>
      <c r="AA18" s="11">
        <f t="shared" si="6"/>
        <v>0</v>
      </c>
      <c r="AB18" s="11">
        <f t="shared" si="7"/>
        <v>1.8594771241830064</v>
      </c>
      <c r="AC18" s="11"/>
      <c r="AD18" s="11">
        <f>IF(C18&gt;0,((I18*((3*51)+C18))/(4*C18*51))*(1-(C18-I18)/(569-51)),0)</f>
        <v>0.12864808085396323</v>
      </c>
      <c r="AE18" s="11">
        <f t="shared" si="21"/>
        <v>0</v>
      </c>
      <c r="AF18" s="11">
        <f t="shared" si="21"/>
        <v>0</v>
      </c>
      <c r="AG18" s="11">
        <f t="shared" si="21"/>
        <v>0</v>
      </c>
      <c r="AH18" s="11">
        <f t="shared" si="21"/>
        <v>0</v>
      </c>
      <c r="AI18" s="10"/>
    </row>
    <row r="19" spans="1:70" x14ac:dyDescent="0.3">
      <c r="A19" s="2" t="s">
        <v>34</v>
      </c>
      <c r="B19" t="s">
        <v>27</v>
      </c>
      <c r="C19" s="26">
        <v>561</v>
      </c>
      <c r="D19" s="26">
        <v>360</v>
      </c>
      <c r="E19" s="26">
        <v>31</v>
      </c>
      <c r="F19" s="26">
        <v>0</v>
      </c>
      <c r="G19" s="26">
        <v>0</v>
      </c>
      <c r="I19" s="26">
        <v>68</v>
      </c>
      <c r="J19" s="26">
        <v>46</v>
      </c>
      <c r="K19" s="26">
        <v>4</v>
      </c>
      <c r="L19" s="26">
        <v>0</v>
      </c>
      <c r="M19" s="26">
        <v>0</v>
      </c>
      <c r="O19" s="3">
        <f t="shared" si="13"/>
        <v>0.12121212121212122</v>
      </c>
      <c r="P19" s="3">
        <f t="shared" si="4"/>
        <v>0.12777777777777777</v>
      </c>
      <c r="Q19" s="3">
        <f t="shared" si="4"/>
        <v>0.12903225806451613</v>
      </c>
      <c r="R19" s="3">
        <f t="shared" si="4"/>
        <v>0</v>
      </c>
      <c r="S19" s="3">
        <f t="shared" si="4"/>
        <v>0</v>
      </c>
      <c r="T19" s="3"/>
      <c r="U19" s="3">
        <f>69/569</f>
        <v>0.12126537785588752</v>
      </c>
      <c r="V19" s="3"/>
      <c r="W19" s="4">
        <f t="shared" si="16"/>
        <v>0.99956082564778226</v>
      </c>
      <c r="X19" s="4">
        <f t="shared" si="16"/>
        <v>1.0537037037037036</v>
      </c>
      <c r="Y19" s="4">
        <f t="shared" si="16"/>
        <v>1.0640486208508648</v>
      </c>
      <c r="Z19" s="4">
        <f t="shared" si="6"/>
        <v>0</v>
      </c>
      <c r="AA19" s="4">
        <f t="shared" si="6"/>
        <v>0</v>
      </c>
      <c r="AB19" s="4">
        <f t="shared" si="7"/>
        <v>1.0640486208508648</v>
      </c>
      <c r="AC19" s="4"/>
      <c r="AD19" s="4">
        <f>IF(C19&gt;0,((I19*((3*69)+C19))/(4*C19*69))*(1-(C19-I19)/(569-69)),0)</f>
        <v>4.7220026350461176E-3</v>
      </c>
      <c r="AE19" s="4">
        <f t="shared" ref="AE19:AH22" si="23">IF(D19&gt;0,((J19*((3*69)+D19))/(4*D19*69))*(1-(D19-J19)/(569-69)),0)</f>
        <v>9.7650000000000001E-2</v>
      </c>
      <c r="AF19" s="4">
        <f t="shared" si="23"/>
        <v>0.10525853202431043</v>
      </c>
      <c r="AG19" s="4">
        <f t="shared" si="23"/>
        <v>0</v>
      </c>
      <c r="AH19" s="4">
        <f t="shared" si="23"/>
        <v>0</v>
      </c>
      <c r="AI19" s="3"/>
      <c r="AQ19" t="s">
        <v>27</v>
      </c>
      <c r="AS19" s="6"/>
    </row>
    <row r="20" spans="1:70" x14ac:dyDescent="0.3">
      <c r="B20" t="s">
        <v>28</v>
      </c>
      <c r="C20" s="26">
        <v>161</v>
      </c>
      <c r="D20" s="26">
        <v>8</v>
      </c>
      <c r="E20" s="26">
        <v>0</v>
      </c>
      <c r="F20" s="26">
        <v>0</v>
      </c>
      <c r="G20" s="26">
        <v>0</v>
      </c>
      <c r="I20" s="26">
        <v>9</v>
      </c>
      <c r="J20" s="26">
        <v>0</v>
      </c>
      <c r="K20" s="26">
        <v>0</v>
      </c>
      <c r="L20" s="26">
        <v>0</v>
      </c>
      <c r="M20" s="26">
        <v>0</v>
      </c>
      <c r="O20" s="3">
        <f t="shared" si="13"/>
        <v>5.5900621118012424E-2</v>
      </c>
      <c r="P20" s="3">
        <f t="shared" si="13"/>
        <v>0</v>
      </c>
      <c r="Q20" s="3">
        <f t="shared" si="13"/>
        <v>0</v>
      </c>
      <c r="R20" s="3">
        <f t="shared" si="13"/>
        <v>0</v>
      </c>
      <c r="S20" s="3">
        <f t="shared" si="13"/>
        <v>0</v>
      </c>
      <c r="T20" s="3"/>
      <c r="U20" s="3">
        <f t="shared" ref="U20:U22" si="24">69/569</f>
        <v>0.12126537785588752</v>
      </c>
      <c r="V20" s="3"/>
      <c r="W20" s="4">
        <f t="shared" si="16"/>
        <v>0.46097758574129089</v>
      </c>
      <c r="X20" s="4">
        <f t="shared" si="16"/>
        <v>0</v>
      </c>
      <c r="Y20" s="4">
        <f t="shared" si="16"/>
        <v>0</v>
      </c>
      <c r="Z20" s="4">
        <f t="shared" si="16"/>
        <v>0</v>
      </c>
      <c r="AA20" s="4">
        <f t="shared" si="16"/>
        <v>0</v>
      </c>
      <c r="AB20" s="4">
        <f t="shared" si="7"/>
        <v>0.46097758574129089</v>
      </c>
      <c r="AC20" s="4"/>
      <c r="AD20" s="4">
        <f>IF(C20&gt;0,((I20*((3*69)+C20))/(4*C20*69))*(1-(C20-I20)/(569-69)),0)</f>
        <v>5.1875776397515526E-2</v>
      </c>
      <c r="AE20" s="4">
        <f t="shared" si="23"/>
        <v>0</v>
      </c>
      <c r="AF20" s="4">
        <f t="shared" si="23"/>
        <v>0</v>
      </c>
      <c r="AG20" s="4">
        <f t="shared" si="23"/>
        <v>0</v>
      </c>
      <c r="AH20" s="4">
        <f t="shared" si="23"/>
        <v>0</v>
      </c>
      <c r="AI20" s="3"/>
      <c r="AQ20" t="s">
        <v>28</v>
      </c>
    </row>
    <row r="21" spans="1:70" x14ac:dyDescent="0.3">
      <c r="B21" t="s">
        <v>29</v>
      </c>
      <c r="C21" s="26">
        <v>568</v>
      </c>
      <c r="D21" s="26">
        <v>510</v>
      </c>
      <c r="E21" s="26">
        <v>167</v>
      </c>
      <c r="F21" s="26">
        <v>6</v>
      </c>
      <c r="G21" s="26">
        <v>0</v>
      </c>
      <c r="I21" s="26">
        <v>69</v>
      </c>
      <c r="J21" s="26">
        <v>64</v>
      </c>
      <c r="K21" s="26">
        <v>23</v>
      </c>
      <c r="L21" s="26">
        <v>2</v>
      </c>
      <c r="M21" s="26">
        <v>0</v>
      </c>
      <c r="O21" s="3">
        <f t="shared" si="13"/>
        <v>0.12147887323943662</v>
      </c>
      <c r="P21" s="3">
        <f t="shared" si="13"/>
        <v>0.12549019607843137</v>
      </c>
      <c r="Q21" s="3">
        <f t="shared" si="13"/>
        <v>0.1377245508982036</v>
      </c>
      <c r="R21" s="3">
        <f t="shared" si="13"/>
        <v>0.33333333333333331</v>
      </c>
      <c r="S21" s="3">
        <f t="shared" si="13"/>
        <v>0</v>
      </c>
      <c r="T21" s="3"/>
      <c r="U21" s="3">
        <f t="shared" si="24"/>
        <v>0.12126537785588752</v>
      </c>
      <c r="V21" s="3"/>
      <c r="W21" s="4">
        <f t="shared" si="16"/>
        <v>1.0017605633802817</v>
      </c>
      <c r="X21" s="4">
        <f t="shared" si="16"/>
        <v>1.0348394430235863</v>
      </c>
      <c r="Y21" s="4">
        <f t="shared" si="16"/>
        <v>1.1357285429141717</v>
      </c>
      <c r="Z21" s="4">
        <f t="shared" si="16"/>
        <v>2.7487922705314007</v>
      </c>
      <c r="AA21" s="4">
        <f t="shared" si="16"/>
        <v>0</v>
      </c>
      <c r="AB21" s="4">
        <f t="shared" si="7"/>
        <v>2.7487922705314007</v>
      </c>
      <c r="AC21" s="4"/>
      <c r="AD21" s="4">
        <f>IF(C21&gt;0,((I21*((3*69)+C21))/(4*C21*69))*(1-(C21-I21)/(569-69)),0)</f>
        <v>6.8221830985915554E-4</v>
      </c>
      <c r="AE21" s="4">
        <f t="shared" si="23"/>
        <v>3.52081841432225E-2</v>
      </c>
      <c r="AF21" s="4">
        <f t="shared" si="23"/>
        <v>0.13287824351297403</v>
      </c>
      <c r="AG21" s="4">
        <f t="shared" si="23"/>
        <v>0.25518840579710145</v>
      </c>
      <c r="AH21" s="4">
        <f t="shared" si="23"/>
        <v>0</v>
      </c>
      <c r="AI21" s="3"/>
      <c r="AQ21" t="s">
        <v>29</v>
      </c>
    </row>
    <row r="22" spans="1:70" s="1" customFormat="1" x14ac:dyDescent="0.3">
      <c r="B22" s="1" t="s">
        <v>30</v>
      </c>
      <c r="C22" s="1">
        <v>14</v>
      </c>
      <c r="D22" s="1">
        <v>0</v>
      </c>
      <c r="E22" s="1">
        <v>0</v>
      </c>
      <c r="F22" s="1">
        <v>0</v>
      </c>
      <c r="G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0">
        <f t="shared" si="13"/>
        <v>0</v>
      </c>
      <c r="P22" s="10">
        <f t="shared" si="13"/>
        <v>0</v>
      </c>
      <c r="Q22" s="10">
        <f t="shared" si="13"/>
        <v>0</v>
      </c>
      <c r="R22" s="10">
        <f t="shared" si="13"/>
        <v>0</v>
      </c>
      <c r="S22" s="10">
        <f t="shared" si="13"/>
        <v>0</v>
      </c>
      <c r="T22" s="10"/>
      <c r="U22" s="10">
        <f t="shared" si="24"/>
        <v>0.12126537785588752</v>
      </c>
      <c r="V22" s="10"/>
      <c r="W22" s="11">
        <f t="shared" si="16"/>
        <v>0</v>
      </c>
      <c r="X22" s="11">
        <f t="shared" si="16"/>
        <v>0</v>
      </c>
      <c r="Y22" s="11">
        <f t="shared" si="16"/>
        <v>0</v>
      </c>
      <c r="Z22" s="11">
        <f t="shared" si="16"/>
        <v>0</v>
      </c>
      <c r="AA22" s="11">
        <f t="shared" si="16"/>
        <v>0</v>
      </c>
      <c r="AB22" s="11">
        <f t="shared" si="7"/>
        <v>0</v>
      </c>
      <c r="AC22" s="11"/>
      <c r="AD22" s="11">
        <f>IF(C22&gt;0,((I22*((3*69)+C22))/(4*C22*69))*(1-(C22-I22)/(569-69)),0)</f>
        <v>0</v>
      </c>
      <c r="AE22" s="11">
        <f t="shared" si="23"/>
        <v>0</v>
      </c>
      <c r="AF22" s="11">
        <f t="shared" si="23"/>
        <v>0</v>
      </c>
      <c r="AG22" s="11">
        <f t="shared" si="23"/>
        <v>0</v>
      </c>
      <c r="AH22" s="11">
        <f t="shared" si="23"/>
        <v>0</v>
      </c>
      <c r="AI22" s="10"/>
      <c r="AQ22" s="1" t="s">
        <v>30</v>
      </c>
    </row>
    <row r="23" spans="1:70" x14ac:dyDescent="0.3">
      <c r="A23" s="2" t="s">
        <v>35</v>
      </c>
      <c r="B23" t="s">
        <v>27</v>
      </c>
      <c r="C23" s="26">
        <v>512</v>
      </c>
      <c r="D23" s="26">
        <v>121</v>
      </c>
      <c r="E23" s="26">
        <v>5</v>
      </c>
      <c r="F23" s="26">
        <v>0</v>
      </c>
      <c r="G23" s="26">
        <v>0</v>
      </c>
      <c r="I23" s="26">
        <v>38</v>
      </c>
      <c r="J23" s="26">
        <v>11</v>
      </c>
      <c r="K23" s="26">
        <v>0</v>
      </c>
      <c r="L23" s="26">
        <v>0</v>
      </c>
      <c r="M23" s="26">
        <v>0</v>
      </c>
      <c r="O23" s="3">
        <f t="shared" si="13"/>
        <v>7.421875E-2</v>
      </c>
      <c r="P23" s="3">
        <f t="shared" si="13"/>
        <v>9.0909090909090912E-2</v>
      </c>
      <c r="Q23" s="3">
        <f t="shared" si="13"/>
        <v>0</v>
      </c>
      <c r="R23" s="3">
        <f t="shared" si="13"/>
        <v>0</v>
      </c>
      <c r="S23" s="3">
        <f t="shared" si="13"/>
        <v>0</v>
      </c>
      <c r="T23" s="3"/>
      <c r="U23" s="3">
        <f>39/569</f>
        <v>6.8541300527240778E-2</v>
      </c>
      <c r="V23" s="3"/>
      <c r="W23" s="4">
        <f>O23/$U23</f>
        <v>1.0828325320512819</v>
      </c>
      <c r="X23" s="4">
        <f t="shared" si="16"/>
        <v>1.3263403263403262</v>
      </c>
      <c r="Y23" s="4">
        <f t="shared" si="16"/>
        <v>0</v>
      </c>
      <c r="Z23" s="4">
        <f t="shared" si="16"/>
        <v>0</v>
      </c>
      <c r="AA23" s="4">
        <f t="shared" si="16"/>
        <v>0</v>
      </c>
      <c r="AB23" s="4">
        <f t="shared" si="7"/>
        <v>1.3263403263403262</v>
      </c>
      <c r="AC23" s="4"/>
      <c r="AD23" s="4">
        <f>IF(C23&gt;0,((I23*((3*39)+C23))/(4*C23*39))*(1-(C23-I23)/(569-39)),0)</f>
        <v>3.1619270077406864E-2</v>
      </c>
      <c r="AE23" s="4">
        <f t="shared" ref="AE23:AH26" si="25">IF(D23&gt;0,((J23*((3*39)+D23))/(4*D23*39))*(1-(D23-J23)/(569-39)),0)</f>
        <v>0.10990895896556274</v>
      </c>
      <c r="AF23" s="4">
        <f t="shared" si="25"/>
        <v>0</v>
      </c>
      <c r="AG23" s="4">
        <f t="shared" si="25"/>
        <v>0</v>
      </c>
      <c r="AH23" s="4">
        <f t="shared" si="25"/>
        <v>0</v>
      </c>
    </row>
    <row r="24" spans="1:70" x14ac:dyDescent="0.3">
      <c r="B24" t="s">
        <v>28</v>
      </c>
      <c r="C24" s="26">
        <v>33</v>
      </c>
      <c r="D24" s="26">
        <v>14</v>
      </c>
      <c r="E24" s="26">
        <v>0</v>
      </c>
      <c r="F24" s="26">
        <v>0</v>
      </c>
      <c r="G24" s="26">
        <v>0</v>
      </c>
      <c r="I24" s="26">
        <v>1</v>
      </c>
      <c r="J24" s="26">
        <v>0</v>
      </c>
      <c r="K24" s="26">
        <v>0</v>
      </c>
      <c r="L24" s="26">
        <v>0</v>
      </c>
      <c r="M24" s="26">
        <v>0</v>
      </c>
      <c r="O24" s="3">
        <f t="shared" ref="O24:S34" si="26">IF(I24&gt;0, I24/C24, 0)</f>
        <v>3.0303030303030304E-2</v>
      </c>
      <c r="P24" s="3">
        <f t="shared" si="26"/>
        <v>0</v>
      </c>
      <c r="Q24" s="3">
        <f t="shared" si="26"/>
        <v>0</v>
      </c>
      <c r="R24" s="3">
        <f t="shared" si="26"/>
        <v>0</v>
      </c>
      <c r="S24" s="3">
        <f t="shared" si="26"/>
        <v>0</v>
      </c>
      <c r="T24" s="3"/>
      <c r="U24" s="3">
        <f t="shared" ref="U24:U26" si="27">39/569</f>
        <v>6.8541300527240778E-2</v>
      </c>
      <c r="V24" s="3"/>
      <c r="W24" s="4">
        <f t="shared" ref="W24:W26" si="28">O24/$U24</f>
        <v>0.44211344211344211</v>
      </c>
      <c r="X24" s="4">
        <f t="shared" si="16"/>
        <v>0</v>
      </c>
      <c r="Y24" s="4">
        <f t="shared" si="16"/>
        <v>0</v>
      </c>
      <c r="Z24" s="4">
        <f t="shared" si="16"/>
        <v>0</v>
      </c>
      <c r="AA24" s="4">
        <f t="shared" si="16"/>
        <v>0</v>
      </c>
      <c r="AB24" s="4">
        <f t="shared" si="7"/>
        <v>0.44211344211344211</v>
      </c>
      <c r="AC24" s="4"/>
      <c r="AD24" s="4">
        <f>IF(C24&gt;0,((I24*((3*39)+C24))/(4*C24*39))*(1-(C24-I24)/(569-39)),0)</f>
        <v>2.7378282095263228E-2</v>
      </c>
      <c r="AE24" s="4">
        <f t="shared" si="25"/>
        <v>0</v>
      </c>
      <c r="AF24" s="4">
        <f t="shared" si="25"/>
        <v>0</v>
      </c>
      <c r="AG24" s="4">
        <f t="shared" si="25"/>
        <v>0</v>
      </c>
      <c r="AH24" s="4">
        <f t="shared" si="25"/>
        <v>0</v>
      </c>
    </row>
    <row r="25" spans="1:70" x14ac:dyDescent="0.3">
      <c r="B25" t="s">
        <v>29</v>
      </c>
      <c r="C25" s="26">
        <v>568</v>
      </c>
      <c r="D25" s="26">
        <v>528</v>
      </c>
      <c r="E25" s="26">
        <v>223</v>
      </c>
      <c r="F25" s="26">
        <v>17</v>
      </c>
      <c r="G25" s="26">
        <v>0</v>
      </c>
      <c r="I25" s="26">
        <v>39</v>
      </c>
      <c r="J25" s="26">
        <v>37</v>
      </c>
      <c r="K25" s="26">
        <v>16</v>
      </c>
      <c r="L25" s="26">
        <v>1</v>
      </c>
      <c r="M25" s="26">
        <v>0</v>
      </c>
      <c r="O25" s="3">
        <f t="shared" si="26"/>
        <v>6.8661971830985921E-2</v>
      </c>
      <c r="P25" s="3">
        <f t="shared" si="26"/>
        <v>7.0075757575757569E-2</v>
      </c>
      <c r="Q25" s="3">
        <f t="shared" si="26"/>
        <v>7.1748878923766815E-2</v>
      </c>
      <c r="R25" s="3">
        <f t="shared" si="26"/>
        <v>5.8823529411764705E-2</v>
      </c>
      <c r="S25" s="3">
        <f t="shared" si="26"/>
        <v>0</v>
      </c>
      <c r="T25" s="3"/>
      <c r="U25" s="3">
        <f t="shared" si="27"/>
        <v>6.8541300527240778E-2</v>
      </c>
      <c r="V25" s="3"/>
      <c r="W25" s="4">
        <f t="shared" si="28"/>
        <v>1.0017605633802817</v>
      </c>
      <c r="X25" s="4">
        <f t="shared" si="16"/>
        <v>1.0223873348873347</v>
      </c>
      <c r="Y25" s="4">
        <f t="shared" si="16"/>
        <v>1.0467977463493157</v>
      </c>
      <c r="Z25" s="4">
        <f t="shared" si="16"/>
        <v>0.85822021116138758</v>
      </c>
      <c r="AA25" s="4">
        <f t="shared" si="16"/>
        <v>0</v>
      </c>
      <c r="AB25" s="4">
        <f t="shared" si="7"/>
        <v>1.0467977463493157</v>
      </c>
      <c r="AC25" s="4"/>
      <c r="AD25" s="4">
        <f>IF(C25&gt;0,((I25*((3*39)+C25))/(4*C25*39))*(1-(C25-I25)/(569-39)),0)</f>
        <v>5.6886128089290446E-4</v>
      </c>
      <c r="AE25" s="4">
        <f t="shared" si="25"/>
        <v>2.1320218696397934E-2</v>
      </c>
      <c r="AF25" s="4">
        <f t="shared" si="25"/>
        <v>9.530070008959933E-2</v>
      </c>
      <c r="AG25" s="4">
        <f t="shared" si="25"/>
        <v>4.9002532798315263E-2</v>
      </c>
      <c r="AH25" s="4">
        <f t="shared" si="25"/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">
      <c r="B26" s="1" t="s">
        <v>30</v>
      </c>
      <c r="C26" s="1">
        <v>458</v>
      </c>
      <c r="D26" s="1">
        <v>22</v>
      </c>
      <c r="E26" s="1">
        <v>1</v>
      </c>
      <c r="F26" s="1">
        <v>0</v>
      </c>
      <c r="G26" s="1">
        <v>0</v>
      </c>
      <c r="I26" s="1">
        <v>35</v>
      </c>
      <c r="J26" s="1">
        <v>2</v>
      </c>
      <c r="K26" s="1">
        <v>0</v>
      </c>
      <c r="L26" s="1">
        <v>0</v>
      </c>
      <c r="M26" s="1">
        <v>0</v>
      </c>
      <c r="O26" s="10">
        <f t="shared" si="26"/>
        <v>7.6419213973799124E-2</v>
      </c>
      <c r="P26" s="10">
        <f t="shared" si="26"/>
        <v>9.0909090909090912E-2</v>
      </c>
      <c r="Q26" s="10">
        <f t="shared" si="26"/>
        <v>0</v>
      </c>
      <c r="R26" s="10">
        <f t="shared" si="26"/>
        <v>0</v>
      </c>
      <c r="S26" s="10">
        <f t="shared" si="26"/>
        <v>0</v>
      </c>
      <c r="T26" s="10"/>
      <c r="U26" s="10">
        <f t="shared" si="27"/>
        <v>6.8541300527240778E-2</v>
      </c>
      <c r="V26" s="10"/>
      <c r="W26" s="11">
        <f t="shared" si="28"/>
        <v>1.1149367372074794</v>
      </c>
      <c r="X26" s="11">
        <f t="shared" si="16"/>
        <v>1.3263403263403262</v>
      </c>
      <c r="Y26" s="11">
        <f t="shared" si="16"/>
        <v>0</v>
      </c>
      <c r="Z26" s="11">
        <f t="shared" si="16"/>
        <v>0</v>
      </c>
      <c r="AA26" s="11">
        <f t="shared" si="16"/>
        <v>0</v>
      </c>
      <c r="AB26" s="11">
        <f t="shared" si="7"/>
        <v>1.3263403263403262</v>
      </c>
      <c r="AC26" s="11"/>
      <c r="AD26" s="11">
        <f>IF(C26&gt;0,((I26*((3*39)+C26))/(4*C26*39))*(1-(C26-I26)/(569-39)),0)</f>
        <v>5.6866136184542698E-2</v>
      </c>
      <c r="AE26" s="11">
        <f t="shared" si="25"/>
        <v>7.7945639266393987E-2</v>
      </c>
      <c r="AF26" s="11">
        <f t="shared" si="25"/>
        <v>0</v>
      </c>
      <c r="AG26" s="11">
        <f t="shared" si="25"/>
        <v>0</v>
      </c>
      <c r="AH26" s="11">
        <f t="shared" si="25"/>
        <v>0</v>
      </c>
      <c r="AQ26" s="1" t="s">
        <v>36</v>
      </c>
      <c r="AX26" s="1" t="s">
        <v>41</v>
      </c>
      <c r="AZ26" s="1" t="s">
        <v>49</v>
      </c>
      <c r="BA26" s="1" t="s">
        <v>44</v>
      </c>
      <c r="BD26" s="1" t="s">
        <v>41</v>
      </c>
      <c r="BF26" s="1" t="s">
        <v>49</v>
      </c>
      <c r="BH26" s="1" t="s">
        <v>41</v>
      </c>
      <c r="BJ26" s="1" t="s">
        <v>49</v>
      </c>
      <c r="BL26" s="1" t="s">
        <v>41</v>
      </c>
      <c r="BN26" s="1" t="s">
        <v>49</v>
      </c>
      <c r="BP26" s="1" t="s">
        <v>41</v>
      </c>
      <c r="BR26" s="1" t="s">
        <v>49</v>
      </c>
    </row>
    <row r="27" spans="1:70" x14ac:dyDescent="0.3">
      <c r="A27" s="2" t="s">
        <v>37</v>
      </c>
      <c r="B27" t="s">
        <v>27</v>
      </c>
      <c r="C27" s="26">
        <v>532</v>
      </c>
      <c r="D27" s="26">
        <v>152</v>
      </c>
      <c r="E27" s="26">
        <v>13</v>
      </c>
      <c r="F27" s="26">
        <v>0</v>
      </c>
      <c r="G27" s="26">
        <v>0</v>
      </c>
      <c r="I27" s="26">
        <v>56</v>
      </c>
      <c r="J27" s="26">
        <v>14</v>
      </c>
      <c r="K27" s="26">
        <v>0</v>
      </c>
      <c r="L27" s="26">
        <v>0</v>
      </c>
      <c r="M27" s="26">
        <v>0</v>
      </c>
      <c r="O27" s="3">
        <f t="shared" si="26"/>
        <v>0.10526315789473684</v>
      </c>
      <c r="P27" s="3">
        <f t="shared" si="26"/>
        <v>9.2105263157894732E-2</v>
      </c>
      <c r="Q27" s="3">
        <f t="shared" si="26"/>
        <v>0</v>
      </c>
      <c r="R27" s="3">
        <f t="shared" si="26"/>
        <v>0</v>
      </c>
      <c r="S27" s="3">
        <f t="shared" si="26"/>
        <v>0</v>
      </c>
      <c r="T27" s="3"/>
      <c r="U27" s="3">
        <f>56/569</f>
        <v>9.8418277680140595E-2</v>
      </c>
      <c r="V27" s="3"/>
      <c r="W27" s="4">
        <f>O27/$U27</f>
        <v>1.0695488721804511</v>
      </c>
      <c r="X27" s="4">
        <f t="shared" ref="X27:AA34" si="29">P27/$U27</f>
        <v>0.93585526315789469</v>
      </c>
      <c r="Y27" s="4">
        <f t="shared" si="29"/>
        <v>0</v>
      </c>
      <c r="Z27" s="4">
        <f t="shared" si="29"/>
        <v>0</v>
      </c>
      <c r="AA27" s="4">
        <f t="shared" si="29"/>
        <v>0</v>
      </c>
      <c r="AB27" s="4">
        <f t="shared" si="7"/>
        <v>1.0695488721804511</v>
      </c>
      <c r="AC27" s="4"/>
      <c r="AD27" s="4">
        <f>IF(C27&gt;0,((I27*((3*56)+C27))/(4*C27*56))*(1-(C27-I27)/(569-56)),0)</f>
        <v>2.372524879450089E-2</v>
      </c>
      <c r="AE27" s="4">
        <f t="shared" ref="AE27:AH30" si="30">IF(D27&gt;0,((J27*((3*56)+D27))/(4*D27*56))*(1-(D27-J27)/(569-56)),0)</f>
        <v>9.6183441058787317E-2</v>
      </c>
      <c r="AF27" s="4">
        <f t="shared" si="30"/>
        <v>0</v>
      </c>
      <c r="AG27" s="4">
        <f t="shared" si="30"/>
        <v>0</v>
      </c>
      <c r="AH27" s="4">
        <f t="shared" si="30"/>
        <v>0</v>
      </c>
      <c r="AQ27" s="18" t="s">
        <v>27</v>
      </c>
      <c r="AR27" s="25">
        <f t="shared" ref="AR27:AV28" si="31">COUNTIF(W3, "&gt;1") + COUNTIF(W7, "&gt;1") + COUNTIF(W11, "&gt;1") + COUNTIF(W15, "&gt;1") + COUNTIF(W19, "&gt;1") + COUNTIF(W23, "&gt;1") + COUNTIF(W27, "&gt;1") + COUNTIF(W31, "&gt;1")</f>
        <v>6</v>
      </c>
      <c r="AS27" s="25">
        <f t="shared" si="31"/>
        <v>4</v>
      </c>
      <c r="AT27" s="8">
        <f t="shared" si="31"/>
        <v>4</v>
      </c>
      <c r="AU27" s="8">
        <f t="shared" si="31"/>
        <v>1</v>
      </c>
      <c r="AV27" s="19">
        <f t="shared" si="31"/>
        <v>0</v>
      </c>
      <c r="AW27" s="5"/>
      <c r="AX27" t="s">
        <v>26</v>
      </c>
      <c r="AY27" s="6">
        <f>MAX(W3:AA6)</f>
        <v>2.481104651162791</v>
      </c>
      <c r="AZ27" s="6">
        <f>_xlfn.IFNA(VLOOKUP(AY27, W3:AH6,8,0), _xlfn.IFNA(VLOOKUP(AY27, X3:AH6,8,0), _xlfn.IFNA(VLOOKUP(AY27, Y3:AH6,8,0), _xlfn.IFNA(VLOOKUP(AY27, Z3:AH6,8,0), VLOOKUP(AY27, AA3:AH6,8,0)))))</f>
        <v>0.28696916076845302</v>
      </c>
      <c r="BA27" t="s">
        <v>26</v>
      </c>
      <c r="BB27" s="6">
        <f>MAX(AD3:AH6)</f>
        <v>0.28696916076845302</v>
      </c>
      <c r="BD27" t="s">
        <v>26</v>
      </c>
      <c r="BE27" s="5">
        <f>MAX($W3:$AA3)</f>
        <v>1.2602436323366555</v>
      </c>
      <c r="BF27" s="6">
        <f>_xlfn.IFNA(VLOOKUP($BE27, $W3:$AH3,8,0), _xlfn.IFNA(VLOOKUP($BE27, $X3:$AH3,8,0), _xlfn.IFNA(VLOOKUP($BE27, $Y3:$AH3,8,0), _xlfn.IFNA(VLOOKUP($BE27, $Z3:$AH3,8,0), VLOOKUP($BE27, $AA3:$AH3,8,0)))))</f>
        <v>0.16792885000309524</v>
      </c>
      <c r="BH27" t="s">
        <v>26</v>
      </c>
      <c r="BI27" s="5">
        <f>MAX($W4:$AA4)</f>
        <v>2.481104651162791</v>
      </c>
      <c r="BJ27" s="6">
        <f>_xlfn.IFNA(VLOOKUP($BI27, $W4:$AH4,8,0), _xlfn.IFNA(VLOOKUP($BI27, $X4:$AH4,8,0), _xlfn.IFNA(VLOOKUP($BI27, $Y4:$AH4,8,0), _xlfn.IFNA(VLOOKUP($BI27, $Z4:$AH4,8,0), VLOOKUP($BI27, $AA4:$AH4,8,0)))))</f>
        <v>0.28696916076845302</v>
      </c>
      <c r="BL27" t="s">
        <v>26</v>
      </c>
      <c r="BM27" s="5">
        <f>MAX($W5:$AA5)</f>
        <v>1.355141496217428</v>
      </c>
      <c r="BN27" s="6">
        <f>_xlfn.IFNA(VLOOKUP($BM27, $W5:$AH5,8,0), _xlfn.IFNA(VLOOKUP($BM27, $X5:$AH5,8,0), _xlfn.IFNA(VLOOKUP($BM27, $Y5:$AH5,8,0), _xlfn.IFNA(VLOOKUP($BM27, $Z5:$AH5,8,0), VLOOKUP($BM27, $AA5:$AH5,8,0)))))</f>
        <v>0.17528941419295554</v>
      </c>
      <c r="BP27" t="s">
        <v>26</v>
      </c>
      <c r="BQ27" s="5">
        <f>MAX($W6:$AA6)</f>
        <v>0.36757105943152457</v>
      </c>
      <c r="BR27" s="6">
        <f>_xlfn.IFNA(VLOOKUP($BQ27, $W6:$AH6,8,0), _xlfn.IFNA(VLOOKUP($BQ27, $X6:$AH6,8,0), _xlfn.IFNA(VLOOKUP($BQ27, $Y6:$AH6,8,0), _xlfn.IFNA(VLOOKUP($BQ27, $Z6:$AH6,8,0), VLOOKUP($BQ27, $AA6:$AH6,8,0)))))</f>
        <v>4.3004798818752306E-2</v>
      </c>
    </row>
    <row r="28" spans="1:70" x14ac:dyDescent="0.3">
      <c r="B28" t="s">
        <v>28</v>
      </c>
      <c r="C28" s="26">
        <v>336</v>
      </c>
      <c r="D28" s="26">
        <v>52</v>
      </c>
      <c r="E28" s="26">
        <v>0</v>
      </c>
      <c r="F28" s="26">
        <v>0</v>
      </c>
      <c r="G28" s="26">
        <v>0</v>
      </c>
      <c r="I28" s="26">
        <v>34</v>
      </c>
      <c r="J28" s="26">
        <v>9</v>
      </c>
      <c r="K28" s="26">
        <v>0</v>
      </c>
      <c r="L28" s="26">
        <v>0</v>
      </c>
      <c r="M28" s="26">
        <v>0</v>
      </c>
      <c r="O28" s="3">
        <f t="shared" si="26"/>
        <v>0.10119047619047619</v>
      </c>
      <c r="P28" s="3">
        <f t="shared" si="26"/>
        <v>0.17307692307692307</v>
      </c>
      <c r="Q28" s="3">
        <f t="shared" si="26"/>
        <v>0</v>
      </c>
      <c r="R28" s="3">
        <f t="shared" si="26"/>
        <v>0</v>
      </c>
      <c r="S28" s="3">
        <f t="shared" si="26"/>
        <v>0</v>
      </c>
      <c r="T28" s="3"/>
      <c r="U28" s="3">
        <f t="shared" ref="U28:U30" si="32">56/569</f>
        <v>9.8418277680140595E-2</v>
      </c>
      <c r="V28" s="3"/>
      <c r="W28" s="4">
        <f t="shared" ref="W28:W30" si="33">O28/$U28</f>
        <v>1.0281675170068028</v>
      </c>
      <c r="X28" s="4">
        <f t="shared" si="29"/>
        <v>1.7585851648351649</v>
      </c>
      <c r="Y28" s="4">
        <f t="shared" si="29"/>
        <v>0</v>
      </c>
      <c r="Z28" s="4">
        <f t="shared" si="29"/>
        <v>0</v>
      </c>
      <c r="AA28" s="4">
        <f t="shared" si="29"/>
        <v>0</v>
      </c>
      <c r="AB28" s="4">
        <f t="shared" si="7"/>
        <v>1.7585851648351649</v>
      </c>
      <c r="AC28" s="4"/>
      <c r="AD28" s="4">
        <f>IF(C28&gt;0,((I28*((3*56)+C28))/(4*C28*56))*(1-(C28-I28)/(569-56)),0)</f>
        <v>9.3645572263993324E-2</v>
      </c>
      <c r="AE28" s="4">
        <f t="shared" si="30"/>
        <v>0.15573790244842878</v>
      </c>
      <c r="AF28" s="4">
        <f t="shared" si="30"/>
        <v>0</v>
      </c>
      <c r="AG28" s="4">
        <f t="shared" si="30"/>
        <v>0</v>
      </c>
      <c r="AH28" s="4">
        <f t="shared" si="30"/>
        <v>0</v>
      </c>
      <c r="AQ28" s="22" t="s">
        <v>28</v>
      </c>
      <c r="AR28" s="27">
        <f t="shared" si="31"/>
        <v>4</v>
      </c>
      <c r="AS28" s="27">
        <f t="shared" si="31"/>
        <v>3</v>
      </c>
      <c r="AT28" s="5">
        <f t="shared" si="31"/>
        <v>1</v>
      </c>
      <c r="AU28" s="5">
        <f t="shared" si="31"/>
        <v>0</v>
      </c>
      <c r="AV28" s="23">
        <f t="shared" si="31"/>
        <v>0</v>
      </c>
      <c r="AW28" s="5"/>
      <c r="AX28" t="s">
        <v>31</v>
      </c>
      <c r="AY28" s="6">
        <f>MAX(W7:AA10)</f>
        <v>5.6059113300492607</v>
      </c>
      <c r="AZ28" s="6">
        <f>_xlfn.IFNA(VLOOKUP(AY28, W7:AH10,8,0), _xlfn.IFNA(VLOOKUP(AY28, X7:AH10,8,0), _xlfn.IFNA(VLOOKUP(AY28, Y7:AH10,8,0), _xlfn.IFNA(VLOOKUP(AY28, Z7:AH10,8,0), VLOOKUP(AY28, AA7:AH10,8,0)))))</f>
        <v>0.28658091589126072</v>
      </c>
      <c r="BA28" t="s">
        <v>31</v>
      </c>
      <c r="BB28" s="6">
        <f>MAX(AD7:AH10)</f>
        <v>0.28658091589126072</v>
      </c>
      <c r="BD28" t="s">
        <v>31</v>
      </c>
      <c r="BE28" s="5">
        <f>MAX($W7:$AA7)</f>
        <v>1.2012667135819846</v>
      </c>
      <c r="BF28" s="6">
        <f>_xlfn.IFNA(VLOOKUP($BE28, $W7:$AH7,8,0), _xlfn.IFNA(VLOOKUP($BE28, $X7:$AH7,8,0), _xlfn.IFNA(VLOOKUP($BE28, $Y7:$AH7,8,0), _xlfn.IFNA(VLOOKUP($BE28, $Z7:$AH7,8,0), VLOOKUP($BE28, $AA7:$AH7,8,0)))))</f>
        <v>6.5665806552506062E-2</v>
      </c>
      <c r="BH28" t="s">
        <v>31</v>
      </c>
      <c r="BI28" s="5">
        <f>MAX($W8:$AA8)</f>
        <v>1.1200787401574803</v>
      </c>
      <c r="BJ28" s="6">
        <f>_xlfn.IFNA(VLOOKUP($BI28, $W8:$AH8,8,0), _xlfn.IFNA(VLOOKUP($BI28, $X8:$AH8,8,0), _xlfn.IFNA(VLOOKUP($BI28, $Y8:$AH8,8,0), _xlfn.IFNA(VLOOKUP($BI28, $Z8:$AH8,8,0), VLOOKUP($BI28, $AA8:$AH8,8,0)))))</f>
        <v>3.3077245552639245E-2</v>
      </c>
      <c r="BL28" t="s">
        <v>31</v>
      </c>
      <c r="BM28" s="5">
        <f>MAX($W9:$AA9)</f>
        <v>2.8029556650246303</v>
      </c>
      <c r="BN28" s="6">
        <f>_xlfn.IFNA(VLOOKUP($BM28, $W9:$AH9,8,0), _xlfn.IFNA(VLOOKUP($BM28, $X9:$AH9,8,0), _xlfn.IFNA(VLOOKUP($BM28, $Y9:$AH9,8,0), _xlfn.IFNA(VLOOKUP($BM28, $Z9:$AH9,8,0), VLOOKUP($BM28, $AA9:$AH9,8,0)))))</f>
        <v>0.12162014230979748</v>
      </c>
      <c r="BP28" t="s">
        <v>31</v>
      </c>
      <c r="BQ28" s="5">
        <f>MAX($W10:$AA10)</f>
        <v>5.6059113300492607</v>
      </c>
      <c r="BR28" s="6">
        <f>_xlfn.IFNA(VLOOKUP($BQ28, $W10:$AH10,8,0), _xlfn.IFNA(VLOOKUP($BQ28, $X10:$AH10,8,0), _xlfn.IFNA(VLOOKUP($BQ28, $Y10:$AH10,8,0), _xlfn.IFNA(VLOOKUP($BQ28, $Z10:$AH10,8,0), VLOOKUP($BQ28, $AA10:$AH10,8,0)))))</f>
        <v>0.28658091589126072</v>
      </c>
    </row>
    <row r="29" spans="1:70" x14ac:dyDescent="0.3">
      <c r="B29" t="s">
        <v>29</v>
      </c>
      <c r="C29" s="26">
        <v>544</v>
      </c>
      <c r="D29" s="26">
        <v>261</v>
      </c>
      <c r="E29" s="26">
        <v>24</v>
      </c>
      <c r="F29" s="26">
        <v>1</v>
      </c>
      <c r="G29" s="26">
        <v>0</v>
      </c>
      <c r="I29" s="26">
        <v>56</v>
      </c>
      <c r="J29" s="26">
        <v>32</v>
      </c>
      <c r="K29" s="26">
        <v>1</v>
      </c>
      <c r="L29" s="26">
        <v>0</v>
      </c>
      <c r="M29" s="26">
        <v>0</v>
      </c>
      <c r="O29" s="3">
        <f t="shared" si="26"/>
        <v>0.10294117647058823</v>
      </c>
      <c r="P29" s="3">
        <f t="shared" si="26"/>
        <v>0.12260536398467432</v>
      </c>
      <c r="Q29" s="3">
        <f t="shared" si="26"/>
        <v>4.1666666666666664E-2</v>
      </c>
      <c r="R29" s="3">
        <f t="shared" si="26"/>
        <v>0</v>
      </c>
      <c r="S29" s="3">
        <f t="shared" si="26"/>
        <v>0</v>
      </c>
      <c r="T29" s="3"/>
      <c r="U29" s="3">
        <f t="shared" si="32"/>
        <v>9.8418277680140595E-2</v>
      </c>
      <c r="V29" s="3"/>
      <c r="W29" s="4">
        <f t="shared" si="33"/>
        <v>1.0459558823529411</v>
      </c>
      <c r="X29" s="4">
        <f t="shared" si="29"/>
        <v>1.2457580733442801</v>
      </c>
      <c r="Y29" s="4">
        <f t="shared" si="29"/>
        <v>0.42336309523809523</v>
      </c>
      <c r="Z29" s="4">
        <f t="shared" si="29"/>
        <v>0</v>
      </c>
      <c r="AA29" s="4">
        <f t="shared" si="29"/>
        <v>0</v>
      </c>
      <c r="AB29" s="28">
        <f t="shared" si="7"/>
        <v>1.2457580733442801</v>
      </c>
      <c r="AC29" s="28"/>
      <c r="AD29" s="4">
        <f>IF(C29&gt;0,((I29*((3*56)+C29))/(4*C29*56))*(1-(C29-I29)/(569-56)),0)</f>
        <v>1.594570576768721E-2</v>
      </c>
      <c r="AE29" s="4">
        <f t="shared" si="30"/>
        <v>0.12999292612117777</v>
      </c>
      <c r="AF29" s="4">
        <f t="shared" si="30"/>
        <v>3.4113060428849901E-2</v>
      </c>
      <c r="AG29" s="4">
        <f t="shared" si="30"/>
        <v>0</v>
      </c>
      <c r="AH29" s="4">
        <f t="shared" si="30"/>
        <v>0</v>
      </c>
      <c r="AQ29" s="22" t="s">
        <v>29</v>
      </c>
      <c r="AR29" s="27">
        <f t="shared" ref="AR29:AR30" si="34">COUNTIF(W5, "&gt;1") + COUNTIF(W9, "&gt;1") + COUNTIF(W13, "&gt;1") + COUNTIF(W17, "&gt;1") + COUNTIF(W21, "&gt;1") + COUNTIF(W25, "&gt;1") + COUNTIF(W29, "&gt;1") + COUNTIF(W33, "&gt;1")</f>
        <v>7</v>
      </c>
      <c r="AS29" s="27">
        <f t="shared" ref="AS29:AV30" si="35">COUNTIF(X5, "&gt;1") + COUNTIF(X9, "&gt;1") + COUNTIF(X13, "&gt;1") + COUNTIF(X17, "&gt;1") + COUNTIF(X21, "&gt;1") + COUNTIF(X25, "&gt;1") + COUNTIF(X29, "&gt;1") + COUNTIF(X33, "&gt;1")</f>
        <v>6</v>
      </c>
      <c r="AT29" s="5">
        <f t="shared" si="35"/>
        <v>4</v>
      </c>
      <c r="AU29" s="5">
        <f t="shared" si="35"/>
        <v>2</v>
      </c>
      <c r="AV29" s="23">
        <f t="shared" si="35"/>
        <v>0</v>
      </c>
      <c r="AW29" s="5"/>
      <c r="AX29" t="s">
        <v>32</v>
      </c>
      <c r="AY29" s="6">
        <f>MAX(W11:AA14)</f>
        <v>1.1182443498198493</v>
      </c>
      <c r="AZ29" s="6">
        <f>_xlfn.IFNA(VLOOKUP(AY29, W11:AH14,8,0), _xlfn.IFNA(VLOOKUP(AY29, X11:AH14,8,0), _xlfn.IFNA(VLOOKUP(AY29, Y11:AH14,8,0), _xlfn.IFNA(VLOOKUP(AY29, Z11:AH14,8,0), VLOOKUP(AY29, AA11:AH14,8,0)))))</f>
        <v>0.1057384184850904</v>
      </c>
      <c r="BA29" t="s">
        <v>32</v>
      </c>
      <c r="BB29" s="6">
        <f>MAX(AD11:AH14)</f>
        <v>0.1057384184850904</v>
      </c>
      <c r="BD29" t="s">
        <v>32</v>
      </c>
      <c r="BE29" s="5">
        <f>MAX($W11:$AA11)</f>
        <v>1.0197132616487457</v>
      </c>
      <c r="BF29" s="6">
        <f>_xlfn.IFNA(VLOOKUP($BE29, $W11:$AH11,8,0), _xlfn.IFNA(VLOOKUP($BE29, $X11:$AH11,8,0), _xlfn.IFNA(VLOOKUP($BE29, $Y11:$AH11,8,0), _xlfn.IFNA(VLOOKUP($BE29, $Z11:$AH11,8,0), VLOOKUP($BE29, $AA11:$AH11,8,0)))))</f>
        <v>6.4367921828365872E-3</v>
      </c>
      <c r="BH29" t="s">
        <v>32</v>
      </c>
      <c r="BI29" s="5">
        <f>MAX($W12:$AA12)</f>
        <v>1.1182443498198493</v>
      </c>
      <c r="BJ29" s="6">
        <f>_xlfn.IFNA(VLOOKUP($BI29, $W12:$AH12,8,0), _xlfn.IFNA(VLOOKUP($BI29, $X12:$AH12,8,0), _xlfn.IFNA(VLOOKUP($BI29, $Y12:$AH12,8,0), _xlfn.IFNA(VLOOKUP($BI29, $Z12:$AH12,8,0), VLOOKUP($BI29, $AA12:$AH12,8,0)))))</f>
        <v>0.1057384184850904</v>
      </c>
      <c r="BL29" t="s">
        <v>32</v>
      </c>
      <c r="BM29" s="5">
        <f>MAX($W13:$AA13)</f>
        <v>1.0297710614424034</v>
      </c>
      <c r="BN29" s="6">
        <f>_xlfn.IFNA(VLOOKUP($BM29, $W13:$AH13,8,0), _xlfn.IFNA(VLOOKUP($BM29, $X13:$AH13,8,0), _xlfn.IFNA(VLOOKUP($BM29, $Y13:$AH13,8,0), _xlfn.IFNA(VLOOKUP($BM29, $Z13:$AH13,8,0), VLOOKUP($BM29, $AA13:$AH13,8,0)))))</f>
        <v>2.876053747351115E-2</v>
      </c>
      <c r="BP29" t="s">
        <v>32</v>
      </c>
      <c r="BQ29" s="5">
        <f>MAX($W14:$AA14)</f>
        <v>0.77838577291381672</v>
      </c>
      <c r="BR29" s="6">
        <f>_xlfn.IFNA(VLOOKUP($BQ29, $W14:$AH14,8,0), _xlfn.IFNA(VLOOKUP($BQ29, $X14:$AH14,8,0), _xlfn.IFNA(VLOOKUP($BQ29, $Y14:$AH14,8,0), _xlfn.IFNA(VLOOKUP($BQ29, $Z14:$AH14,8,0), VLOOKUP($BQ29, $AA14:$AH14,8,0)))))</f>
        <v>4.8412768591387385E-2</v>
      </c>
    </row>
    <row r="30" spans="1:70" s="1" customFormat="1" x14ac:dyDescent="0.3">
      <c r="B30" s="1" t="s">
        <v>30</v>
      </c>
      <c r="C30" s="1">
        <v>17</v>
      </c>
      <c r="D30" s="1">
        <v>1</v>
      </c>
      <c r="E30" s="1">
        <v>0</v>
      </c>
      <c r="F30" s="1">
        <v>0</v>
      </c>
      <c r="G30" s="1">
        <v>0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O30" s="10">
        <f t="shared" si="26"/>
        <v>5.8823529411764705E-2</v>
      </c>
      <c r="P30" s="10">
        <f t="shared" si="26"/>
        <v>1</v>
      </c>
      <c r="Q30" s="10">
        <f t="shared" si="26"/>
        <v>0</v>
      </c>
      <c r="R30" s="10">
        <f t="shared" si="26"/>
        <v>0</v>
      </c>
      <c r="S30" s="10">
        <f t="shared" si="26"/>
        <v>0</v>
      </c>
      <c r="T30" s="10"/>
      <c r="U30" s="10">
        <f t="shared" si="32"/>
        <v>9.8418277680140595E-2</v>
      </c>
      <c r="V30" s="10"/>
      <c r="W30" s="11">
        <f t="shared" si="33"/>
        <v>0.59768907563025209</v>
      </c>
      <c r="X30" s="11">
        <f t="shared" si="29"/>
        <v>10.160714285714286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7"/>
        <v>10.160714285714286</v>
      </c>
      <c r="AC30" s="11"/>
      <c r="AD30" s="11">
        <f>IF(C30&gt;0,((I30*((3*56)+C30))/(4*C30*56))*(1-(C30-I30)/(569-56)),0)</f>
        <v>4.7066706799678934E-2</v>
      </c>
      <c r="AE30" s="11">
        <f t="shared" si="30"/>
        <v>0.7544642857142857</v>
      </c>
      <c r="AF30" s="11">
        <f t="shared" si="30"/>
        <v>0</v>
      </c>
      <c r="AG30" s="11">
        <f t="shared" si="30"/>
        <v>0</v>
      </c>
      <c r="AH30" s="11">
        <f t="shared" si="30"/>
        <v>0</v>
      </c>
      <c r="AQ30" s="20" t="s">
        <v>30</v>
      </c>
      <c r="AR30" s="17">
        <f t="shared" si="34"/>
        <v>3</v>
      </c>
      <c r="AS30" s="17">
        <f t="shared" si="35"/>
        <v>3</v>
      </c>
      <c r="AT30" s="14">
        <f t="shared" si="35"/>
        <v>0</v>
      </c>
      <c r="AU30" s="14">
        <f t="shared" si="35"/>
        <v>0</v>
      </c>
      <c r="AV30" s="21">
        <f t="shared" si="35"/>
        <v>0</v>
      </c>
      <c r="AW30" s="14"/>
      <c r="AX30" s="1" t="s">
        <v>33</v>
      </c>
      <c r="AY30" s="15">
        <f>MAX(W15:AA18)</f>
        <v>1.8594771241830064</v>
      </c>
      <c r="AZ30" s="15">
        <f>_xlfn.IFNA(VLOOKUP(AY30, W15:AH18,8,0), _xlfn.IFNA(VLOOKUP(AY30, X15:AH18,8,0), _xlfn.IFNA(VLOOKUP(AY30, Y15:AH18,8,0), _xlfn.IFNA(VLOOKUP(AY30, Z15:AH18,8,0), VLOOKUP(AY30, AA15:AH18,8,0)))))</f>
        <v>0.12864808085396323</v>
      </c>
      <c r="BA30" s="1" t="s">
        <v>33</v>
      </c>
      <c r="BB30" s="15">
        <f>MAX(AD15:AH18)</f>
        <v>0.12864808085396323</v>
      </c>
      <c r="BD30" s="1" t="s">
        <v>33</v>
      </c>
      <c r="BE30" s="5">
        <f>MAX($W15:$AA15)</f>
        <v>1.0035273368606701</v>
      </c>
      <c r="BF30" s="15">
        <f>_xlfn.IFNA(VLOOKUP($BE30, $W15:$AH15,8,0), _xlfn.IFNA(VLOOKUP($BE30, $X15:$AH15,8,0), _xlfn.IFNA(VLOOKUP($BE30, $Y15:$AH15,8,0), _xlfn.IFNA(VLOOKUP($BE30, $Z15:$AH15,8,0), VLOOKUP($BE30, $AA15:$AH15,8,0)))))</f>
        <v>1.2257155114297946E-3</v>
      </c>
      <c r="BH30" s="1" t="s">
        <v>33</v>
      </c>
      <c r="BI30" s="5">
        <f>MAX($W16:$AA16)</f>
        <v>1</v>
      </c>
      <c r="BJ30" s="6">
        <f>_xlfn.IFNA(VLOOKUP($BI30, $W16:$AH16,8,0), _xlfn.IFNA(VLOOKUP($BI30, $X16:$AH16,8,0), _xlfn.IFNA(VLOOKUP($BI30, $Y16:$AH16,8,0), _xlfn.IFNA(VLOOKUP($BI30, $Z16:$AH16,8,0), VLOOKUP($BI30, $AA16:$AH16,8,0)))))</f>
        <v>0</v>
      </c>
      <c r="BL30" s="1" t="s">
        <v>33</v>
      </c>
      <c r="BM30" s="14">
        <f>MAX($W17:$AA17)</f>
        <v>1.0035273368606701</v>
      </c>
      <c r="BN30" s="15">
        <f>_xlfn.IFNA(VLOOKUP($BM30, $W17:$AH17,8,0), _xlfn.IFNA(VLOOKUP($BM30, $X17:$AH17,8,0), _xlfn.IFNA(VLOOKUP($BM30, $Y17:$AH17,8,0), _xlfn.IFNA(VLOOKUP($BM30, $Z17:$AH17,8,0), VLOOKUP($BM30, $AA17:$AH17,8,0)))))</f>
        <v>1.2257155114297946E-3</v>
      </c>
      <c r="BP30" s="1" t="s">
        <v>33</v>
      </c>
      <c r="BQ30" s="14">
        <f>MAX($W18:$AA18)</f>
        <v>1.8594771241830064</v>
      </c>
      <c r="BR30" s="15">
        <f>_xlfn.IFNA(VLOOKUP($BQ30, $W18:$AH18,8,0), _xlfn.IFNA(VLOOKUP($BQ30, $X18:$AH18,8,0), _xlfn.IFNA(VLOOKUP($BQ30, $Y18:$AH18,8,0), _xlfn.IFNA(VLOOKUP($BQ30, $Z18:$AH18,8,0), VLOOKUP($BQ30, $AA18:$AH18,8,0)))))</f>
        <v>0.12864808085396323</v>
      </c>
    </row>
    <row r="31" spans="1:70" x14ac:dyDescent="0.3">
      <c r="A31" s="2" t="s">
        <v>38</v>
      </c>
      <c r="B31" t="s">
        <v>27</v>
      </c>
      <c r="C31" s="26">
        <v>568</v>
      </c>
      <c r="D31" s="26">
        <v>487</v>
      </c>
      <c r="E31" s="26">
        <v>63</v>
      </c>
      <c r="F31" s="26">
        <v>1</v>
      </c>
      <c r="G31" s="26">
        <v>0</v>
      </c>
      <c r="I31" s="26">
        <v>53</v>
      </c>
      <c r="J31" s="26">
        <v>50</v>
      </c>
      <c r="K31" s="26">
        <v>8</v>
      </c>
      <c r="L31" s="26">
        <v>0</v>
      </c>
      <c r="M31" s="26">
        <v>0</v>
      </c>
      <c r="O31" s="3">
        <f t="shared" si="26"/>
        <v>9.3309859154929578E-2</v>
      </c>
      <c r="P31" s="3">
        <f t="shared" si="26"/>
        <v>0.10266940451745379</v>
      </c>
      <c r="Q31" s="3">
        <f t="shared" si="26"/>
        <v>0.12698412698412698</v>
      </c>
      <c r="R31" s="3">
        <f t="shared" si="26"/>
        <v>0</v>
      </c>
      <c r="S31" s="3">
        <f t="shared" si="26"/>
        <v>0</v>
      </c>
      <c r="T31" s="3"/>
      <c r="U31" s="3">
        <f>53/569</f>
        <v>9.3145869947275917E-2</v>
      </c>
      <c r="V31" s="3"/>
      <c r="W31" s="4">
        <f>O31/$U31</f>
        <v>1.0017605633802817</v>
      </c>
      <c r="X31" s="4">
        <f t="shared" si="29"/>
        <v>1.1022432296307776</v>
      </c>
      <c r="Y31" s="4">
        <f t="shared" si="29"/>
        <v>1.3632824198861935</v>
      </c>
      <c r="Z31" s="4">
        <f t="shared" si="29"/>
        <v>0</v>
      </c>
      <c r="AA31" s="4">
        <f t="shared" si="29"/>
        <v>0</v>
      </c>
      <c r="AB31" s="4">
        <f t="shared" si="7"/>
        <v>1.3632824198861935</v>
      </c>
      <c r="AC31" s="4"/>
      <c r="AD31" s="4">
        <f>IF(C31&gt;0,((I31*((3*53)+C31))/(4*C31*53))*(1-(C31-I31)/(569-53)),0)</f>
        <v>6.2012091931433672E-4</v>
      </c>
      <c r="AE31" s="4">
        <f t="shared" ref="AE31:AH34" si="36">IF(D31&gt;0,((J31*((3*53)+D31))/(4*D31*53))*(1-(D31-J31)/(569-53)),0)</f>
        <v>4.7897747459994686E-2</v>
      </c>
      <c r="AF31" s="4">
        <f t="shared" si="36"/>
        <v>0.1188003649609617</v>
      </c>
      <c r="AG31" s="4">
        <f t="shared" si="36"/>
        <v>0</v>
      </c>
      <c r="AH31" s="4">
        <f t="shared" si="36"/>
        <v>0</v>
      </c>
      <c r="AX31" t="s">
        <v>34</v>
      </c>
      <c r="AY31" s="6">
        <f>MAX(W19:AA22)</f>
        <v>2.7487922705314007</v>
      </c>
      <c r="AZ31" s="6">
        <f>_xlfn.IFNA(VLOOKUP(AY31, W19:AH22,8,0), _xlfn.IFNA(VLOOKUP(AY31, X19:AH22,8,0), _xlfn.IFNA(VLOOKUP(AY31, Y19:AH22,8,0), _xlfn.IFNA(VLOOKUP(AY31, Z19:AH22,8,0), VLOOKUP(AY31, AA19:AH22,8,0)))))</f>
        <v>0.25518840579710145</v>
      </c>
      <c r="BA31" t="s">
        <v>34</v>
      </c>
      <c r="BB31" s="6">
        <f>MAX(AD19:AH22)</f>
        <v>0.25518840579710145</v>
      </c>
      <c r="BD31" t="s">
        <v>34</v>
      </c>
      <c r="BE31" s="5">
        <f>MAX($W19:$AA19)</f>
        <v>1.0640486208508648</v>
      </c>
      <c r="BF31" s="6">
        <f>_xlfn.IFNA(VLOOKUP($BE31, $W19:$AH19,8,0), _xlfn.IFNA(VLOOKUP($BE31, $X19:$AH19,8,0), _xlfn.IFNA(VLOOKUP($BE31, $Y19:$AH19,8,0), _xlfn.IFNA(VLOOKUP($BE31, $Z19:$AH19,8,0), VLOOKUP($BE31, $AA19:$AH19,8,0)))))</f>
        <v>0.10525853202431043</v>
      </c>
      <c r="BH31" t="s">
        <v>34</v>
      </c>
      <c r="BI31" s="5">
        <f>MAX($W20:$AA20)</f>
        <v>0.46097758574129089</v>
      </c>
      <c r="BJ31" s="6">
        <f>_xlfn.IFNA(VLOOKUP($BI31, $W20:$AH20,8,0), _xlfn.IFNA(VLOOKUP($BI31, $X20:$AH20,8,0), _xlfn.IFNA(VLOOKUP($BI31, $Y20:$AH20,8,0), _xlfn.IFNA(VLOOKUP($BI31, $Z20:$AH20,8,0), VLOOKUP($BI31, $AA20:$AH20,8,0)))))</f>
        <v>5.1875776397515526E-2</v>
      </c>
      <c r="BL31" t="s">
        <v>34</v>
      </c>
      <c r="BM31" s="5">
        <f>MAX($W21:$AA21)</f>
        <v>2.7487922705314007</v>
      </c>
      <c r="BN31" s="6">
        <f>_xlfn.IFNA(VLOOKUP($BM31, $W21:$AH21,8,0), _xlfn.IFNA(VLOOKUP($BM31, $X21:$AH21,8,0), _xlfn.IFNA(VLOOKUP($BM31, $Y21:$AH21,8,0), _xlfn.IFNA(VLOOKUP($BM31, $Z21:$AH21,8,0), VLOOKUP($BM31, $AA21:$AH21,8,0)))))</f>
        <v>0.25518840579710145</v>
      </c>
      <c r="BP31" t="s">
        <v>34</v>
      </c>
      <c r="BQ31" s="5">
        <f>MAX($W22:$AA22)</f>
        <v>0</v>
      </c>
      <c r="BR31" s="6">
        <f>_xlfn.IFNA(VLOOKUP($BQ31, $W22:$AH22,8,0), _xlfn.IFNA(VLOOKUP($BQ31, $X22:$AH22,8,0), _xlfn.IFNA(VLOOKUP($BQ31, $Y22:$AH22,8,0), _xlfn.IFNA(VLOOKUP($BQ31, $Z22:$AH22,8,0), VLOOKUP($BQ31, $AA22:$AH22,8,0)))))</f>
        <v>0</v>
      </c>
    </row>
    <row r="32" spans="1:70" x14ac:dyDescent="0.3">
      <c r="B32" t="s">
        <v>28</v>
      </c>
      <c r="C32" s="26">
        <v>15</v>
      </c>
      <c r="D32" s="26">
        <v>0</v>
      </c>
      <c r="E32" s="26">
        <v>0</v>
      </c>
      <c r="F32" s="26">
        <v>0</v>
      </c>
      <c r="G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">
        <f t="shared" si="26"/>
        <v>0</v>
      </c>
      <c r="P32" s="3">
        <f t="shared" si="26"/>
        <v>0</v>
      </c>
      <c r="Q32" s="3">
        <f t="shared" si="26"/>
        <v>0</v>
      </c>
      <c r="R32" s="3">
        <f t="shared" si="26"/>
        <v>0</v>
      </c>
      <c r="S32" s="3">
        <f t="shared" si="26"/>
        <v>0</v>
      </c>
      <c r="T32" s="3"/>
      <c r="U32" s="3">
        <f t="shared" ref="U32:U34" si="37">53/569</f>
        <v>9.3145869947275917E-2</v>
      </c>
      <c r="V32" s="3"/>
      <c r="W32" s="4">
        <f>O32/$U32</f>
        <v>0</v>
      </c>
      <c r="X32" s="4">
        <f t="shared" si="29"/>
        <v>0</v>
      </c>
      <c r="Y32" s="4">
        <f t="shared" si="29"/>
        <v>0</v>
      </c>
      <c r="Z32" s="4">
        <f t="shared" si="29"/>
        <v>0</v>
      </c>
      <c r="AA32" s="4">
        <f t="shared" si="29"/>
        <v>0</v>
      </c>
      <c r="AB32" s="4">
        <f t="shared" si="7"/>
        <v>0</v>
      </c>
      <c r="AC32" s="4"/>
      <c r="AD32" s="4">
        <f>IF(C32&gt;0,((I32*((3*53)+C32))/(4*C32*53))*(1-(C32-I32)/(569-53)),0)</f>
        <v>0</v>
      </c>
      <c r="AE32" s="4">
        <f t="shared" si="36"/>
        <v>0</v>
      </c>
      <c r="AF32" s="4">
        <f t="shared" si="36"/>
        <v>0</v>
      </c>
      <c r="AG32" s="4">
        <f t="shared" si="36"/>
        <v>0</v>
      </c>
      <c r="AH32" s="4">
        <f t="shared" si="36"/>
        <v>0</v>
      </c>
      <c r="AQ32" t="s">
        <v>39</v>
      </c>
      <c r="AX32" t="s">
        <v>35</v>
      </c>
      <c r="AY32" s="6">
        <f>MAX(W23:AA26)</f>
        <v>1.3263403263403262</v>
      </c>
      <c r="AZ32" s="6">
        <f>_xlfn.IFNA(VLOOKUP(AY32, W23:AH26,8,0), _xlfn.IFNA(VLOOKUP(AY32, X23:AH26,8,0), _xlfn.IFNA(VLOOKUP(AY32, Y23:AH26,8,0), _xlfn.IFNA(VLOOKUP(AY32, Z23:AH26,8,0), VLOOKUP(AY32, AA23:AH26,8,0)))))</f>
        <v>0.10990895896556274</v>
      </c>
      <c r="BA32" t="s">
        <v>35</v>
      </c>
      <c r="BB32" s="6">
        <f>MAX(AD23:AH26)</f>
        <v>0.10990895896556274</v>
      </c>
      <c r="BD32" t="s">
        <v>35</v>
      </c>
      <c r="BE32" s="5">
        <f>MAX($W23:$AA23)</f>
        <v>1.3263403263403262</v>
      </c>
      <c r="BF32" s="6">
        <f>_xlfn.IFNA(VLOOKUP($BE32, $W23:$AH23,8,0), _xlfn.IFNA(VLOOKUP($BE32, $X23:$AH23,8,0), _xlfn.IFNA(VLOOKUP($BE32, $Y23:$AH23,8,0), _xlfn.IFNA(VLOOKUP($BE32, $Z23:$AH23,8,0), VLOOKUP($BE32, $AA23:$AH23,8,0)))))</f>
        <v>0.10990895896556274</v>
      </c>
      <c r="BH32" t="s">
        <v>35</v>
      </c>
      <c r="BI32" s="5">
        <f>MAX($W24:$AA24)</f>
        <v>0.44211344211344211</v>
      </c>
      <c r="BJ32" s="6">
        <f>_xlfn.IFNA(VLOOKUP($BI32, $W24:$AH24,8,0), _xlfn.IFNA(VLOOKUP($BI32, $X24:$AH24,8,0), _xlfn.IFNA(VLOOKUP($BI32, $Y24:$AH24,8,0), _xlfn.IFNA(VLOOKUP($BI32, $Z24:$AH24,8,0), VLOOKUP($BI32, $AA24:$AH24,8,0)))))</f>
        <v>2.7378282095263228E-2</v>
      </c>
      <c r="BL32" t="s">
        <v>35</v>
      </c>
      <c r="BM32" s="5">
        <f>MAX($W25:$AA25)</f>
        <v>1.0467977463493157</v>
      </c>
      <c r="BN32" s="6">
        <f>_xlfn.IFNA(VLOOKUP($BM32, $W25:$AH25,8,0), _xlfn.IFNA(VLOOKUP($BM32, $X25:$AH25,8,0), _xlfn.IFNA(VLOOKUP($BM32, $Y25:$AH25,8,0), _xlfn.IFNA(VLOOKUP($BM32, $Z25:$AH25,8,0), VLOOKUP($BM32, $AA25:$AH25,8,0)))))</f>
        <v>9.530070008959933E-2</v>
      </c>
      <c r="BP32" t="s">
        <v>35</v>
      </c>
      <c r="BQ32" s="5">
        <f>MAX($W26:$AA26)</f>
        <v>1.3263403263403262</v>
      </c>
      <c r="BR32" s="6">
        <f>_xlfn.IFNA(VLOOKUP($BQ32, $W26:$AH26,8,0), _xlfn.IFNA(VLOOKUP($BQ32, $X26:$AH26,8,0), _xlfn.IFNA(VLOOKUP($BQ32, $Y26:$AH26,8,0), _xlfn.IFNA(VLOOKUP($BQ32, $Z26:$AH26,8,0), VLOOKUP($BQ32, $AA26:$AH26,8,0)))))</f>
        <v>7.7945639266393987E-2</v>
      </c>
    </row>
    <row r="33" spans="1:70" x14ac:dyDescent="0.3">
      <c r="B33" t="s">
        <v>29</v>
      </c>
      <c r="C33" s="26">
        <v>566</v>
      </c>
      <c r="D33" s="26">
        <v>469</v>
      </c>
      <c r="E33" s="26">
        <v>34</v>
      </c>
      <c r="F33" s="26">
        <v>3</v>
      </c>
      <c r="G33" s="26">
        <v>0</v>
      </c>
      <c r="I33" s="26">
        <v>53</v>
      </c>
      <c r="J33" s="26">
        <v>50</v>
      </c>
      <c r="K33" s="26">
        <v>1</v>
      </c>
      <c r="L33" s="26">
        <v>0</v>
      </c>
      <c r="M33" s="26">
        <v>0</v>
      </c>
      <c r="O33" s="3">
        <f t="shared" si="26"/>
        <v>9.3639575971731448E-2</v>
      </c>
      <c r="P33" s="3">
        <f t="shared" si="26"/>
        <v>0.10660980810234541</v>
      </c>
      <c r="Q33" s="3">
        <f t="shared" si="26"/>
        <v>2.9411764705882353E-2</v>
      </c>
      <c r="R33" s="3">
        <f t="shared" si="26"/>
        <v>0</v>
      </c>
      <c r="S33" s="3">
        <f t="shared" si="26"/>
        <v>0</v>
      </c>
      <c r="T33" s="3"/>
      <c r="U33" s="3">
        <f t="shared" si="37"/>
        <v>9.3145869947275917E-2</v>
      </c>
      <c r="V33" s="3"/>
      <c r="W33" s="4">
        <f>O33/$U33</f>
        <v>1.0053003533568905</v>
      </c>
      <c r="X33" s="4">
        <f t="shared" si="29"/>
        <v>1.1445468077402743</v>
      </c>
      <c r="Y33" s="4">
        <f t="shared" si="29"/>
        <v>0.31576026637069926</v>
      </c>
      <c r="Z33" s="4">
        <f t="shared" si="29"/>
        <v>0</v>
      </c>
      <c r="AA33" s="4">
        <f t="shared" si="29"/>
        <v>0</v>
      </c>
      <c r="AB33" s="4">
        <f t="shared" si="7"/>
        <v>1.1445468077402743</v>
      </c>
      <c r="AC33" s="4"/>
      <c r="AD33" s="4">
        <f>IF(C33&gt;0,((I33*((3*53)+C33))/(4*C33*53))*(1-(C33-I33)/(569-53)),0)</f>
        <v>1.8618004766209253E-3</v>
      </c>
      <c r="AE33" s="4">
        <f t="shared" si="36"/>
        <v>5.9366709360487734E-2</v>
      </c>
      <c r="AF33" s="4">
        <f t="shared" si="36"/>
        <v>2.5063398549415378E-2</v>
      </c>
      <c r="AG33" s="4">
        <f t="shared" si="36"/>
        <v>0</v>
      </c>
      <c r="AH33" s="4">
        <f t="shared" si="36"/>
        <v>0</v>
      </c>
      <c r="AQ33" s="18" t="s">
        <v>27</v>
      </c>
      <c r="AR33" s="8">
        <f>COUNTIF(W3, "&gt;2") + COUNTIF(W7, "&gt;2") + COUNTIF(W11, "&gt;2") + COUNTIF(W15, "&gt;2") + COUNTIF(W19, "&gt;2") + COUNTIF(W23, "&gt;2") + COUNTIF(W27, "&gt;2") + COUNTIF(W31, "&gt;2")</f>
        <v>0</v>
      </c>
      <c r="AS33" s="8">
        <f>COUNTIF(X3, "&gt;2") + COUNTIF(X7, "&gt;2") + COUNTIF(X11, "&gt;2") + COUNTIF(X15, "&gt;2") + COUNTIF(X19, "&gt;2") + COUNTIF(X23, "&gt;2") + COUNTIF(X27, "&gt;2") + COUNTIF(X31, "&gt;2")</f>
        <v>0</v>
      </c>
      <c r="AT33" s="8">
        <f>COUNTIF(Y3, "&gt;2") + COUNTIF(Y7, "&gt;2") + COUNTIF(Y11, "&gt;2") + COUNTIF(Y15, "&gt;2") + COUNTIF(Y19, "&gt;2") + COUNTIF(Y23, "&gt;2") + COUNTIF(Y27, "&gt;2") + COUNTIF(Y31, "&gt;2")</f>
        <v>0</v>
      </c>
      <c r="AU33" s="8">
        <f>COUNTIF(Z3, "&gt;2") + COUNTIF(Z7, "&gt;2") + COUNTIF(Z11, "&gt;2") + COUNTIF(Z15, "&gt;2") + COUNTIF(Z19, "&gt;2") + COUNTIF(Z23, "&gt;2") + COUNTIF(Z27, "&gt;2") + COUNTIF(Z31, "&gt;2")</f>
        <v>0</v>
      </c>
      <c r="AV33" s="19">
        <f>COUNTIF(AA3, "&gt;2") + COUNTIF(AA7, "&gt;2") + COUNTIF(AA11, "&gt;2") + COUNTIF(AA15, "&gt;2") + COUNTIF(AA19, "&gt;2") + COUNTIF(AA23, "&gt;2") + COUNTIF(AA27, "&gt;2") + COUNTIF(AA31, "&gt;2")</f>
        <v>0</v>
      </c>
      <c r="AW33" s="5"/>
      <c r="AX33" t="s">
        <v>37</v>
      </c>
      <c r="AY33" s="6">
        <f>MAX(W27:AA30)</f>
        <v>10.160714285714286</v>
      </c>
      <c r="AZ33" s="6">
        <f>_xlfn.IFNA(VLOOKUP(AY33, W27:AH30,8,0), _xlfn.IFNA(VLOOKUP(AY33, X27:AH30,8,0), _xlfn.IFNA(VLOOKUP(AY33, Y27:AH30,8,0), _xlfn.IFNA(VLOOKUP(AY33, Z27:AH30,8,0), VLOOKUP(AY33, AA27:AH30,8,0)))))</f>
        <v>0.7544642857142857</v>
      </c>
      <c r="BA33" t="s">
        <v>37</v>
      </c>
      <c r="BB33" s="6">
        <f>MAX(AD27:AH30)</f>
        <v>0.7544642857142857</v>
      </c>
      <c r="BD33" t="s">
        <v>37</v>
      </c>
      <c r="BE33" s="5">
        <f>MAX($W27:$AA27)</f>
        <v>1.0695488721804511</v>
      </c>
      <c r="BF33" s="6">
        <f>_xlfn.IFNA(VLOOKUP($BE33, $W27:$AH27,8,0), _xlfn.IFNA(VLOOKUP($BE33, $X27:$AH27,8,0), _xlfn.IFNA(VLOOKUP($BE33, $Y27:$AH27,8,0), _xlfn.IFNA(VLOOKUP($BE33, $Z27:$AH27,8,0), VLOOKUP($BE33, $AA27:$AH27,8,0)))))</f>
        <v>2.372524879450089E-2</v>
      </c>
      <c r="BH33" t="s">
        <v>37</v>
      </c>
      <c r="BI33" s="5">
        <f>MAX($W28:$AA28)</f>
        <v>1.7585851648351649</v>
      </c>
      <c r="BJ33" s="6">
        <f>_xlfn.IFNA(VLOOKUP($BI33, $W28:$AH28,8,0), _xlfn.IFNA(VLOOKUP($BI33, $X28:$AH28,8,0), _xlfn.IFNA(VLOOKUP($BI33, $Y28:$AH28,8,0), _xlfn.IFNA(VLOOKUP($BI33, $Z28:$AH28,8,0), VLOOKUP($BI33, $AA28:$AH28,8,0)))))</f>
        <v>0.15573790244842878</v>
      </c>
      <c r="BL33" t="s">
        <v>37</v>
      </c>
      <c r="BM33" s="5">
        <f>MAX($W29:$AA29)</f>
        <v>1.2457580733442801</v>
      </c>
      <c r="BN33" s="6">
        <f>_xlfn.IFNA(VLOOKUP($BM33, $W29:$AH29,8,0), _xlfn.IFNA(VLOOKUP($BM33, $X29:$AH29,8,0), _xlfn.IFNA(VLOOKUP($BM33, $Y29:$AH29,8,0), _xlfn.IFNA(VLOOKUP($BM33, $Z29:$AH29,8,0), VLOOKUP($BM33, $AA29:$AH29,8,0)))))</f>
        <v>0.12999292612117777</v>
      </c>
      <c r="BP33" t="s">
        <v>37</v>
      </c>
      <c r="BQ33" s="5">
        <f>MAX($W30:$AA30)</f>
        <v>10.160714285714286</v>
      </c>
      <c r="BR33" s="6">
        <f>_xlfn.IFNA(VLOOKUP($BQ33, $W30:$AH30,8,0), _xlfn.IFNA(VLOOKUP($BQ33, $X30:$AH30,8,0), _xlfn.IFNA(VLOOKUP($BQ33, $Y30:$AH30,8,0), _xlfn.IFNA(VLOOKUP($BQ33, $Z30:$AH30,8,0), VLOOKUP($BQ33, $AA30:$AH30,8,0)))))</f>
        <v>0.7544642857142857</v>
      </c>
    </row>
    <row r="34" spans="1:70" s="1" customFormat="1" x14ac:dyDescent="0.3">
      <c r="B34" s="1" t="s">
        <v>30</v>
      </c>
      <c r="C34" s="1">
        <v>14</v>
      </c>
      <c r="D34" s="1">
        <v>0</v>
      </c>
      <c r="E34" s="1">
        <v>0</v>
      </c>
      <c r="F34" s="1">
        <v>0</v>
      </c>
      <c r="G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0">
        <f t="shared" si="26"/>
        <v>0</v>
      </c>
      <c r="P34" s="10">
        <f t="shared" si="26"/>
        <v>0</v>
      </c>
      <c r="Q34" s="10">
        <f t="shared" si="26"/>
        <v>0</v>
      </c>
      <c r="R34" s="10">
        <f t="shared" si="26"/>
        <v>0</v>
      </c>
      <c r="S34" s="10">
        <f t="shared" si="26"/>
        <v>0</v>
      </c>
      <c r="T34" s="10"/>
      <c r="U34" s="10">
        <f t="shared" si="37"/>
        <v>9.3145869947275917E-2</v>
      </c>
      <c r="V34" s="10"/>
      <c r="W34" s="11">
        <f>O34/$U34</f>
        <v>0</v>
      </c>
      <c r="X34" s="11">
        <f t="shared" si="29"/>
        <v>0</v>
      </c>
      <c r="Y34" s="11">
        <f t="shared" si="29"/>
        <v>0</v>
      </c>
      <c r="Z34" s="11">
        <f t="shared" si="29"/>
        <v>0</v>
      </c>
      <c r="AA34" s="11">
        <f t="shared" si="29"/>
        <v>0</v>
      </c>
      <c r="AB34" s="11">
        <f t="shared" si="7"/>
        <v>0</v>
      </c>
      <c r="AC34" s="11"/>
      <c r="AD34" s="11">
        <f>IF(C34&gt;0,((I34*((3*53)+C34))/(4*C34*53))*(1-(C34-I34)/(569-53)),0)</f>
        <v>0</v>
      </c>
      <c r="AE34" s="11">
        <f t="shared" si="36"/>
        <v>0</v>
      </c>
      <c r="AF34" s="11">
        <f t="shared" si="36"/>
        <v>0</v>
      </c>
      <c r="AG34" s="11">
        <f t="shared" si="36"/>
        <v>0</v>
      </c>
      <c r="AH34" s="11">
        <f t="shared" si="36"/>
        <v>0</v>
      </c>
      <c r="AQ34" s="22" t="s">
        <v>28</v>
      </c>
      <c r="AR34" s="5">
        <f t="shared" ref="AR34:AR36" si="38">COUNTIF(W4, "&gt;2") + COUNTIF(W8, "&gt;2") + COUNTIF(W12, "&gt;2") + COUNTIF(W16, "&gt;2") + COUNTIF(W20, "&gt;2") + COUNTIF(W24, "&gt;2") + COUNTIF(W28, "&gt;2") + COUNTIF(W32, "&gt;2")</f>
        <v>0</v>
      </c>
      <c r="AS34" s="5">
        <f t="shared" ref="AS34:AV36" si="39">COUNTIF(X4, "&gt;2") + COUNTIF(X8, "&gt;2") + COUNTIF(X12, "&gt;2") + COUNTIF(X16, "&gt;2") + COUNTIF(X20, "&gt;2") + COUNTIF(X24, "&gt;2") + COUNTIF(X28, "&gt;2") + COUNTIF(X32, "&gt;2")</f>
        <v>0</v>
      </c>
      <c r="AT34" s="5">
        <f t="shared" si="39"/>
        <v>1</v>
      </c>
      <c r="AU34" s="5">
        <f t="shared" si="39"/>
        <v>0</v>
      </c>
      <c r="AV34" s="23">
        <f t="shared" si="39"/>
        <v>0</v>
      </c>
      <c r="AW34" s="14"/>
      <c r="AX34" s="1" t="s">
        <v>38</v>
      </c>
      <c r="AY34" s="15">
        <f>MAX(W31:AA34)</f>
        <v>1.3632824198861935</v>
      </c>
      <c r="AZ34" s="15">
        <f>_xlfn.IFNA(VLOOKUP(AY34, W31:AH34,8,0), _xlfn.IFNA(VLOOKUP(AY34, X31:AH34,8,0), _xlfn.IFNA(VLOOKUP(AY34, Y31:AH34,8,0), _xlfn.IFNA(VLOOKUP(AY34, Z31:AH34,8,0), VLOOKUP(AY34, AA31:AH34,8,0)))))</f>
        <v>0.1188003649609617</v>
      </c>
      <c r="BA34" s="1" t="s">
        <v>38</v>
      </c>
      <c r="BB34" s="15">
        <f>MAX(AD31:AH34)</f>
        <v>0.1188003649609617</v>
      </c>
      <c r="BD34" s="1" t="s">
        <v>38</v>
      </c>
      <c r="BE34" s="5">
        <f>MAX($W31:$AA31)</f>
        <v>1.3632824198861935</v>
      </c>
      <c r="BF34" s="15">
        <f>_xlfn.IFNA(VLOOKUP($BE34, $W31:$AH31,8,0), _xlfn.IFNA(VLOOKUP($BE34, $X31:$AH31,8,0), _xlfn.IFNA(VLOOKUP($BE34, $Y31:$AH31,8,0), _xlfn.IFNA(VLOOKUP($BE34, $Z31:$AH31,8,0), VLOOKUP($BE34, $AA31:$AH31,8,0)))))</f>
        <v>0.1188003649609617</v>
      </c>
      <c r="BH34" s="1" t="s">
        <v>38</v>
      </c>
      <c r="BI34" s="5">
        <f>MAX($W32:$AA32)</f>
        <v>0</v>
      </c>
      <c r="BJ34" s="6">
        <f>_xlfn.IFNA(VLOOKUP($BI34, $W32:$AH32,8,0), _xlfn.IFNA(VLOOKUP($BI34, $X32:$AH32,8,0), _xlfn.IFNA(VLOOKUP($BI34, $Y32:$AH32,8,0), _xlfn.IFNA(VLOOKUP($BI34, $Z32:$AH32,8,0), VLOOKUP($BI34, $AA32:$AH32,8,0)))))</f>
        <v>0</v>
      </c>
      <c r="BL34" s="1" t="s">
        <v>38</v>
      </c>
      <c r="BM34" s="14">
        <f>MAX($W33:$AA33)</f>
        <v>1.1445468077402743</v>
      </c>
      <c r="BN34" s="15">
        <f>_xlfn.IFNA(VLOOKUP($BM34, $W33:$AH33,8,0), _xlfn.IFNA(VLOOKUP($BM34, $X33:$AH33,8,0), _xlfn.IFNA(VLOOKUP($BM34, $Y33:$AH33,8,0), _xlfn.IFNA(VLOOKUP($BM34, $Z33:$AH33,8,0), VLOOKUP($BM34, $AA33:$AH33,8,0)))))</f>
        <v>5.9366709360487734E-2</v>
      </c>
      <c r="BP34" s="1" t="s">
        <v>38</v>
      </c>
      <c r="BQ34" s="14">
        <f>MAX($W34:$AA34)</f>
        <v>0</v>
      </c>
      <c r="BR34" s="15">
        <f>_xlfn.IFNA(VLOOKUP($BQ34, $W34:$AH34,8,0), _xlfn.IFNA(VLOOKUP($BQ34, $X34:$AH34,8,0), _xlfn.IFNA(VLOOKUP($BQ34, $Y34:$AH34,8,0), _xlfn.IFNA(VLOOKUP($BQ34, $Z34:$AH34,8,0), VLOOKUP($BQ34, $AA34:$AH34,8,0)))))</f>
        <v>0</v>
      </c>
    </row>
    <row r="35" spans="1:70" x14ac:dyDescent="0.3">
      <c r="AQ35" s="22" t="s">
        <v>29</v>
      </c>
      <c r="AR35" s="5">
        <f t="shared" si="38"/>
        <v>0</v>
      </c>
      <c r="AS35" s="5">
        <f t="shared" si="39"/>
        <v>0</v>
      </c>
      <c r="AT35" s="5">
        <f t="shared" si="39"/>
        <v>1</v>
      </c>
      <c r="AU35" s="5">
        <f t="shared" si="39"/>
        <v>1</v>
      </c>
      <c r="AV35" s="23">
        <f t="shared" si="39"/>
        <v>0</v>
      </c>
      <c r="AW35" s="5"/>
    </row>
    <row r="36" spans="1:70" x14ac:dyDescent="0.3">
      <c r="AQ36" s="22" t="s">
        <v>30</v>
      </c>
      <c r="AR36" s="5">
        <f t="shared" si="38"/>
        <v>0</v>
      </c>
      <c r="AS36" s="5">
        <f t="shared" si="39"/>
        <v>2</v>
      </c>
      <c r="AT36" s="5">
        <f t="shared" si="39"/>
        <v>0</v>
      </c>
      <c r="AU36" s="5">
        <f t="shared" si="39"/>
        <v>0</v>
      </c>
      <c r="AV36" s="23">
        <f t="shared" si="39"/>
        <v>0</v>
      </c>
      <c r="AW36" s="5"/>
      <c r="AX36" t="s">
        <v>42</v>
      </c>
      <c r="AY36">
        <f>COUNTIF(AY27:AY34, "&gt;1.5")</f>
        <v>5</v>
      </c>
      <c r="BD36" t="s">
        <v>42</v>
      </c>
      <c r="BE36">
        <f>COUNTIF(BE27:BE34, "&gt;1.5")</f>
        <v>0</v>
      </c>
      <c r="BH36" t="s">
        <v>42</v>
      </c>
      <c r="BI36">
        <f>COUNTIF(BI27:BI34, "&gt;1.5")</f>
        <v>2</v>
      </c>
      <c r="BL36" t="s">
        <v>42</v>
      </c>
      <c r="BM36">
        <f>COUNTIF(BM27:BM34, "&gt;1.5")</f>
        <v>2</v>
      </c>
      <c r="BP36" t="s">
        <v>42</v>
      </c>
      <c r="BQ36">
        <f>COUNTIF(BQ27:BQ34, "&gt;1.5")</f>
        <v>3</v>
      </c>
    </row>
    <row r="37" spans="1:70" x14ac:dyDescent="0.3">
      <c r="A37" t="s">
        <v>48</v>
      </c>
      <c r="AQ37" s="20"/>
      <c r="AR37" s="1"/>
      <c r="AS37" s="1"/>
      <c r="AT37" s="1"/>
      <c r="AU37" s="1"/>
      <c r="AV37" s="24"/>
      <c r="AX37" t="s">
        <v>43</v>
      </c>
      <c r="AY37">
        <f>COUNTIF(AY27:AY34, "&gt;2")</f>
        <v>4</v>
      </c>
      <c r="BD37" t="s">
        <v>43</v>
      </c>
      <c r="BE37">
        <f>COUNTIF(BE27:BE34, "&gt;2")</f>
        <v>0</v>
      </c>
      <c r="BH37" t="s">
        <v>43</v>
      </c>
      <c r="BI37">
        <f>COUNTIF(BI27:BI34, "&gt;2")</f>
        <v>1</v>
      </c>
      <c r="BL37" t="s">
        <v>43</v>
      </c>
      <c r="BM37">
        <f>COUNTIF(BM27:BM34, "&gt;2")</f>
        <v>2</v>
      </c>
      <c r="BP37" t="s">
        <v>43</v>
      </c>
      <c r="BQ37">
        <f>COUNTIF(BQ27:BQ34, "&gt;2")</f>
        <v>2</v>
      </c>
    </row>
    <row r="39" spans="1:70" x14ac:dyDescent="0.3">
      <c r="AX39" s="1" t="s">
        <v>45</v>
      </c>
      <c r="AY39" s="1"/>
    </row>
    <row r="40" spans="1:70" x14ac:dyDescent="0.3">
      <c r="AX40" t="s">
        <v>26</v>
      </c>
      <c r="AY40" t="str">
        <f>IF(COUNTIF(W3:AA3,AY27), B3, IF(COUNTIF(W4:AA4,AY27), B4, IF(COUNTIF(W5:AA5,AY27), B5, B6)))</f>
        <v>dE</v>
      </c>
    </row>
    <row r="41" spans="1:70" x14ac:dyDescent="0.3">
      <c r="AX41" t="s">
        <v>31</v>
      </c>
      <c r="AY41" t="str">
        <f>IF(COUNTIF(W7:AA7,AY28), B7, IF(COUNTIF(W8:AA8,AY28), B8, IF(COUNTIF(W9:AA9,AY28), B9, B10)))</f>
        <v>dU</v>
      </c>
    </row>
    <row r="42" spans="1:70" x14ac:dyDescent="0.3">
      <c r="AX42" t="s">
        <v>32</v>
      </c>
      <c r="AY42" t="str">
        <f>IF(COUNTIF(W11:AA11,AY29), B11, IF(COUNTIF(W12:AA12,AY29), B12, IF(COUNTIF(W13:AA13,AY29), B13, B14)))</f>
        <v>dE</v>
      </c>
    </row>
    <row r="43" spans="1:70" x14ac:dyDescent="0.3">
      <c r="AX43" t="s">
        <v>33</v>
      </c>
      <c r="AY43" t="str">
        <f>IF(COUNTIF(W15:AA15,AY30), B15, IF(COUNTIF(W16:AA16,AY30), B16, IF(COUNTIF(W17:AA17,AY30), B17, B18)))</f>
        <v>dU</v>
      </c>
    </row>
    <row r="44" spans="1:70" x14ac:dyDescent="0.3">
      <c r="AX44" t="s">
        <v>34</v>
      </c>
      <c r="AY44" t="str">
        <f>IF(COUNTIF(W19:AA19,AY31), B19, IF(COUNTIF(W20:AA20,AY31), B20, IF(COUNTIF(W21:AA21,AY31), B21, B22)))</f>
        <v>dU(class)</v>
      </c>
    </row>
    <row r="45" spans="1:70" x14ac:dyDescent="0.3">
      <c r="AX45" t="s">
        <v>35</v>
      </c>
      <c r="AY45" t="str">
        <f>IF(COUNTIF(W23:AA23,AY32), B23, IF(COUNTIF(W24:AA24,AY32), B24, IF(COUNTIF(W25:AA25,AY32), B25, B26)))</f>
        <v>dE(class)</v>
      </c>
    </row>
    <row r="46" spans="1:70" x14ac:dyDescent="0.3">
      <c r="AX46" t="s">
        <v>37</v>
      </c>
      <c r="AY46" t="str">
        <f>IF(COUNTIF(W27:AA27,AY33), B27, IF(COUNTIF(W28:AA28,AY33), B28, IF(COUNTIF(W29:AA29,AY33), B29, B30)))</f>
        <v>dU</v>
      </c>
    </row>
    <row r="47" spans="1:70" x14ac:dyDescent="0.3">
      <c r="AX47" t="s">
        <v>38</v>
      </c>
      <c r="AY47" t="str">
        <f>IF(COUNTIF(W31:AA31,AY34), B31, IF(COUNTIF(W32:AA32,AY34), B32, IF(COUNTIF(W33:AA33,AY34), B33, B34)))</f>
        <v>dE(class)</v>
      </c>
    </row>
    <row r="49" spans="50:52" x14ac:dyDescent="0.3">
      <c r="AX49" t="s">
        <v>46</v>
      </c>
      <c r="AY49" t="s">
        <v>47</v>
      </c>
    </row>
    <row r="50" spans="50:52" x14ac:dyDescent="0.3">
      <c r="AX50" t="s">
        <v>27</v>
      </c>
      <c r="AY50">
        <f>COUNTIF(AY$40:AY$47, AX50)</f>
        <v>2</v>
      </c>
    </row>
    <row r="51" spans="50:52" x14ac:dyDescent="0.3">
      <c r="AX51" t="s">
        <v>28</v>
      </c>
      <c r="AY51">
        <f t="shared" ref="AY51:AY53" si="40">COUNTIF(AY$40:AY$47, AX51)</f>
        <v>2</v>
      </c>
    </row>
    <row r="52" spans="50:52" x14ac:dyDescent="0.3">
      <c r="AX52" t="s">
        <v>29</v>
      </c>
      <c r="AY52">
        <f t="shared" si="40"/>
        <v>1</v>
      </c>
    </row>
    <row r="53" spans="50:52" x14ac:dyDescent="0.3">
      <c r="AX53" t="s">
        <v>30</v>
      </c>
      <c r="AY53">
        <f t="shared" si="40"/>
        <v>3</v>
      </c>
    </row>
    <row r="55" spans="50:52" x14ac:dyDescent="0.3">
      <c r="AX55" t="s">
        <v>46</v>
      </c>
      <c r="AY55" t="s">
        <v>50</v>
      </c>
      <c r="AZ55" t="s">
        <v>51</v>
      </c>
    </row>
    <row r="56" spans="50:52" x14ac:dyDescent="0.3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0</v>
      </c>
      <c r="AZ56">
        <f>SUM(COUNTIF(AB3, "&gt;2"), COUNTIF(AB7, "&gt;2"), COUNTIF(AB11, "&gt;2"), COUNTIF(AB15, "&gt;2"), COUNTIF(AB19, "&gt;2"), COUNTIF(AB23, "&gt;2"), COUNTIF(AB27, "&gt;2"), COUNTIF(AB31, "&gt;2"))</f>
        <v>0</v>
      </c>
    </row>
    <row r="57" spans="50:52" x14ac:dyDescent="0.3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2</v>
      </c>
      <c r="AZ57">
        <f t="shared" ref="AZ57:AZ59" si="41">SUM(COUNTIF(AB4, "&gt;2"), COUNTIF(AB8, "&gt;2"), COUNTIF(AB12, "&gt;2"), COUNTIF(AB16, "&gt;2"), COUNTIF(AB20, "&gt;2"), COUNTIF(AB24, "&gt;2"), COUNTIF(AB28, "&gt;2"), COUNTIF(AB32, "&gt;2"))</f>
        <v>1</v>
      </c>
    </row>
    <row r="58" spans="50:52" x14ac:dyDescent="0.3">
      <c r="AX58" t="s">
        <v>29</v>
      </c>
      <c r="AY58">
        <f t="shared" ref="AY58:AY59" si="42">SUM(COUNTIF(AB5, "&gt;1.5"), COUNTIF(AB9, "&gt;1.5"), COUNTIF(AB13, "&gt;1.5"), COUNTIF(AB17, "&gt;1.5"), COUNTIF(AB21, "&gt;1.5"), COUNTIF(AB25, "&gt;1.5"), COUNTIF(AB29, "&gt;1.5"), COUNTIF(AB33, "&gt;1.5"))</f>
        <v>2</v>
      </c>
      <c r="AZ58">
        <f t="shared" si="41"/>
        <v>2</v>
      </c>
    </row>
    <row r="59" spans="50:52" x14ac:dyDescent="0.3">
      <c r="AX59" t="s">
        <v>30</v>
      </c>
      <c r="AY59">
        <f t="shared" si="42"/>
        <v>3</v>
      </c>
      <c r="AZ59">
        <f t="shared" si="41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69A2-38B1-47E0-BFB0-52DF88F43E40}">
  <dimension ref="A1:BR59"/>
  <sheetViews>
    <sheetView topLeftCell="R1" zoomScale="70" zoomScaleNormal="70" workbookViewId="0">
      <selection activeCell="AZ27" sqref="AZ27"/>
    </sheetView>
  </sheetViews>
  <sheetFormatPr defaultRowHeight="14.4" x14ac:dyDescent="0.3"/>
  <cols>
    <col min="3" max="5" width="9.6640625" bestFit="1" customWidth="1"/>
    <col min="6" max="7" width="9.6640625" customWidth="1"/>
    <col min="37" max="37" width="12.77734375" bestFit="1" customWidth="1"/>
    <col min="44" max="46" width="9.33203125" bestFit="1" customWidth="1"/>
    <col min="47" max="49" width="9.33203125" customWidth="1"/>
  </cols>
  <sheetData>
    <row r="1" spans="1:60" x14ac:dyDescent="0.3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">
      <c r="A3" s="2" t="s">
        <v>26</v>
      </c>
      <c r="B3" t="s">
        <v>27</v>
      </c>
      <c r="C3">
        <v>567</v>
      </c>
      <c r="D3">
        <v>545</v>
      </c>
      <c r="E3">
        <v>210</v>
      </c>
      <c r="F3">
        <v>28</v>
      </c>
      <c r="G3">
        <v>0</v>
      </c>
      <c r="I3">
        <v>86</v>
      </c>
      <c r="J3">
        <v>83</v>
      </c>
      <c r="K3">
        <v>40</v>
      </c>
      <c r="L3">
        <v>5</v>
      </c>
      <c r="M3">
        <v>0</v>
      </c>
      <c r="O3" s="3">
        <f>IF(I3&gt;0, I3/C3, 0)</f>
        <v>0.15167548500881833</v>
      </c>
      <c r="P3" s="3">
        <f>IF(J3&gt;0, J3/D3, 0)</f>
        <v>0.15229357798165138</v>
      </c>
      <c r="Q3" s="3">
        <f>IF(K3&gt;0, K3/E3, 0)</f>
        <v>0.19047619047619047</v>
      </c>
      <c r="R3" s="3">
        <f>IF(L3&gt;0, L3/F3, 0)</f>
        <v>0.17857142857142858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1.0035273368606701</v>
      </c>
      <c r="X3" s="4">
        <f>P3/$U3</f>
        <v>1.0076168124599958</v>
      </c>
      <c r="Y3" s="4">
        <f>Q3/$U3</f>
        <v>1.2602436323366555</v>
      </c>
      <c r="Z3" s="4">
        <f>R3/$U3</f>
        <v>1.1814784053156147</v>
      </c>
      <c r="AA3" s="4">
        <f>S3/$U3</f>
        <v>0</v>
      </c>
      <c r="AB3" s="4">
        <f>MAX(W3:AA3)</f>
        <v>1.2602436323366555</v>
      </c>
      <c r="AC3" s="4"/>
      <c r="AD3" s="4">
        <f>IF(C3&gt;0,((I3*((3*86)+C3))/(4*C3*86))*(1-(C3-I3)/(569-86)),0)</f>
        <v>1.5062385662799637E-3</v>
      </c>
      <c r="AE3" s="4">
        <f t="shared" ref="AE3:AH6" si="0">IF(D3&gt;0,((J3*((3*86)+D3))/(4*D3*86))*(1-(D3-J3)/(569-86)),0)</f>
        <v>1.5456489271899135E-2</v>
      </c>
      <c r="AF3" s="4">
        <f t="shared" si="0"/>
        <v>0.16792885000309524</v>
      </c>
      <c r="AG3" s="4">
        <f t="shared" si="0"/>
        <v>0.14139376680904919</v>
      </c>
      <c r="AH3" s="4">
        <f t="shared" si="0"/>
        <v>0</v>
      </c>
      <c r="AI3" s="3"/>
      <c r="AJ3" t="s">
        <v>27</v>
      </c>
      <c r="AK3" s="3">
        <f t="shared" ref="AK3:AO6" si="1">AVERAGE(O7,O11,O19,O23,O27,O31)</f>
        <v>8.7906749922981739E-2</v>
      </c>
      <c r="AL3" s="3">
        <f t="shared" si="1"/>
        <v>9.6910296027828038E-2</v>
      </c>
      <c r="AM3" s="3">
        <f t="shared" si="1"/>
        <v>5.9495301952198508E-2</v>
      </c>
      <c r="AN3" s="3">
        <f t="shared" si="1"/>
        <v>1.0416666666666666E-2</v>
      </c>
      <c r="AO3" s="3">
        <f t="shared" si="1"/>
        <v>0</v>
      </c>
      <c r="AQ3" t="s">
        <v>27</v>
      </c>
      <c r="AR3" s="5">
        <f>AVERAGE(W3,W7,W11,W15,W19,W23,W27,W31)</f>
        <v>1.0288840042484704</v>
      </c>
      <c r="AS3" s="5">
        <f>AVERAGE(X3,X7,X11,X15,X19,X23,X27,X31)</f>
        <v>1.121822077606148</v>
      </c>
      <c r="AT3" s="5">
        <f>AVERAGE(Y3,Y7,Y11,Y15,Y19,Y23,Y27,Y31)</f>
        <v>0.76544184185704023</v>
      </c>
      <c r="AU3" s="5">
        <f>AVERAGE(Z3,Z7,Z11,Z15,Z19,Z23,Z27,Z31)</f>
        <v>0.30508347571418187</v>
      </c>
      <c r="AV3" s="5">
        <f>AVERAGE(AA3,AA7,AA11,AA15,AA19,AA23,AA27,AA31)</f>
        <v>0</v>
      </c>
      <c r="AW3" s="5"/>
      <c r="AX3" s="5">
        <f t="shared" ref="AX3:BB6" si="2">AVERAGE(AD3,AD7,AD11,AD15,AD19,AD23,AD27,AD31)</f>
        <v>1.4313074303127787E-2</v>
      </c>
      <c r="AY3" s="5">
        <f t="shared" si="2"/>
        <v>6.4035589923596828E-2</v>
      </c>
      <c r="AZ3" s="5">
        <f t="shared" si="2"/>
        <v>7.3408258993845427E-2</v>
      </c>
      <c r="BA3" s="5">
        <f t="shared" si="2"/>
        <v>3.1229558627766482E-2</v>
      </c>
      <c r="BB3" s="5">
        <f t="shared" si="2"/>
        <v>0</v>
      </c>
      <c r="BD3" s="6">
        <f>MAX(AD3,AD7,AD11,AD15,AD19,AD23,AD27,AD31)</f>
        <v>3.9396854242733877E-2</v>
      </c>
      <c r="BE3" s="6">
        <f t="shared" ref="BE3:BH6" si="3">MAX(AE3,AE7,AE11,AE15,AE19,AE23,AE27,AE31)</f>
        <v>0.1581293339783906</v>
      </c>
      <c r="BF3" s="6">
        <f t="shared" si="3"/>
        <v>0.16792885000309524</v>
      </c>
      <c r="BG3" s="6">
        <f t="shared" si="3"/>
        <v>0.14139376680904919</v>
      </c>
      <c r="BH3" s="6">
        <f t="shared" si="3"/>
        <v>0</v>
      </c>
    </row>
    <row r="4" spans="1:60" x14ac:dyDescent="0.3">
      <c r="B4" t="s">
        <v>28</v>
      </c>
      <c r="C4">
        <v>567</v>
      </c>
      <c r="D4">
        <v>454</v>
      </c>
      <c r="E4">
        <v>51</v>
      </c>
      <c r="F4">
        <v>2</v>
      </c>
      <c r="G4">
        <v>0</v>
      </c>
      <c r="I4">
        <v>86</v>
      </c>
      <c r="J4">
        <v>77</v>
      </c>
      <c r="K4">
        <v>13</v>
      </c>
      <c r="L4">
        <v>1</v>
      </c>
      <c r="M4">
        <v>0</v>
      </c>
      <c r="O4" s="3">
        <f t="shared" ref="O4:S19" si="4">IF(I4&gt;0, I4/C4, 0)</f>
        <v>0.15167548500881833</v>
      </c>
      <c r="P4" s="3">
        <f t="shared" si="4"/>
        <v>0.1696035242290749</v>
      </c>
      <c r="Q4" s="3">
        <f t="shared" si="4"/>
        <v>0.25490196078431371</v>
      </c>
      <c r="R4" s="3">
        <f t="shared" si="4"/>
        <v>0.5</v>
      </c>
      <c r="S4" s="3">
        <f t="shared" si="4"/>
        <v>0</v>
      </c>
      <c r="T4" s="3"/>
      <c r="U4" s="3">
        <f t="shared" ref="U4:U6" si="5">86/569</f>
        <v>0.15114235500878734</v>
      </c>
      <c r="V4" s="3"/>
      <c r="W4" s="4">
        <f t="shared" ref="W4:AA19" si="6">O4/$U4</f>
        <v>1.0035273368606701</v>
      </c>
      <c r="X4" s="4">
        <f t="shared" si="6"/>
        <v>1.1221442475156236</v>
      </c>
      <c r="Y4" s="4">
        <f t="shared" si="6"/>
        <v>1.6865025079799361</v>
      </c>
      <c r="Z4" s="4">
        <f t="shared" si="6"/>
        <v>3.308139534883721</v>
      </c>
      <c r="AA4" s="4">
        <f t="shared" si="6"/>
        <v>0</v>
      </c>
      <c r="AB4" s="4">
        <f t="shared" ref="AB4:AB34" si="7">MAX(W4:AA4)</f>
        <v>3.308139534883721</v>
      </c>
      <c r="AC4" s="4"/>
      <c r="AD4" s="4">
        <f>IF(C4&gt;0,((I4*((3*86)+C4))/(4*C4*86))*(1-(C4-I4)/(569-86)),0)</f>
        <v>1.5062385662799637E-3</v>
      </c>
      <c r="AE4" s="4">
        <f t="shared" si="0"/>
        <v>7.7039801992252521E-2</v>
      </c>
      <c r="AF4" s="4">
        <f t="shared" si="0"/>
        <v>0.21095318815089231</v>
      </c>
      <c r="AG4" s="4">
        <f t="shared" si="0"/>
        <v>0.37712456064326638</v>
      </c>
      <c r="AH4" s="4">
        <f t="shared" si="0"/>
        <v>0</v>
      </c>
      <c r="AI4" s="3"/>
      <c r="AJ4" t="s">
        <v>28</v>
      </c>
      <c r="AK4" s="7">
        <f t="shared" si="1"/>
        <v>6.9412078962699172E-2</v>
      </c>
      <c r="AL4" s="7">
        <f t="shared" si="1"/>
        <v>7.1569810804846506E-2</v>
      </c>
      <c r="AM4" s="7">
        <f t="shared" si="1"/>
        <v>4.7979797979797977E-2</v>
      </c>
      <c r="AN4" s="7">
        <f t="shared" si="1"/>
        <v>0</v>
      </c>
      <c r="AO4" s="7">
        <f t="shared" si="1"/>
        <v>0</v>
      </c>
      <c r="AQ4" t="s">
        <v>28</v>
      </c>
      <c r="AR4" s="8">
        <f t="shared" ref="AR4:AR6" si="8">AVERAGE(W4,W8,W12,W16,W20,W24,W28,W32)</f>
        <v>0.87977346808414347</v>
      </c>
      <c r="AS4" s="8">
        <f>AVERAGE(X4,X8,X12,X16,X20,X24,X28,X32)</f>
        <v>0.90557136200505217</v>
      </c>
      <c r="AT4" s="8">
        <f t="shared" ref="AT4:AV6" si="9">AVERAGE(Y4,Y8,Y12,Y16,Y20,Y24,Y28,Y32)</f>
        <v>0.86516226864874723</v>
      </c>
      <c r="AU4" s="8">
        <f t="shared" si="9"/>
        <v>0.41351744186046513</v>
      </c>
      <c r="AV4" s="8">
        <f t="shared" si="9"/>
        <v>0</v>
      </c>
      <c r="AW4" s="5"/>
      <c r="AX4" s="8">
        <f t="shared" si="2"/>
        <v>1.3153149839465758E-2</v>
      </c>
      <c r="AY4" s="8">
        <f t="shared" si="2"/>
        <v>5.9691479518916457E-2</v>
      </c>
      <c r="AZ4" s="8">
        <f t="shared" si="2"/>
        <v>7.0363384398531348E-2</v>
      </c>
      <c r="BA4" s="8">
        <f t="shared" si="2"/>
        <v>4.7140570080408298E-2</v>
      </c>
      <c r="BB4" s="8">
        <f t="shared" si="2"/>
        <v>0</v>
      </c>
      <c r="BD4" s="6">
        <f t="shared" ref="BD4:BD6" si="10">MAX(AD4,AD8,AD12,AD16,AD20,AD24,AD28,AD32)</f>
        <v>9.3645572263993324E-2</v>
      </c>
      <c r="BE4" s="6">
        <f t="shared" si="3"/>
        <v>0.15573790244842878</v>
      </c>
      <c r="BF4" s="9">
        <f t="shared" si="3"/>
        <v>0.21095318815089231</v>
      </c>
      <c r="BG4" s="9">
        <f t="shared" si="3"/>
        <v>0.37712456064326638</v>
      </c>
      <c r="BH4" s="9">
        <f t="shared" si="3"/>
        <v>0</v>
      </c>
    </row>
    <row r="5" spans="1:60" x14ac:dyDescent="0.3">
      <c r="B5" t="s">
        <v>29</v>
      </c>
      <c r="C5">
        <v>567</v>
      </c>
      <c r="D5">
        <v>477</v>
      </c>
      <c r="E5">
        <v>83</v>
      </c>
      <c r="F5">
        <v>5</v>
      </c>
      <c r="G5">
        <v>0</v>
      </c>
      <c r="I5">
        <v>86</v>
      </c>
      <c r="J5">
        <v>75</v>
      </c>
      <c r="K5">
        <v>17</v>
      </c>
      <c r="L5">
        <v>1</v>
      </c>
      <c r="M5">
        <v>0</v>
      </c>
      <c r="O5" s="3">
        <f t="shared" si="4"/>
        <v>0.15167548500881833</v>
      </c>
      <c r="P5" s="3">
        <f t="shared" si="4"/>
        <v>0.15723270440251572</v>
      </c>
      <c r="Q5" s="3">
        <f t="shared" si="4"/>
        <v>0.20481927710843373</v>
      </c>
      <c r="R5" s="3">
        <f t="shared" si="4"/>
        <v>0.2</v>
      </c>
      <c r="S5" s="3">
        <f t="shared" si="4"/>
        <v>0</v>
      </c>
      <c r="T5" s="3"/>
      <c r="U5" s="3">
        <f t="shared" si="5"/>
        <v>0.15114235500878734</v>
      </c>
      <c r="V5" s="3"/>
      <c r="W5" s="4">
        <f t="shared" si="6"/>
        <v>1.0035273368606701</v>
      </c>
      <c r="X5" s="4">
        <f t="shared" si="6"/>
        <v>1.0402954512212959</v>
      </c>
      <c r="Y5" s="4">
        <f t="shared" si="6"/>
        <v>1.355141496217428</v>
      </c>
      <c r="Z5" s="4">
        <f t="shared" si="6"/>
        <v>1.3232558139534885</v>
      </c>
      <c r="AA5" s="4">
        <f t="shared" si="6"/>
        <v>0</v>
      </c>
      <c r="AB5" s="4">
        <f t="shared" si="7"/>
        <v>1.355141496217428</v>
      </c>
      <c r="AC5" s="4"/>
      <c r="AD5" s="4">
        <f>IF(C5&gt;0,((I5*((3*86)+C5))/(4*C5*86))*(1-(C5-I5)/(569-86)),0)</f>
        <v>1.5062385662799637E-3</v>
      </c>
      <c r="AE5" s="4">
        <f t="shared" si="0"/>
        <v>5.6339069385886245E-2</v>
      </c>
      <c r="AF5" s="4">
        <f t="shared" si="0"/>
        <v>0.17528941419295554</v>
      </c>
      <c r="AG5" s="4">
        <f t="shared" si="0"/>
        <v>0.15164066637777457</v>
      </c>
      <c r="AH5" s="4">
        <f t="shared" si="0"/>
        <v>0</v>
      </c>
      <c r="AI5" s="3"/>
      <c r="AJ5" t="s">
        <v>29</v>
      </c>
      <c r="AK5" s="7">
        <f t="shared" si="1"/>
        <v>8.5184839888612515E-2</v>
      </c>
      <c r="AL5" s="7">
        <f t="shared" si="1"/>
        <v>9.0372860728799395E-2</v>
      </c>
      <c r="AM5" s="7">
        <f t="shared" si="1"/>
        <v>4.5758082569109744E-2</v>
      </c>
      <c r="AN5" s="7">
        <f t="shared" si="1"/>
        <v>3.7581699346405227E-2</v>
      </c>
      <c r="AO5" s="7">
        <f t="shared" si="1"/>
        <v>0</v>
      </c>
      <c r="AQ5" t="s">
        <v>29</v>
      </c>
      <c r="AR5" s="8">
        <f t="shared" si="8"/>
        <v>0.99998224654576329</v>
      </c>
      <c r="AS5" s="8">
        <f>AVERAGE(X5,X9,X13,X17,X21,X25,X29,X33)</f>
        <v>1.0351213922525648</v>
      </c>
      <c r="AT5" s="8">
        <f t="shared" si="9"/>
        <v>0.65859813399932898</v>
      </c>
      <c r="AU5" s="8">
        <f t="shared" si="9"/>
        <v>0.44448402004757209</v>
      </c>
      <c r="AV5" s="8">
        <f t="shared" si="9"/>
        <v>0</v>
      </c>
      <c r="AW5" s="5"/>
      <c r="AX5" s="8">
        <f t="shared" si="2"/>
        <v>4.8251029101630894E-3</v>
      </c>
      <c r="AY5" s="8">
        <f t="shared" si="2"/>
        <v>5.8246799537880485E-2</v>
      </c>
      <c r="AZ5" s="8">
        <f t="shared" si="2"/>
        <v>6.5781033831790472E-2</v>
      </c>
      <c r="BA5" s="8">
        <f t="shared" si="2"/>
        <v>4.0997519462228613E-2</v>
      </c>
      <c r="BB5" s="8">
        <f t="shared" si="2"/>
        <v>0</v>
      </c>
      <c r="BD5" s="6">
        <f t="shared" si="10"/>
        <v>2.7166875522138697E-2</v>
      </c>
      <c r="BE5" s="6">
        <f t="shared" si="3"/>
        <v>0.12646198830409355</v>
      </c>
      <c r="BF5" s="9">
        <f t="shared" si="3"/>
        <v>0.17528941419295554</v>
      </c>
      <c r="BG5" s="9">
        <f t="shared" si="3"/>
        <v>0.15164066637777457</v>
      </c>
      <c r="BH5" s="9">
        <f t="shared" si="3"/>
        <v>0</v>
      </c>
    </row>
    <row r="6" spans="1:60" s="1" customFormat="1" x14ac:dyDescent="0.3">
      <c r="B6" s="1" t="s">
        <v>30</v>
      </c>
      <c r="C6" s="1">
        <v>21</v>
      </c>
      <c r="D6" s="1">
        <v>2</v>
      </c>
      <c r="E6" s="1">
        <v>0</v>
      </c>
      <c r="F6" s="1">
        <v>0</v>
      </c>
      <c r="G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O6" s="10">
        <f t="shared" si="4"/>
        <v>9.5238095238095233E-2</v>
      </c>
      <c r="P6" s="10">
        <f t="shared" si="4"/>
        <v>0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/>
      <c r="U6" s="10">
        <f t="shared" si="5"/>
        <v>0.15114235500878734</v>
      </c>
      <c r="V6" s="10"/>
      <c r="W6" s="11">
        <f t="shared" si="6"/>
        <v>0.63012181616832774</v>
      </c>
      <c r="X6" s="11">
        <f t="shared" si="6"/>
        <v>0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7"/>
        <v>0.63012181616832774</v>
      </c>
      <c r="AC6" s="11"/>
      <c r="AD6" s="11">
        <f>IF(C6&gt;0,((I6*((3*86)+C6))/(4*C6*86))*(1-(C6-I6)/(569-86)),0)</f>
        <v>7.4203999092053413E-2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J6" s="1" t="s">
        <v>30</v>
      </c>
      <c r="AK6" s="12">
        <f t="shared" si="1"/>
        <v>8.3270304725480693E-2</v>
      </c>
      <c r="AL6" s="12">
        <f t="shared" si="1"/>
        <v>9.8484848484848495E-2</v>
      </c>
      <c r="AM6" s="12">
        <f t="shared" si="1"/>
        <v>0</v>
      </c>
      <c r="AN6" s="12">
        <f t="shared" si="1"/>
        <v>0</v>
      </c>
      <c r="AO6" s="12">
        <f t="shared" si="1"/>
        <v>0</v>
      </c>
      <c r="AQ6" s="1" t="s">
        <v>30</v>
      </c>
      <c r="AR6" s="13">
        <f t="shared" si="8"/>
        <v>1.0943497859601006</v>
      </c>
      <c r="AS6" s="13">
        <f>AVERAGE(X6,X10,X14,X18,X22,X26,X30,X34)</f>
        <v>0.8008371836496837</v>
      </c>
      <c r="AT6" s="13">
        <f t="shared" si="9"/>
        <v>0</v>
      </c>
      <c r="AU6" s="13">
        <f t="shared" si="9"/>
        <v>0</v>
      </c>
      <c r="AV6" s="13">
        <f t="shared" si="9"/>
        <v>0</v>
      </c>
      <c r="AW6" s="14"/>
      <c r="AX6" s="13">
        <f t="shared" si="2"/>
        <v>6.5259334059902974E-2</v>
      </c>
      <c r="AY6" s="13">
        <f t="shared" si="2"/>
        <v>5.7083778564662374E-2</v>
      </c>
      <c r="AZ6" s="13">
        <f t="shared" si="2"/>
        <v>0</v>
      </c>
      <c r="BA6" s="13">
        <f t="shared" si="2"/>
        <v>0</v>
      </c>
      <c r="BB6" s="13">
        <f t="shared" si="2"/>
        <v>0</v>
      </c>
      <c r="BD6" s="15">
        <f t="shared" si="10"/>
        <v>0.22419779693486591</v>
      </c>
      <c r="BE6" s="15">
        <f t="shared" si="3"/>
        <v>0.37872458925090502</v>
      </c>
      <c r="BF6" s="16">
        <f t="shared" si="3"/>
        <v>0</v>
      </c>
      <c r="BG6" s="16">
        <f t="shared" si="3"/>
        <v>0</v>
      </c>
      <c r="BH6" s="16">
        <f t="shared" si="3"/>
        <v>0</v>
      </c>
    </row>
    <row r="7" spans="1:60" x14ac:dyDescent="0.3">
      <c r="A7" s="2" t="s">
        <v>31</v>
      </c>
      <c r="B7" t="s">
        <v>27</v>
      </c>
      <c r="C7" s="26">
        <v>562</v>
      </c>
      <c r="D7" s="26">
        <v>294</v>
      </c>
      <c r="E7" s="26">
        <v>48</v>
      </c>
      <c r="F7" s="26">
        <v>2</v>
      </c>
      <c r="G7" s="26">
        <v>0</v>
      </c>
      <c r="I7" s="26">
        <v>27</v>
      </c>
      <c r="J7" s="26">
        <v>9</v>
      </c>
      <c r="K7" s="26">
        <v>3</v>
      </c>
      <c r="L7" s="26">
        <v>0</v>
      </c>
      <c r="M7" s="26">
        <v>0</v>
      </c>
      <c r="O7" s="3">
        <f>IF(I7&gt;0, I7/C7, 0)</f>
        <v>4.8042704626334518E-2</v>
      </c>
      <c r="P7" s="3">
        <f t="shared" si="4"/>
        <v>3.0612244897959183E-2</v>
      </c>
      <c r="Q7" s="3">
        <f t="shared" si="4"/>
        <v>6.25E-2</v>
      </c>
      <c r="R7" s="3">
        <f t="shared" si="4"/>
        <v>0</v>
      </c>
      <c r="S7" s="3">
        <f t="shared" si="4"/>
        <v>0</v>
      </c>
      <c r="T7" s="3"/>
      <c r="U7" s="3">
        <f>29/569</f>
        <v>5.0966608084358524E-2</v>
      </c>
      <c r="V7" s="3"/>
      <c r="W7" s="4">
        <f>IF(O7&gt;0, O7/$U7, 0)</f>
        <v>0.94263099766842551</v>
      </c>
      <c r="X7" s="4">
        <f>IF(P7&gt;0, P7/$U7, 0)</f>
        <v>0.60063335679099228</v>
      </c>
      <c r="Y7" s="4">
        <f>IF(Q7&gt;0, Q7/$U7, 0)</f>
        <v>1.2262931034482758</v>
      </c>
      <c r="Z7" s="4">
        <f t="shared" si="6"/>
        <v>0</v>
      </c>
      <c r="AA7" s="4">
        <f t="shared" si="6"/>
        <v>0</v>
      </c>
      <c r="AB7" s="4">
        <f t="shared" si="7"/>
        <v>1.2262931034482758</v>
      </c>
      <c r="AC7" s="4"/>
      <c r="AD7" s="4">
        <f>IF(C7&gt;0,((I7*((3*29)+C7))/(4*C7*29))*(1-(C7-I7)/(569-29)),0)</f>
        <v>2.4888023070315482E-3</v>
      </c>
      <c r="AE7" s="4">
        <f t="shared" ref="AE7:AH10" si="11">IF(D7&gt;0,((J7*((3*29)+D7))/(4*D7*29))*(1-(D7-J7)/(569-29)),0)</f>
        <v>4.7479767769176638E-2</v>
      </c>
      <c r="AF7" s="4">
        <f t="shared" si="11"/>
        <v>6.667564655172413E-2</v>
      </c>
      <c r="AG7" s="4">
        <f t="shared" si="11"/>
        <v>0</v>
      </c>
      <c r="AH7" s="4">
        <f t="shared" si="11"/>
        <v>0</v>
      </c>
      <c r="AI7" s="3"/>
    </row>
    <row r="8" spans="1:60" x14ac:dyDescent="0.3">
      <c r="B8" t="s">
        <v>28</v>
      </c>
      <c r="C8" s="26">
        <v>561</v>
      </c>
      <c r="D8" s="26">
        <v>244</v>
      </c>
      <c r="E8" s="26">
        <v>11</v>
      </c>
      <c r="F8" s="26">
        <v>0</v>
      </c>
      <c r="G8" s="26">
        <v>0</v>
      </c>
      <c r="I8" s="26">
        <v>29</v>
      </c>
      <c r="J8" s="26">
        <v>10</v>
      </c>
      <c r="K8" s="26">
        <v>1</v>
      </c>
      <c r="L8" s="26">
        <v>0</v>
      </c>
      <c r="M8" s="26">
        <v>0</v>
      </c>
      <c r="O8" s="3">
        <f t="shared" ref="O8:S23" si="12">IF(I8&gt;0, I8/C8, 0)</f>
        <v>5.1693404634581108E-2</v>
      </c>
      <c r="P8" s="3">
        <f t="shared" si="4"/>
        <v>4.0983606557377046E-2</v>
      </c>
      <c r="Q8" s="3">
        <f t="shared" si="4"/>
        <v>9.0909090909090912E-2</v>
      </c>
      <c r="R8" s="3">
        <f t="shared" si="4"/>
        <v>0</v>
      </c>
      <c r="S8" s="3">
        <f t="shared" si="4"/>
        <v>0</v>
      </c>
      <c r="T8" s="3"/>
      <c r="U8" s="3">
        <f t="shared" ref="U8:U10" si="13">29/569</f>
        <v>5.0966608084358524E-2</v>
      </c>
      <c r="V8" s="3"/>
      <c r="W8" s="4">
        <f t="shared" ref="W8:Y10" si="14">IF(O8&gt;0, O8/$U8, 0)</f>
        <v>1.0142602495543673</v>
      </c>
      <c r="X8" s="4">
        <f t="shared" si="14"/>
        <v>0.80412662521198408</v>
      </c>
      <c r="Y8" s="4">
        <f t="shared" si="14"/>
        <v>1.7836990595611286</v>
      </c>
      <c r="Z8" s="4">
        <f t="shared" si="6"/>
        <v>0</v>
      </c>
      <c r="AA8" s="4">
        <f t="shared" si="6"/>
        <v>0</v>
      </c>
      <c r="AB8" s="4">
        <f t="shared" si="7"/>
        <v>1.7836990595611286</v>
      </c>
      <c r="AC8" s="4"/>
      <c r="AD8" s="4">
        <f>IF(C8&gt;0,((I8*((3*29)+C8))/(4*C8*29))*(1-(C8-I8)/(569-29)),0)</f>
        <v>4.2780748663101666E-3</v>
      </c>
      <c r="AE8" s="4">
        <f t="shared" si="11"/>
        <v>6.6268607499528925E-2</v>
      </c>
      <c r="AF8" s="4">
        <f t="shared" si="11"/>
        <v>7.538023917334262E-2</v>
      </c>
      <c r="AG8" s="4">
        <f t="shared" si="11"/>
        <v>0</v>
      </c>
      <c r="AH8" s="4">
        <f t="shared" si="11"/>
        <v>0</v>
      </c>
      <c r="AI8" s="3"/>
    </row>
    <row r="9" spans="1:60" x14ac:dyDescent="0.3">
      <c r="B9" t="s">
        <v>29</v>
      </c>
      <c r="C9" s="26">
        <v>558</v>
      </c>
      <c r="D9" s="26">
        <v>314</v>
      </c>
      <c r="E9" s="26">
        <v>25</v>
      </c>
      <c r="F9" s="26">
        <v>1</v>
      </c>
      <c r="G9" s="26">
        <v>0</v>
      </c>
      <c r="I9" s="26">
        <v>26</v>
      </c>
      <c r="J9" s="26">
        <v>12</v>
      </c>
      <c r="K9" s="26">
        <v>1</v>
      </c>
      <c r="L9" s="26">
        <v>0</v>
      </c>
      <c r="M9" s="26">
        <v>0</v>
      </c>
      <c r="O9" s="3">
        <f t="shared" si="12"/>
        <v>4.6594982078853049E-2</v>
      </c>
      <c r="P9" s="3">
        <f t="shared" si="4"/>
        <v>3.8216560509554139E-2</v>
      </c>
      <c r="Q9" s="3">
        <f t="shared" si="4"/>
        <v>0.04</v>
      </c>
      <c r="R9" s="3">
        <f t="shared" si="4"/>
        <v>0</v>
      </c>
      <c r="S9" s="3">
        <f t="shared" si="4"/>
        <v>0</v>
      </c>
      <c r="T9" s="3"/>
      <c r="U9" s="3">
        <f t="shared" si="13"/>
        <v>5.0966608084358524E-2</v>
      </c>
      <c r="V9" s="3"/>
      <c r="W9" s="4">
        <f t="shared" si="14"/>
        <v>0.91422568285749606</v>
      </c>
      <c r="X9" s="4">
        <f t="shared" si="14"/>
        <v>0.74983527344607948</v>
      </c>
      <c r="Y9" s="4">
        <f t="shared" si="14"/>
        <v>0.78482758620689652</v>
      </c>
      <c r="Z9" s="4">
        <f t="shared" si="6"/>
        <v>0</v>
      </c>
      <c r="AA9" s="4">
        <f t="shared" si="6"/>
        <v>0</v>
      </c>
      <c r="AB9" s="4">
        <f t="shared" si="7"/>
        <v>0.91422568285749606</v>
      </c>
      <c r="AC9" s="4"/>
      <c r="AD9" s="4">
        <f>IF(C9&gt;0,((I9*((3*29)+C9))/(4*C9*29))*(1-(C9-I9)/(569-29)),0)</f>
        <v>3.8382839643499689E-3</v>
      </c>
      <c r="AE9" s="4">
        <f t="shared" si="11"/>
        <v>5.8226566122458946E-2</v>
      </c>
      <c r="AF9" s="4">
        <f t="shared" si="11"/>
        <v>3.6904214559386979E-2</v>
      </c>
      <c r="AG9" s="4">
        <f t="shared" si="11"/>
        <v>0</v>
      </c>
      <c r="AH9" s="4">
        <f t="shared" si="11"/>
        <v>0</v>
      </c>
      <c r="AI9" s="3"/>
    </row>
    <row r="10" spans="1:60" s="1" customFormat="1" x14ac:dyDescent="0.3">
      <c r="B10" s="1" t="s">
        <v>30</v>
      </c>
      <c r="C10" s="1">
        <v>20</v>
      </c>
      <c r="D10" s="1">
        <v>3</v>
      </c>
      <c r="E10" s="1">
        <v>0</v>
      </c>
      <c r="F10" s="1">
        <v>0</v>
      </c>
      <c r="G10" s="1">
        <v>0</v>
      </c>
      <c r="I10" s="1">
        <v>5</v>
      </c>
      <c r="J10" s="1">
        <v>0</v>
      </c>
      <c r="K10" s="1">
        <v>0</v>
      </c>
      <c r="L10" s="1">
        <v>0</v>
      </c>
      <c r="M10" s="1">
        <v>0</v>
      </c>
      <c r="O10" s="10">
        <f t="shared" si="12"/>
        <v>0.25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/>
      <c r="U10" s="10">
        <f t="shared" si="13"/>
        <v>5.0966608084358524E-2</v>
      </c>
      <c r="V10" s="10"/>
      <c r="W10" s="11">
        <f t="shared" si="14"/>
        <v>4.9051724137931032</v>
      </c>
      <c r="X10" s="11">
        <f t="shared" si="14"/>
        <v>0</v>
      </c>
      <c r="Y10" s="11">
        <f t="shared" si="14"/>
        <v>0</v>
      </c>
      <c r="Z10" s="11">
        <f t="shared" si="6"/>
        <v>0</v>
      </c>
      <c r="AA10" s="11">
        <f t="shared" si="6"/>
        <v>0</v>
      </c>
      <c r="AB10" s="11">
        <f t="shared" si="7"/>
        <v>4.9051724137931032</v>
      </c>
      <c r="AC10" s="11"/>
      <c r="AD10" s="11">
        <f>IF(C10&gt;0,((I10*((3*29)+C10))/(4*C10*29))*(1-(C10-I10)/(569-29)),0)</f>
        <v>0.22419779693486591</v>
      </c>
      <c r="AE10" s="11">
        <f t="shared" si="11"/>
        <v>0</v>
      </c>
      <c r="AF10" s="11">
        <f t="shared" si="11"/>
        <v>0</v>
      </c>
      <c r="AG10" s="11">
        <f t="shared" si="11"/>
        <v>0</v>
      </c>
      <c r="AH10" s="11">
        <f t="shared" si="11"/>
        <v>0</v>
      </c>
      <c r="AI10" s="10"/>
      <c r="AQ10" s="1" t="s">
        <v>40</v>
      </c>
    </row>
    <row r="11" spans="1:60" x14ac:dyDescent="0.3">
      <c r="A11" s="2" t="s">
        <v>32</v>
      </c>
      <c r="B11" t="s">
        <v>27</v>
      </c>
      <c r="C11" s="26">
        <v>507</v>
      </c>
      <c r="D11" s="26">
        <v>98</v>
      </c>
      <c r="E11" s="26">
        <v>6</v>
      </c>
      <c r="F11" s="26">
        <v>0</v>
      </c>
      <c r="G11" s="26">
        <v>0</v>
      </c>
      <c r="I11" s="26">
        <v>43</v>
      </c>
      <c r="J11" s="26">
        <v>13</v>
      </c>
      <c r="K11" s="26">
        <v>0</v>
      </c>
      <c r="L11" s="26">
        <v>0</v>
      </c>
      <c r="M11" s="26">
        <v>0</v>
      </c>
      <c r="O11" s="3">
        <f t="shared" si="12"/>
        <v>8.4812623274161739E-2</v>
      </c>
      <c r="P11" s="3">
        <f t="shared" si="4"/>
        <v>0.1326530612244898</v>
      </c>
      <c r="Q11" s="3">
        <f t="shared" si="4"/>
        <v>0</v>
      </c>
      <c r="R11" s="3">
        <f t="shared" si="4"/>
        <v>0</v>
      </c>
      <c r="S11" s="3">
        <f t="shared" si="4"/>
        <v>0</v>
      </c>
      <c r="T11" s="3"/>
      <c r="U11" s="3">
        <f>43/569</f>
        <v>7.5571177504393669E-2</v>
      </c>
      <c r="V11" s="3"/>
      <c r="W11" s="4">
        <f t="shared" ref="W11:AA26" si="15">O11/$U11</f>
        <v>1.1222879684418148</v>
      </c>
      <c r="X11" s="4">
        <f t="shared" si="15"/>
        <v>1.7553393450403418</v>
      </c>
      <c r="Y11" s="4">
        <f t="shared" si="15"/>
        <v>0</v>
      </c>
      <c r="Z11" s="4">
        <f t="shared" si="6"/>
        <v>0</v>
      </c>
      <c r="AA11" s="4">
        <f t="shared" si="6"/>
        <v>0</v>
      </c>
      <c r="AB11" s="4">
        <f t="shared" si="7"/>
        <v>1.7553393450403418</v>
      </c>
      <c r="AC11" s="4"/>
      <c r="AD11" s="4">
        <f>IF(C11&gt;0,((I11*((3*43)+C11))/(4*C11*43))*(1-(C11-I11)/(569-43)),0)</f>
        <v>3.6965374490966769E-2</v>
      </c>
      <c r="AE11" s="4">
        <f t="shared" ref="AE11:AH14" si="16">IF(D11&gt;0,((J11*((3*43)+D11))/(4*D11*43))*(1-(D11-J11)/(569-43)),0)</f>
        <v>0.14678021929436733</v>
      </c>
      <c r="AF11" s="4">
        <f t="shared" si="16"/>
        <v>0</v>
      </c>
      <c r="AG11" s="4">
        <f t="shared" si="16"/>
        <v>0</v>
      </c>
      <c r="AH11" s="4">
        <f t="shared" si="16"/>
        <v>0</v>
      </c>
      <c r="AI11" s="3"/>
      <c r="AQ11" t="s">
        <v>27</v>
      </c>
      <c r="AR11" s="6">
        <f>MAX(W3,W7,W11,W15,W19,W23,W27,W31)</f>
        <v>1.1222879684418148</v>
      </c>
      <c r="AS11" s="6">
        <f>MAX(X3,X7,X11,X15,X19,X23,X27,X31)</f>
        <v>1.8372269705603035</v>
      </c>
      <c r="AT11" s="6">
        <f>MAX(Y3,Y7,Y11,Y15,Y19,Y23,Y27,Y31)</f>
        <v>1.3811665595773541</v>
      </c>
      <c r="AU11" s="6">
        <f>MAX(Z3,Z7,Z11,Z15,Z19,Z23,Z27,Z31)</f>
        <v>1.1814784053156147</v>
      </c>
      <c r="AV11" s="6">
        <f>MAX(AA3,AA7,AA11,AA15,AA19,AA23,AA27,AA31)</f>
        <v>0</v>
      </c>
      <c r="AW11" s="6"/>
    </row>
    <row r="12" spans="1:60" x14ac:dyDescent="0.3">
      <c r="A12" s="2"/>
      <c r="B12" t="s">
        <v>28</v>
      </c>
      <c r="C12" s="26">
        <v>569</v>
      </c>
      <c r="D12" s="26">
        <v>502</v>
      </c>
      <c r="E12" s="26">
        <v>66</v>
      </c>
      <c r="F12" s="26">
        <v>0</v>
      </c>
      <c r="G12" s="26">
        <v>0</v>
      </c>
      <c r="I12" s="26">
        <v>43</v>
      </c>
      <c r="J12" s="26">
        <v>41</v>
      </c>
      <c r="K12" s="26">
        <v>13</v>
      </c>
      <c r="L12" s="26">
        <v>0</v>
      </c>
      <c r="M12" s="26">
        <v>0</v>
      </c>
      <c r="O12" s="3">
        <f t="shared" si="12"/>
        <v>7.5571177504393669E-2</v>
      </c>
      <c r="P12" s="3">
        <f t="shared" si="4"/>
        <v>8.1673306772908363E-2</v>
      </c>
      <c r="Q12" s="3">
        <f t="shared" si="4"/>
        <v>0.19696969696969696</v>
      </c>
      <c r="R12" s="3">
        <f t="shared" si="4"/>
        <v>0</v>
      </c>
      <c r="S12" s="3">
        <f t="shared" si="4"/>
        <v>0</v>
      </c>
      <c r="T12" s="3"/>
      <c r="U12" s="3">
        <f t="shared" ref="U12:U14" si="17">43/569</f>
        <v>7.5571177504393669E-2</v>
      </c>
      <c r="V12" s="3"/>
      <c r="W12" s="4">
        <f t="shared" si="15"/>
        <v>1</v>
      </c>
      <c r="X12" s="4">
        <f t="shared" si="15"/>
        <v>1.0807467803205781</v>
      </c>
      <c r="Y12" s="4">
        <f t="shared" si="15"/>
        <v>2.6064129668780831</v>
      </c>
      <c r="Z12" s="4">
        <f t="shared" si="6"/>
        <v>0</v>
      </c>
      <c r="AA12" s="4">
        <f t="shared" si="6"/>
        <v>0</v>
      </c>
      <c r="AB12" s="4">
        <f t="shared" si="7"/>
        <v>2.6064129668780831</v>
      </c>
      <c r="AC12" s="4"/>
      <c r="AD12" s="4">
        <f>IF(C12&gt;0,((I12*((3*43)+C12))/(4*C12*43))*(1-(C12-I12)/(569-43)),0)</f>
        <v>0</v>
      </c>
      <c r="AE12" s="4">
        <f t="shared" si="16"/>
        <v>3.7026159223746975E-2</v>
      </c>
      <c r="AF12" s="4">
        <f t="shared" si="16"/>
        <v>0.20080798479087453</v>
      </c>
      <c r="AG12" s="4">
        <f t="shared" si="16"/>
        <v>0</v>
      </c>
      <c r="AH12" s="4">
        <f t="shared" si="16"/>
        <v>0</v>
      </c>
      <c r="AI12" s="3"/>
      <c r="AQ12" t="s">
        <v>28</v>
      </c>
      <c r="AR12" s="9">
        <f t="shared" ref="AR12:AV14" si="18">MAX(W4,W8,W12,W16,W20,W24,W28,W32)</f>
        <v>1.0281675170068028</v>
      </c>
      <c r="AS12" s="9">
        <f t="shared" si="18"/>
        <v>1.7585851648351649</v>
      </c>
      <c r="AT12" s="9">
        <f t="shared" si="18"/>
        <v>2.6064129668780831</v>
      </c>
      <c r="AU12" s="6">
        <f t="shared" si="18"/>
        <v>3.308139534883721</v>
      </c>
      <c r="AV12" s="6">
        <f t="shared" si="18"/>
        <v>0</v>
      </c>
      <c r="AW12" s="6"/>
    </row>
    <row r="13" spans="1:60" x14ac:dyDescent="0.3">
      <c r="B13" t="s">
        <v>29</v>
      </c>
      <c r="C13" s="26">
        <v>566</v>
      </c>
      <c r="D13" s="26">
        <v>353</v>
      </c>
      <c r="E13" s="26">
        <v>21</v>
      </c>
      <c r="F13" s="26">
        <v>0</v>
      </c>
      <c r="G13" s="26">
        <v>0</v>
      </c>
      <c r="I13" s="26">
        <v>43</v>
      </c>
      <c r="J13" s="26">
        <v>31</v>
      </c>
      <c r="K13" s="26">
        <v>0</v>
      </c>
      <c r="L13" s="26">
        <v>0</v>
      </c>
      <c r="M13" s="26">
        <v>0</v>
      </c>
      <c r="O13" s="3">
        <f t="shared" si="12"/>
        <v>7.5971731448763249E-2</v>
      </c>
      <c r="P13" s="3">
        <f t="shared" si="4"/>
        <v>8.7818696883852687E-2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/>
      <c r="U13" s="3">
        <f t="shared" si="17"/>
        <v>7.5571177504393669E-2</v>
      </c>
      <c r="V13" s="3"/>
      <c r="W13" s="4">
        <f t="shared" si="15"/>
        <v>1.0053003533568905</v>
      </c>
      <c r="X13" s="4">
        <f t="shared" si="15"/>
        <v>1.1620660122537716</v>
      </c>
      <c r="Y13" s="4">
        <f t="shared" si="15"/>
        <v>0</v>
      </c>
      <c r="Z13" s="4">
        <f t="shared" si="6"/>
        <v>0</v>
      </c>
      <c r="AA13" s="4">
        <f t="shared" si="6"/>
        <v>0</v>
      </c>
      <c r="AB13" s="4">
        <f t="shared" si="7"/>
        <v>1.1620660122537716</v>
      </c>
      <c r="AC13" s="4"/>
      <c r="AD13" s="4">
        <f>IF(C13&gt;0,((I13*((3*43)+C13))/(4*C13*43))*(1-(C13-I13)/(569-43)),0)</f>
        <v>1.750829649733301E-3</v>
      </c>
      <c r="AE13" s="4">
        <f t="shared" si="16"/>
        <v>9.5444301299799583E-2</v>
      </c>
      <c r="AF13" s="4">
        <f t="shared" si="16"/>
        <v>0</v>
      </c>
      <c r="AG13" s="4">
        <f t="shared" si="16"/>
        <v>0</v>
      </c>
      <c r="AH13" s="4">
        <f t="shared" si="16"/>
        <v>0</v>
      </c>
      <c r="AI13" s="3"/>
      <c r="AQ13" t="s">
        <v>29</v>
      </c>
      <c r="AR13" s="9">
        <f t="shared" si="18"/>
        <v>1.0644557823129253</v>
      </c>
      <c r="AS13" s="9">
        <f t="shared" si="18"/>
        <v>1.1987359550561798</v>
      </c>
      <c r="AT13" s="9">
        <f t="shared" si="18"/>
        <v>1.355141496217428</v>
      </c>
      <c r="AU13" s="6">
        <f t="shared" si="18"/>
        <v>1.3743961352657004</v>
      </c>
      <c r="AV13" s="6">
        <f t="shared" si="18"/>
        <v>0</v>
      </c>
      <c r="AW13" s="6"/>
    </row>
    <row r="14" spans="1:60" s="1" customFormat="1" x14ac:dyDescent="0.3">
      <c r="B14" s="1" t="s">
        <v>30</v>
      </c>
      <c r="C14" s="1">
        <v>17</v>
      </c>
      <c r="D14" s="1">
        <v>3</v>
      </c>
      <c r="E14" s="1">
        <v>0</v>
      </c>
      <c r="F14" s="1">
        <v>0</v>
      </c>
      <c r="G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O14" s="10">
        <f t="shared" si="12"/>
        <v>5.8823529411764705E-2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/>
      <c r="U14" s="10">
        <f t="shared" si="17"/>
        <v>7.5571177504393669E-2</v>
      </c>
      <c r="V14" s="10"/>
      <c r="W14" s="11">
        <f t="shared" si="15"/>
        <v>0.77838577291381672</v>
      </c>
      <c r="X14" s="11">
        <f t="shared" si="15"/>
        <v>0</v>
      </c>
      <c r="Y14" s="11">
        <f t="shared" si="15"/>
        <v>0</v>
      </c>
      <c r="Z14" s="11">
        <f t="shared" si="6"/>
        <v>0</v>
      </c>
      <c r="AA14" s="11">
        <f t="shared" si="6"/>
        <v>0</v>
      </c>
      <c r="AB14" s="11">
        <f t="shared" si="7"/>
        <v>0.77838577291381672</v>
      </c>
      <c r="AC14" s="11"/>
      <c r="AD14" s="11">
        <f>IF(C14&gt;0,((I14*((3*43)+C14))/(4*C14*43))*(1-(C14-I14)/(569-43)),0)</f>
        <v>4.8412768591387385E-2</v>
      </c>
      <c r="AE14" s="11">
        <f t="shared" si="16"/>
        <v>0</v>
      </c>
      <c r="AF14" s="11">
        <f t="shared" si="16"/>
        <v>0</v>
      </c>
      <c r="AG14" s="11">
        <f t="shared" si="16"/>
        <v>0</v>
      </c>
      <c r="AH14" s="11">
        <f t="shared" si="16"/>
        <v>0</v>
      </c>
      <c r="AI14" s="10"/>
      <c r="AQ14" s="1" t="s">
        <v>30</v>
      </c>
      <c r="AR14" s="16">
        <f t="shared" si="18"/>
        <v>4.9051724137931032</v>
      </c>
      <c r="AS14" s="16">
        <f t="shared" si="18"/>
        <v>5.0803571428571432</v>
      </c>
      <c r="AT14" s="16">
        <f t="shared" si="18"/>
        <v>0</v>
      </c>
      <c r="AU14" s="15">
        <f t="shared" si="18"/>
        <v>0</v>
      </c>
      <c r="AV14" s="15">
        <f t="shared" si="18"/>
        <v>0</v>
      </c>
      <c r="AW14" s="15"/>
    </row>
    <row r="15" spans="1:60" x14ac:dyDescent="0.3">
      <c r="A15" s="2" t="s">
        <v>33</v>
      </c>
      <c r="B15" t="s">
        <v>27</v>
      </c>
      <c r="C15" s="26">
        <v>567</v>
      </c>
      <c r="D15" s="26">
        <v>549</v>
      </c>
      <c r="E15" s="26">
        <v>375</v>
      </c>
      <c r="F15" s="26">
        <v>45</v>
      </c>
      <c r="G15" s="26">
        <v>0</v>
      </c>
      <c r="I15" s="26">
        <v>51</v>
      </c>
      <c r="J15" s="26">
        <v>48</v>
      </c>
      <c r="K15" s="26">
        <v>30</v>
      </c>
      <c r="L15" s="26">
        <v>3</v>
      </c>
      <c r="M15" s="26">
        <v>0</v>
      </c>
      <c r="O15" s="3">
        <f t="shared" si="12"/>
        <v>8.9947089947089942E-2</v>
      </c>
      <c r="P15" s="3">
        <f t="shared" si="4"/>
        <v>8.7431693989071038E-2</v>
      </c>
      <c r="Q15" s="3">
        <f t="shared" si="4"/>
        <v>0.08</v>
      </c>
      <c r="R15" s="3">
        <f t="shared" si="4"/>
        <v>6.6666666666666666E-2</v>
      </c>
      <c r="S15" s="3">
        <f t="shared" si="4"/>
        <v>0</v>
      </c>
      <c r="T15" s="3"/>
      <c r="U15" s="3">
        <f>51/569</f>
        <v>8.9630931458699478E-2</v>
      </c>
      <c r="V15" s="3"/>
      <c r="W15" s="4">
        <f t="shared" si="15"/>
        <v>1.0035273368606701</v>
      </c>
      <c r="X15" s="4">
        <f t="shared" si="15"/>
        <v>0.97546340940747878</v>
      </c>
      <c r="Y15" s="4">
        <f t="shared" si="15"/>
        <v>0.89254901960784305</v>
      </c>
      <c r="Z15" s="4">
        <f t="shared" si="6"/>
        <v>0.74379084967320253</v>
      </c>
      <c r="AA15" s="4">
        <f t="shared" si="6"/>
        <v>0</v>
      </c>
      <c r="AB15" s="4">
        <f t="shared" si="7"/>
        <v>1.0035273368606701</v>
      </c>
      <c r="AC15" s="4"/>
      <c r="AD15" s="4">
        <f>IF(C15&gt;0,((I15*((3*51)+C15))/(4*C15*51))*(1-(C15-I15)/(569-51)),0)</f>
        <v>1.2257155114297946E-3</v>
      </c>
      <c r="AE15" s="4">
        <f t="shared" ref="AE15:AH18" si="19">IF(D15&gt;0,((J15*((3*51)+D15))/(4*D15*51))*(1-(D15-J15)/(569-51)),0)</f>
        <v>9.8740426609279213E-3</v>
      </c>
      <c r="AF15" s="4">
        <f t="shared" si="19"/>
        <v>6.915285032932092E-2</v>
      </c>
      <c r="AG15" s="4">
        <f t="shared" si="19"/>
        <v>5.9459459459459463E-2</v>
      </c>
      <c r="AH15" s="4">
        <f t="shared" si="19"/>
        <v>0</v>
      </c>
      <c r="AI15" s="3"/>
    </row>
    <row r="16" spans="1:60" x14ac:dyDescent="0.3">
      <c r="B16" t="s">
        <v>28</v>
      </c>
      <c r="C16" s="26">
        <v>569</v>
      </c>
      <c r="D16" s="26">
        <v>552</v>
      </c>
      <c r="E16" s="26">
        <v>317</v>
      </c>
      <c r="F16" s="26">
        <v>37</v>
      </c>
      <c r="G16" s="26">
        <v>0</v>
      </c>
      <c r="I16" s="26">
        <v>51</v>
      </c>
      <c r="J16" s="26">
        <v>47</v>
      </c>
      <c r="K16" s="26">
        <v>24</v>
      </c>
      <c r="L16" s="26">
        <v>0</v>
      </c>
      <c r="M16" s="26">
        <v>0</v>
      </c>
      <c r="O16" s="3">
        <f t="shared" si="12"/>
        <v>8.9630931458699478E-2</v>
      </c>
      <c r="P16" s="3">
        <f t="shared" si="4"/>
        <v>8.5144927536231887E-2</v>
      </c>
      <c r="Q16" s="3">
        <f t="shared" si="4"/>
        <v>7.5709779179810727E-2</v>
      </c>
      <c r="R16" s="3">
        <f t="shared" si="4"/>
        <v>0</v>
      </c>
      <c r="S16" s="3">
        <f t="shared" si="4"/>
        <v>0</v>
      </c>
      <c r="T16" s="3"/>
      <c r="U16" s="3">
        <f t="shared" ref="U16:U18" si="20">51/569</f>
        <v>8.9630931458699478E-2</v>
      </c>
      <c r="V16" s="3"/>
      <c r="W16" s="4">
        <f t="shared" si="15"/>
        <v>1</v>
      </c>
      <c r="X16" s="4">
        <f t="shared" si="15"/>
        <v>0.94995026996305765</v>
      </c>
      <c r="Y16" s="4">
        <f t="shared" si="15"/>
        <v>0.84468361477082943</v>
      </c>
      <c r="Z16" s="4">
        <f t="shared" si="6"/>
        <v>0</v>
      </c>
      <c r="AA16" s="4">
        <f t="shared" si="6"/>
        <v>0</v>
      </c>
      <c r="AB16" s="4">
        <f t="shared" si="7"/>
        <v>1</v>
      </c>
      <c r="AC16" s="4"/>
      <c r="AD16" s="4">
        <f>IF(C16&gt;0,((I16*((3*51)+C16))/(4*C16*51))*(1-(C16-I16)/(569-51)),0)</f>
        <v>0</v>
      </c>
      <c r="AE16" s="4">
        <f t="shared" si="19"/>
        <v>7.3846739048145545E-3</v>
      </c>
      <c r="AF16" s="4">
        <f t="shared" si="19"/>
        <v>7.5765663073141282E-2</v>
      </c>
      <c r="AG16" s="4">
        <f t="shared" si="19"/>
        <v>0</v>
      </c>
      <c r="AH16" s="4">
        <f t="shared" si="19"/>
        <v>0</v>
      </c>
      <c r="AI16" s="3"/>
    </row>
    <row r="17" spans="1:70" x14ac:dyDescent="0.3">
      <c r="B17" t="s">
        <v>29</v>
      </c>
      <c r="C17" s="26">
        <v>567</v>
      </c>
      <c r="D17" s="26">
        <v>544</v>
      </c>
      <c r="E17" s="26">
        <v>217</v>
      </c>
      <c r="F17" s="26">
        <v>27</v>
      </c>
      <c r="G17" s="26">
        <v>3</v>
      </c>
      <c r="I17" s="26">
        <v>51</v>
      </c>
      <c r="J17" s="26">
        <v>47</v>
      </c>
      <c r="K17" s="26">
        <v>13</v>
      </c>
      <c r="L17" s="26">
        <v>0</v>
      </c>
      <c r="M17" s="26">
        <v>0</v>
      </c>
      <c r="O17" s="3">
        <f t="shared" si="12"/>
        <v>8.9947089947089942E-2</v>
      </c>
      <c r="P17" s="3">
        <f t="shared" si="4"/>
        <v>8.639705882352941E-2</v>
      </c>
      <c r="Q17" s="3">
        <f t="shared" si="4"/>
        <v>5.9907834101382486E-2</v>
      </c>
      <c r="R17" s="3">
        <f t="shared" si="4"/>
        <v>0</v>
      </c>
      <c r="S17" s="3">
        <f t="shared" si="4"/>
        <v>0</v>
      </c>
      <c r="T17" s="3"/>
      <c r="U17" s="3">
        <f t="shared" si="20"/>
        <v>8.9630931458699478E-2</v>
      </c>
      <c r="V17" s="3"/>
      <c r="W17" s="4">
        <f t="shared" si="15"/>
        <v>1.0035273368606701</v>
      </c>
      <c r="X17" s="4">
        <f t="shared" si="15"/>
        <v>0.96392012687427908</v>
      </c>
      <c r="Y17" s="4">
        <f t="shared" si="15"/>
        <v>0.66838348242522805</v>
      </c>
      <c r="Z17" s="4">
        <f t="shared" si="6"/>
        <v>0</v>
      </c>
      <c r="AA17" s="4">
        <f t="shared" si="6"/>
        <v>0</v>
      </c>
      <c r="AB17" s="4">
        <f t="shared" si="7"/>
        <v>1.0035273368606701</v>
      </c>
      <c r="AC17" s="4"/>
      <c r="AD17" s="4">
        <f>IF(C17&gt;0,((I17*((3*51)+C17))/(4*C17*51))*(1-(C17-I17)/(569-51)),0)</f>
        <v>1.2257155114297946E-3</v>
      </c>
      <c r="AE17" s="4">
        <f t="shared" si="19"/>
        <v>1.1967160174880771E-2</v>
      </c>
      <c r="AF17" s="4">
        <f t="shared" si="19"/>
        <v>6.5865055699699235E-2</v>
      </c>
      <c r="AG17" s="4">
        <f t="shared" si="19"/>
        <v>0</v>
      </c>
      <c r="AH17" s="4">
        <f t="shared" si="19"/>
        <v>0</v>
      </c>
      <c r="AI17" s="3"/>
    </row>
    <row r="18" spans="1:70" s="1" customFormat="1" x14ac:dyDescent="0.3">
      <c r="B18" s="1" t="s">
        <v>30</v>
      </c>
      <c r="C18" s="1">
        <v>121</v>
      </c>
      <c r="D18" s="1">
        <v>4</v>
      </c>
      <c r="E18" s="1">
        <v>0</v>
      </c>
      <c r="F18" s="1">
        <v>0</v>
      </c>
      <c r="G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O18" s="10">
        <f t="shared" si="12"/>
        <v>2.4793388429752067E-2</v>
      </c>
      <c r="P18" s="10">
        <f t="shared" si="4"/>
        <v>0</v>
      </c>
      <c r="Q18" s="10">
        <f t="shared" si="4"/>
        <v>0</v>
      </c>
      <c r="R18" s="10">
        <f t="shared" si="4"/>
        <v>0</v>
      </c>
      <c r="S18" s="10">
        <f t="shared" si="4"/>
        <v>0</v>
      </c>
      <c r="T18" s="10"/>
      <c r="U18" s="10">
        <f t="shared" si="20"/>
        <v>8.9630931458699478E-2</v>
      </c>
      <c r="V18" s="10"/>
      <c r="W18" s="11">
        <f t="shared" si="15"/>
        <v>0.27661643169664557</v>
      </c>
      <c r="X18" s="11">
        <f t="shared" si="15"/>
        <v>0</v>
      </c>
      <c r="Y18" s="11">
        <f t="shared" si="15"/>
        <v>0</v>
      </c>
      <c r="Z18" s="11">
        <f t="shared" si="6"/>
        <v>0</v>
      </c>
      <c r="AA18" s="11">
        <f t="shared" si="6"/>
        <v>0</v>
      </c>
      <c r="AB18" s="11">
        <f t="shared" si="7"/>
        <v>0.27661643169664557</v>
      </c>
      <c r="AC18" s="11"/>
      <c r="AD18" s="11">
        <f>IF(C18&gt;0,((I18*((3*51)+C18))/(4*C18*51))*(1-(C18-I18)/(569-51)),0)</f>
        <v>2.571499897703106E-2</v>
      </c>
      <c r="AE18" s="11">
        <f t="shared" si="19"/>
        <v>0</v>
      </c>
      <c r="AF18" s="11">
        <f t="shared" si="19"/>
        <v>0</v>
      </c>
      <c r="AG18" s="11">
        <f t="shared" si="19"/>
        <v>0</v>
      </c>
      <c r="AH18" s="11">
        <f t="shared" si="19"/>
        <v>0</v>
      </c>
      <c r="AI18" s="10"/>
    </row>
    <row r="19" spans="1:70" x14ac:dyDescent="0.3">
      <c r="A19" s="2" t="s">
        <v>34</v>
      </c>
      <c r="B19" t="s">
        <v>27</v>
      </c>
      <c r="C19" s="26">
        <v>568</v>
      </c>
      <c r="D19" s="26">
        <v>540</v>
      </c>
      <c r="E19" s="26">
        <v>203</v>
      </c>
      <c r="F19" s="26">
        <v>16</v>
      </c>
      <c r="G19" s="26">
        <v>0</v>
      </c>
      <c r="I19" s="26">
        <v>69</v>
      </c>
      <c r="J19" s="26">
        <v>65</v>
      </c>
      <c r="K19" s="26">
        <v>34</v>
      </c>
      <c r="L19" s="26">
        <v>1</v>
      </c>
      <c r="M19" s="26">
        <v>0</v>
      </c>
      <c r="O19" s="3">
        <f t="shared" si="12"/>
        <v>0.12147887323943662</v>
      </c>
      <c r="P19" s="3">
        <f t="shared" si="4"/>
        <v>0.12037037037037036</v>
      </c>
      <c r="Q19" s="3">
        <f t="shared" si="4"/>
        <v>0.16748768472906403</v>
      </c>
      <c r="R19" s="3">
        <f t="shared" si="4"/>
        <v>6.25E-2</v>
      </c>
      <c r="S19" s="3">
        <f t="shared" si="4"/>
        <v>0</v>
      </c>
      <c r="T19" s="3"/>
      <c r="U19" s="3">
        <f>69/569</f>
        <v>0.12126537785588752</v>
      </c>
      <c r="V19" s="3"/>
      <c r="W19" s="4">
        <f t="shared" si="15"/>
        <v>1.0017605633802817</v>
      </c>
      <c r="X19" s="4">
        <f t="shared" si="15"/>
        <v>0.99261943102522809</v>
      </c>
      <c r="Y19" s="4">
        <f t="shared" si="15"/>
        <v>1.3811665595773541</v>
      </c>
      <c r="Z19" s="4">
        <f t="shared" si="6"/>
        <v>0.51539855072463769</v>
      </c>
      <c r="AA19" s="4">
        <f t="shared" si="6"/>
        <v>0</v>
      </c>
      <c r="AB19" s="4">
        <f t="shared" si="7"/>
        <v>1.3811665595773541</v>
      </c>
      <c r="AC19" s="4"/>
      <c r="AD19" s="4">
        <f>IF(C19&gt;0,((I19*((3*69)+C19))/(4*C19*69))*(1-(C19-I19)/(569-69)),0)</f>
        <v>6.8221830985915554E-4</v>
      </c>
      <c r="AE19" s="4">
        <f t="shared" ref="AE19:AH22" si="21">IF(D19&gt;0,((J19*((3*69)+D19))/(4*D19*69))*(1-(D19-J19)/(569-69)),0)</f>
        <v>1.6289251207729484E-2</v>
      </c>
      <c r="AF19" s="4">
        <f t="shared" si="21"/>
        <v>0.16470836010566145</v>
      </c>
      <c r="AG19" s="4">
        <f t="shared" si="21"/>
        <v>4.8983242753623188E-2</v>
      </c>
      <c r="AH19" s="4">
        <f t="shared" si="21"/>
        <v>0</v>
      </c>
      <c r="AI19" s="3"/>
      <c r="AQ19" t="s">
        <v>27</v>
      </c>
      <c r="AS19" s="6"/>
    </row>
    <row r="20" spans="1:70" x14ac:dyDescent="0.3">
      <c r="B20" t="s">
        <v>28</v>
      </c>
      <c r="C20" s="26">
        <v>566</v>
      </c>
      <c r="D20" s="26">
        <v>286</v>
      </c>
      <c r="E20" s="26">
        <v>12</v>
      </c>
      <c r="F20" s="26">
        <v>0</v>
      </c>
      <c r="G20" s="26">
        <v>0</v>
      </c>
      <c r="I20" s="26">
        <v>67</v>
      </c>
      <c r="J20" s="26">
        <v>19</v>
      </c>
      <c r="K20" s="26">
        <v>0</v>
      </c>
      <c r="L20" s="26">
        <v>0</v>
      </c>
      <c r="M20" s="26">
        <v>0</v>
      </c>
      <c r="O20" s="3">
        <f t="shared" si="12"/>
        <v>0.11837455830388692</v>
      </c>
      <c r="P20" s="3">
        <f t="shared" si="12"/>
        <v>6.6433566433566432E-2</v>
      </c>
      <c r="Q20" s="3">
        <f t="shared" si="12"/>
        <v>0</v>
      </c>
      <c r="R20" s="3">
        <f t="shared" si="12"/>
        <v>0</v>
      </c>
      <c r="S20" s="3">
        <f t="shared" si="12"/>
        <v>0</v>
      </c>
      <c r="T20" s="3"/>
      <c r="U20" s="3">
        <f t="shared" ref="U20:U22" si="22">69/569</f>
        <v>0.12126537785588752</v>
      </c>
      <c r="V20" s="3"/>
      <c r="W20" s="4">
        <f t="shared" si="15"/>
        <v>0.9761612126798791</v>
      </c>
      <c r="X20" s="4">
        <f t="shared" si="15"/>
        <v>0.54783622174926527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0.9761612126798791</v>
      </c>
      <c r="AC20" s="4"/>
      <c r="AD20" s="4">
        <f>IF(C20&gt;0,((I20*((3*69)+C20))/(4*C20*69))*(1-(C20-I20)/(569-69)),0)</f>
        <v>6.6306908383264251E-4</v>
      </c>
      <c r="AE20" s="4">
        <f t="shared" si="21"/>
        <v>5.5298241613459004E-2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3"/>
      <c r="AQ20" t="s">
        <v>28</v>
      </c>
    </row>
    <row r="21" spans="1:70" x14ac:dyDescent="0.3">
      <c r="B21" t="s">
        <v>29</v>
      </c>
      <c r="C21" s="26">
        <v>568</v>
      </c>
      <c r="D21" s="26">
        <v>505</v>
      </c>
      <c r="E21" s="26">
        <v>149</v>
      </c>
      <c r="F21" s="26">
        <v>6</v>
      </c>
      <c r="G21" s="26">
        <v>0</v>
      </c>
      <c r="I21" s="26">
        <v>69</v>
      </c>
      <c r="J21" s="26">
        <v>62</v>
      </c>
      <c r="K21" s="26">
        <v>20</v>
      </c>
      <c r="L21" s="26">
        <v>1</v>
      </c>
      <c r="M21" s="26">
        <v>0</v>
      </c>
      <c r="O21" s="3">
        <f t="shared" si="12"/>
        <v>0.12147887323943662</v>
      </c>
      <c r="P21" s="3">
        <f t="shared" si="12"/>
        <v>0.12277227722772277</v>
      </c>
      <c r="Q21" s="3">
        <f t="shared" si="12"/>
        <v>0.13422818791946309</v>
      </c>
      <c r="R21" s="3">
        <f t="shared" si="12"/>
        <v>0.16666666666666666</v>
      </c>
      <c r="S21" s="3">
        <f t="shared" si="12"/>
        <v>0</v>
      </c>
      <c r="T21" s="3"/>
      <c r="U21" s="3">
        <f t="shared" si="22"/>
        <v>0.12126537785588752</v>
      </c>
      <c r="V21" s="3"/>
      <c r="W21" s="4">
        <f t="shared" si="15"/>
        <v>1.0017605633802817</v>
      </c>
      <c r="X21" s="4">
        <f t="shared" si="15"/>
        <v>1.0124264600373081</v>
      </c>
      <c r="Y21" s="4">
        <f t="shared" si="15"/>
        <v>1.1068962163213696</v>
      </c>
      <c r="Z21" s="4">
        <f t="shared" si="15"/>
        <v>1.3743961352657004</v>
      </c>
      <c r="AA21" s="4">
        <f t="shared" si="15"/>
        <v>0</v>
      </c>
      <c r="AB21" s="4">
        <f t="shared" si="7"/>
        <v>1.3743961352657004</v>
      </c>
      <c r="AC21" s="4"/>
      <c r="AD21" s="4">
        <f>IF(C21&gt;0,((I21*((3*69)+C21))/(4*C21*69))*(1-(C21-I21)/(569-69)),0)</f>
        <v>6.8221830985915554E-4</v>
      </c>
      <c r="AE21" s="4">
        <f t="shared" si="21"/>
        <v>3.6105725355144211E-2</v>
      </c>
      <c r="AF21" s="4">
        <f t="shared" si="21"/>
        <v>0.1284661025192102</v>
      </c>
      <c r="AG21" s="4">
        <f t="shared" si="21"/>
        <v>0.12733695652173913</v>
      </c>
      <c r="AH21" s="4">
        <f t="shared" si="21"/>
        <v>0</v>
      </c>
      <c r="AI21" s="3"/>
      <c r="AQ21" t="s">
        <v>29</v>
      </c>
    </row>
    <row r="22" spans="1:70" s="1" customFormat="1" x14ac:dyDescent="0.3">
      <c r="B22" s="1" t="s">
        <v>30</v>
      </c>
      <c r="C22" s="1">
        <v>34</v>
      </c>
      <c r="D22" s="1">
        <v>8</v>
      </c>
      <c r="E22" s="1">
        <v>0</v>
      </c>
      <c r="F22" s="1">
        <v>0</v>
      </c>
      <c r="G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O22" s="10">
        <f t="shared" si="12"/>
        <v>5.8823529411764705E-2</v>
      </c>
      <c r="P22" s="10">
        <f t="shared" si="12"/>
        <v>0</v>
      </c>
      <c r="Q22" s="10">
        <f t="shared" si="12"/>
        <v>0</v>
      </c>
      <c r="R22" s="10">
        <f t="shared" si="12"/>
        <v>0</v>
      </c>
      <c r="S22" s="10">
        <f t="shared" si="12"/>
        <v>0</v>
      </c>
      <c r="T22" s="10"/>
      <c r="U22" s="10">
        <f t="shared" si="22"/>
        <v>0.12126537785588752</v>
      </c>
      <c r="V22" s="10"/>
      <c r="W22" s="11">
        <f t="shared" si="15"/>
        <v>0.48508098891730606</v>
      </c>
      <c r="X22" s="11">
        <f t="shared" si="15"/>
        <v>0</v>
      </c>
      <c r="Y22" s="11">
        <f t="shared" si="15"/>
        <v>0</v>
      </c>
      <c r="Z22" s="11">
        <f t="shared" si="15"/>
        <v>0</v>
      </c>
      <c r="AA22" s="11">
        <f t="shared" si="15"/>
        <v>0</v>
      </c>
      <c r="AB22" s="11">
        <f t="shared" si="7"/>
        <v>0.48508098891730606</v>
      </c>
      <c r="AC22" s="11"/>
      <c r="AD22" s="11">
        <f>IF(C22&gt;0,((I22*((3*69)+C22))/(4*C22*69))*(1-(C22-I22)/(569-69)),0)</f>
        <v>4.8076726342710992E-2</v>
      </c>
      <c r="AE22" s="11">
        <f t="shared" si="21"/>
        <v>0</v>
      </c>
      <c r="AF22" s="11">
        <f t="shared" si="21"/>
        <v>0</v>
      </c>
      <c r="AG22" s="11">
        <f t="shared" si="21"/>
        <v>0</v>
      </c>
      <c r="AH22" s="11">
        <f t="shared" si="21"/>
        <v>0</v>
      </c>
      <c r="AI22" s="10"/>
      <c r="AQ22" s="1" t="s">
        <v>30</v>
      </c>
    </row>
    <row r="23" spans="1:70" x14ac:dyDescent="0.3">
      <c r="A23" s="2" t="s">
        <v>35</v>
      </c>
      <c r="B23" t="s">
        <v>27</v>
      </c>
      <c r="C23" s="26">
        <v>512</v>
      </c>
      <c r="D23" s="26">
        <v>135</v>
      </c>
      <c r="E23" s="26">
        <v>3</v>
      </c>
      <c r="F23" s="26">
        <v>0</v>
      </c>
      <c r="G23" s="26">
        <v>0</v>
      </c>
      <c r="I23" s="26">
        <v>38</v>
      </c>
      <c r="J23" s="26">
        <v>17</v>
      </c>
      <c r="K23" s="26">
        <v>0</v>
      </c>
      <c r="L23" s="26">
        <v>0</v>
      </c>
      <c r="M23" s="26">
        <v>0</v>
      </c>
      <c r="O23" s="3">
        <f t="shared" si="12"/>
        <v>7.421875E-2</v>
      </c>
      <c r="P23" s="3">
        <f t="shared" si="12"/>
        <v>0.12592592592592591</v>
      </c>
      <c r="Q23" s="3">
        <f t="shared" si="12"/>
        <v>0</v>
      </c>
      <c r="R23" s="3">
        <f t="shared" si="12"/>
        <v>0</v>
      </c>
      <c r="S23" s="3">
        <f t="shared" si="12"/>
        <v>0</v>
      </c>
      <c r="T23" s="3"/>
      <c r="U23" s="3">
        <f>39/569</f>
        <v>6.8541300527240778E-2</v>
      </c>
      <c r="V23" s="3"/>
      <c r="W23" s="4">
        <f>O23/$U23</f>
        <v>1.0828325320512819</v>
      </c>
      <c r="X23" s="4">
        <f t="shared" si="15"/>
        <v>1.8372269705603035</v>
      </c>
      <c r="Y23" s="4">
        <f t="shared" si="15"/>
        <v>0</v>
      </c>
      <c r="Z23" s="4">
        <f t="shared" si="15"/>
        <v>0</v>
      </c>
      <c r="AA23" s="4">
        <f t="shared" si="15"/>
        <v>0</v>
      </c>
      <c r="AB23" s="4">
        <f t="shared" si="7"/>
        <v>1.8372269705603035</v>
      </c>
      <c r="AC23" s="4"/>
      <c r="AD23" s="4">
        <f>IF(C23&gt;0,((I23*((3*39)+C23))/(4*C23*39))*(1-(C23-I23)/(569-39)),0)</f>
        <v>3.1619270077406864E-2</v>
      </c>
      <c r="AE23" s="4">
        <f t="shared" ref="AE23:AH26" si="23">IF(D23&gt;0,((J23*((3*39)+D23))/(4*D23*39))*(1-(D23-J23)/(569-39)),0)</f>
        <v>0.1581293339783906</v>
      </c>
      <c r="AF23" s="4">
        <f t="shared" si="23"/>
        <v>0</v>
      </c>
      <c r="AG23" s="4">
        <f t="shared" si="23"/>
        <v>0</v>
      </c>
      <c r="AH23" s="4">
        <f t="shared" si="23"/>
        <v>0</v>
      </c>
    </row>
    <row r="24" spans="1:70" x14ac:dyDescent="0.3">
      <c r="B24" t="s">
        <v>28</v>
      </c>
      <c r="C24" s="26">
        <v>560</v>
      </c>
      <c r="D24" s="26">
        <v>342</v>
      </c>
      <c r="E24" s="26">
        <v>5</v>
      </c>
      <c r="F24" s="26">
        <v>0</v>
      </c>
      <c r="G24" s="26">
        <v>0</v>
      </c>
      <c r="I24" s="26">
        <v>39</v>
      </c>
      <c r="J24" s="26">
        <v>23</v>
      </c>
      <c r="K24" s="26">
        <v>0</v>
      </c>
      <c r="L24" s="26">
        <v>0</v>
      </c>
      <c r="M24" s="26">
        <v>0</v>
      </c>
      <c r="O24" s="3">
        <f t="shared" ref="O24:S34" si="24">IF(I24&gt;0, I24/C24, 0)</f>
        <v>6.9642857142857145E-2</v>
      </c>
      <c r="P24" s="3">
        <f t="shared" si="24"/>
        <v>6.725146198830409E-2</v>
      </c>
      <c r="Q24" s="3">
        <f t="shared" si="24"/>
        <v>0</v>
      </c>
      <c r="R24" s="3">
        <f t="shared" si="24"/>
        <v>0</v>
      </c>
      <c r="S24" s="3">
        <f t="shared" si="24"/>
        <v>0</v>
      </c>
      <c r="T24" s="3"/>
      <c r="U24" s="3">
        <f t="shared" ref="U24:U26" si="25">39/569</f>
        <v>6.8541300527240778E-2</v>
      </c>
      <c r="V24" s="3"/>
      <c r="W24" s="4">
        <f t="shared" ref="W24:W26" si="26">O24/$U24</f>
        <v>1.0160714285714285</v>
      </c>
      <c r="X24" s="4">
        <f t="shared" si="15"/>
        <v>0.98118158644474418</v>
      </c>
      <c r="Y24" s="4">
        <f t="shared" si="15"/>
        <v>0</v>
      </c>
      <c r="Z24" s="4">
        <f t="shared" si="15"/>
        <v>0</v>
      </c>
      <c r="AA24" s="4">
        <f t="shared" si="15"/>
        <v>0</v>
      </c>
      <c r="AB24" s="4">
        <f t="shared" si="7"/>
        <v>1.0160714285714285</v>
      </c>
      <c r="AC24" s="4"/>
      <c r="AD24" s="4">
        <f>IF(C24&gt;0,((I24*((3*39)+C24))/(4*C24*39))*(1-(C24-I24)/(569-39)),0)</f>
        <v>5.1322439353099717E-3</v>
      </c>
      <c r="AE24" s="4">
        <f t="shared" si="23"/>
        <v>7.8776449469100909E-2</v>
      </c>
      <c r="AF24" s="4">
        <f t="shared" si="23"/>
        <v>0</v>
      </c>
      <c r="AG24" s="4">
        <f t="shared" si="23"/>
        <v>0</v>
      </c>
      <c r="AH24" s="4">
        <f t="shared" si="23"/>
        <v>0</v>
      </c>
    </row>
    <row r="25" spans="1:70" x14ac:dyDescent="0.3">
      <c r="B25" t="s">
        <v>29</v>
      </c>
      <c r="C25" s="26">
        <v>568</v>
      </c>
      <c r="D25" s="26">
        <v>528</v>
      </c>
      <c r="E25" s="26">
        <v>223</v>
      </c>
      <c r="F25" s="26">
        <v>17</v>
      </c>
      <c r="G25" s="26">
        <v>0</v>
      </c>
      <c r="I25" s="26">
        <v>39</v>
      </c>
      <c r="J25" s="26">
        <v>37</v>
      </c>
      <c r="K25" s="26">
        <v>16</v>
      </c>
      <c r="L25" s="26">
        <v>1</v>
      </c>
      <c r="M25" s="26">
        <v>0</v>
      </c>
      <c r="O25" s="3">
        <f t="shared" si="24"/>
        <v>6.8661971830985921E-2</v>
      </c>
      <c r="P25" s="3">
        <f t="shared" si="24"/>
        <v>7.0075757575757569E-2</v>
      </c>
      <c r="Q25" s="3">
        <f t="shared" si="24"/>
        <v>7.1748878923766815E-2</v>
      </c>
      <c r="R25" s="3">
        <f t="shared" si="24"/>
        <v>5.8823529411764705E-2</v>
      </c>
      <c r="S25" s="3">
        <f t="shared" si="24"/>
        <v>0</v>
      </c>
      <c r="T25" s="3"/>
      <c r="U25" s="3">
        <f t="shared" si="25"/>
        <v>6.8541300527240778E-2</v>
      </c>
      <c r="V25" s="3"/>
      <c r="W25" s="4">
        <f t="shared" si="26"/>
        <v>1.0017605633802817</v>
      </c>
      <c r="X25" s="4">
        <f t="shared" si="15"/>
        <v>1.0223873348873347</v>
      </c>
      <c r="Y25" s="4">
        <f t="shared" si="15"/>
        <v>1.0467977463493157</v>
      </c>
      <c r="Z25" s="4">
        <f t="shared" si="15"/>
        <v>0.85822021116138758</v>
      </c>
      <c r="AA25" s="4">
        <f t="shared" si="15"/>
        <v>0</v>
      </c>
      <c r="AB25" s="4">
        <f t="shared" si="7"/>
        <v>1.0467977463493157</v>
      </c>
      <c r="AC25" s="4"/>
      <c r="AD25" s="4">
        <f>IF(C25&gt;0,((I25*((3*39)+C25))/(4*C25*39))*(1-(C25-I25)/(569-39)),0)</f>
        <v>5.6886128089290446E-4</v>
      </c>
      <c r="AE25" s="4">
        <f t="shared" si="23"/>
        <v>2.1320218696397934E-2</v>
      </c>
      <c r="AF25" s="4">
        <f t="shared" si="23"/>
        <v>9.530070008959933E-2</v>
      </c>
      <c r="AG25" s="4">
        <f t="shared" si="23"/>
        <v>4.9002532798315263E-2</v>
      </c>
      <c r="AH25" s="4">
        <f t="shared" si="23"/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">
      <c r="B26" s="1" t="s">
        <v>30</v>
      </c>
      <c r="C26" s="1">
        <v>458</v>
      </c>
      <c r="D26" s="1">
        <v>22</v>
      </c>
      <c r="E26" s="1">
        <v>1</v>
      </c>
      <c r="F26" s="1">
        <v>0</v>
      </c>
      <c r="G26" s="1">
        <v>0</v>
      </c>
      <c r="I26" s="1">
        <v>35</v>
      </c>
      <c r="J26" s="1">
        <v>2</v>
      </c>
      <c r="K26" s="1">
        <v>0</v>
      </c>
      <c r="L26" s="1">
        <v>0</v>
      </c>
      <c r="M26" s="1">
        <v>0</v>
      </c>
      <c r="O26" s="10">
        <f t="shared" si="24"/>
        <v>7.6419213973799124E-2</v>
      </c>
      <c r="P26" s="10">
        <f t="shared" si="24"/>
        <v>9.0909090909090912E-2</v>
      </c>
      <c r="Q26" s="10">
        <f t="shared" si="24"/>
        <v>0</v>
      </c>
      <c r="R26" s="10">
        <f t="shared" si="24"/>
        <v>0</v>
      </c>
      <c r="S26" s="10">
        <f t="shared" si="24"/>
        <v>0</v>
      </c>
      <c r="T26" s="10"/>
      <c r="U26" s="10">
        <f t="shared" si="25"/>
        <v>6.8541300527240778E-2</v>
      </c>
      <c r="V26" s="10"/>
      <c r="W26" s="11">
        <f t="shared" si="26"/>
        <v>1.1149367372074794</v>
      </c>
      <c r="X26" s="11">
        <f t="shared" si="15"/>
        <v>1.3263403263403262</v>
      </c>
      <c r="Y26" s="11">
        <f t="shared" si="15"/>
        <v>0</v>
      </c>
      <c r="Z26" s="11">
        <f t="shared" si="15"/>
        <v>0</v>
      </c>
      <c r="AA26" s="11">
        <f t="shared" si="15"/>
        <v>0</v>
      </c>
      <c r="AB26" s="11">
        <f t="shared" si="7"/>
        <v>1.3263403263403262</v>
      </c>
      <c r="AC26" s="11"/>
      <c r="AD26" s="11">
        <f>IF(C26&gt;0,((I26*((3*39)+C26))/(4*C26*39))*(1-(C26-I26)/(569-39)),0)</f>
        <v>5.6866136184542698E-2</v>
      </c>
      <c r="AE26" s="11">
        <f t="shared" si="23"/>
        <v>7.7945639266393987E-2</v>
      </c>
      <c r="AF26" s="11">
        <f t="shared" si="23"/>
        <v>0</v>
      </c>
      <c r="AG26" s="11">
        <f t="shared" si="23"/>
        <v>0</v>
      </c>
      <c r="AH26" s="11">
        <f t="shared" si="23"/>
        <v>0</v>
      </c>
      <c r="AQ26" s="1" t="s">
        <v>36</v>
      </c>
      <c r="AX26" s="1" t="s">
        <v>41</v>
      </c>
      <c r="AZ26" s="1" t="s">
        <v>49</v>
      </c>
      <c r="BA26" s="1" t="s">
        <v>44</v>
      </c>
      <c r="BD26" s="1" t="s">
        <v>41</v>
      </c>
      <c r="BF26" s="1" t="s">
        <v>49</v>
      </c>
      <c r="BH26" s="1" t="s">
        <v>41</v>
      </c>
      <c r="BJ26" s="1" t="s">
        <v>49</v>
      </c>
      <c r="BL26" s="1" t="s">
        <v>41</v>
      </c>
      <c r="BN26" s="1" t="s">
        <v>49</v>
      </c>
      <c r="BP26" s="1" t="s">
        <v>41</v>
      </c>
      <c r="BR26" s="1" t="s">
        <v>49</v>
      </c>
    </row>
    <row r="27" spans="1:70" x14ac:dyDescent="0.3">
      <c r="A27" s="2" t="s">
        <v>37</v>
      </c>
      <c r="B27" t="s">
        <v>27</v>
      </c>
      <c r="C27" s="26">
        <v>502</v>
      </c>
      <c r="D27" s="26">
        <v>130</v>
      </c>
      <c r="E27" s="26">
        <v>9</v>
      </c>
      <c r="F27" s="26">
        <v>0</v>
      </c>
      <c r="G27" s="26">
        <v>0</v>
      </c>
      <c r="I27" s="26">
        <v>53</v>
      </c>
      <c r="J27" s="26">
        <v>9</v>
      </c>
      <c r="K27" s="26">
        <v>0</v>
      </c>
      <c r="L27" s="26">
        <v>0</v>
      </c>
      <c r="M27" s="26">
        <v>0</v>
      </c>
      <c r="O27" s="3">
        <f t="shared" si="24"/>
        <v>0.10557768924302789</v>
      </c>
      <c r="P27" s="3">
        <f t="shared" si="24"/>
        <v>6.9230769230769235E-2</v>
      </c>
      <c r="Q27" s="3">
        <f t="shared" si="24"/>
        <v>0</v>
      </c>
      <c r="R27" s="3">
        <f t="shared" si="24"/>
        <v>0</v>
      </c>
      <c r="S27" s="3">
        <f t="shared" si="24"/>
        <v>0</v>
      </c>
      <c r="T27" s="3"/>
      <c r="U27" s="3">
        <f>56/569</f>
        <v>9.8418277680140595E-2</v>
      </c>
      <c r="V27" s="3"/>
      <c r="W27" s="4">
        <f>O27/$U27</f>
        <v>1.0727447353443369</v>
      </c>
      <c r="X27" s="4">
        <f t="shared" ref="X27:AA34" si="27">P27/$U27</f>
        <v>0.70343406593406599</v>
      </c>
      <c r="Y27" s="4">
        <f t="shared" si="27"/>
        <v>0</v>
      </c>
      <c r="Z27" s="4">
        <f t="shared" si="27"/>
        <v>0</v>
      </c>
      <c r="AA27" s="4">
        <f t="shared" si="27"/>
        <v>0</v>
      </c>
      <c r="AB27" s="4">
        <f t="shared" si="7"/>
        <v>1.0727447353443369</v>
      </c>
      <c r="AC27" s="4"/>
      <c r="AD27" s="4">
        <f>IF(C27&gt;0,((I27*((3*56)+C27))/(4*C27*56))*(1-(C27-I27)/(569-56)),0)</f>
        <v>3.9396854242733877E-2</v>
      </c>
      <c r="AE27" s="4">
        <f t="shared" ref="AE27:AH30" si="28">IF(D27&gt;0,((J27*((3*56)+D27))/(4*D27*56))*(1-(D27-J27)/(569-56)),0)</f>
        <v>7.0377867746288805E-2</v>
      </c>
      <c r="AF27" s="4">
        <f t="shared" si="28"/>
        <v>0</v>
      </c>
      <c r="AG27" s="4">
        <f t="shared" si="28"/>
        <v>0</v>
      </c>
      <c r="AH27" s="4">
        <f t="shared" si="28"/>
        <v>0</v>
      </c>
      <c r="AQ27" s="18" t="s">
        <v>27</v>
      </c>
      <c r="AR27" s="25">
        <f t="shared" ref="AR27:AV30" si="29">COUNTIF(W3, "&gt;1") + COUNTIF(W7, "&gt;1") + COUNTIF(W11, "&gt;1") + COUNTIF(W15, "&gt;1") + COUNTIF(W19, "&gt;1") + COUNTIF(W23, "&gt;1") + COUNTIF(W27, "&gt;1") + COUNTIF(W31, "&gt;1")</f>
        <v>7</v>
      </c>
      <c r="AS27" s="25">
        <f t="shared" si="29"/>
        <v>4</v>
      </c>
      <c r="AT27" s="8">
        <f t="shared" si="29"/>
        <v>4</v>
      </c>
      <c r="AU27" s="8">
        <f t="shared" si="29"/>
        <v>1</v>
      </c>
      <c r="AV27" s="19">
        <f t="shared" si="29"/>
        <v>0</v>
      </c>
      <c r="AW27" s="5"/>
      <c r="AX27" t="s">
        <v>26</v>
      </c>
      <c r="AY27" s="6">
        <f>MAX(W3:AA6)</f>
        <v>3.308139534883721</v>
      </c>
      <c r="AZ27" s="6">
        <f>_xlfn.IFNA(VLOOKUP(AY27, W3:AH6,8,0), _xlfn.IFNA(VLOOKUP(AY27, X3:AH6,8,0), _xlfn.IFNA(VLOOKUP(AY27, Y3:AH6,8,0), _xlfn.IFNA(VLOOKUP(AY27, Z3:AH6,8,0), VLOOKUP(AY27, AA3:AH6,8,0)))))</f>
        <v>0.37712456064326638</v>
      </c>
      <c r="BA27" t="s">
        <v>26</v>
      </c>
      <c r="BB27" s="6">
        <f>MAX(AD3:AH6)</f>
        <v>0.37712456064326638</v>
      </c>
      <c r="BD27" t="s">
        <v>26</v>
      </c>
      <c r="BE27" s="5">
        <f>MAX($W3:$AA3)</f>
        <v>1.2602436323366555</v>
      </c>
      <c r="BF27" s="6">
        <f>_xlfn.IFNA(VLOOKUP($BE27, $W3:$AH3,8,0), _xlfn.IFNA(VLOOKUP($BE27, $X3:$AH3,8,0), _xlfn.IFNA(VLOOKUP($BE27, $Y3:$AH3,8,0), _xlfn.IFNA(VLOOKUP($BE27, $Z3:$AH3,8,0), VLOOKUP($BE27, $AA3:$AH3,8,0)))))</f>
        <v>0.16792885000309524</v>
      </c>
      <c r="BH27" t="s">
        <v>26</v>
      </c>
      <c r="BI27" s="5">
        <f>MAX($W4:$AA4)</f>
        <v>3.308139534883721</v>
      </c>
      <c r="BJ27" s="6">
        <f>_xlfn.IFNA(VLOOKUP($BI27, $W4:$AH4,8,0), _xlfn.IFNA(VLOOKUP($BI27, $X4:$AH4,8,0), _xlfn.IFNA(VLOOKUP($BI27, $Y4:$AH4,8,0), _xlfn.IFNA(VLOOKUP($BI27, $Z4:$AH4,8,0), VLOOKUP($BI27, $AA4:$AH4,8,0)))))</f>
        <v>0.37712456064326638</v>
      </c>
      <c r="BL27" t="s">
        <v>26</v>
      </c>
      <c r="BM27" s="5">
        <f>MAX($W5:$AA5)</f>
        <v>1.355141496217428</v>
      </c>
      <c r="BN27" s="6">
        <f>_xlfn.IFNA(VLOOKUP($BM27, $W5:$AH5,8,0), _xlfn.IFNA(VLOOKUP($BM27, $X5:$AH5,8,0), _xlfn.IFNA(VLOOKUP($BM27, $Y5:$AH5,8,0), _xlfn.IFNA(VLOOKUP($BM27, $Z5:$AH5,8,0), VLOOKUP($BM27, $AA5:$AH5,8,0)))))</f>
        <v>0.17528941419295554</v>
      </c>
      <c r="BP27" t="s">
        <v>26</v>
      </c>
      <c r="BQ27" s="5">
        <f>MAX($W6:$AA6)</f>
        <v>0.63012181616832774</v>
      </c>
      <c r="BR27" s="6">
        <f>_xlfn.IFNA(VLOOKUP($BQ27, $W6:$AH6,8,0), _xlfn.IFNA(VLOOKUP($BQ27, $X6:$AH6,8,0), _xlfn.IFNA(VLOOKUP($BQ27, $Y6:$AH6,8,0), _xlfn.IFNA(VLOOKUP($BQ27, $Z6:$AH6,8,0), VLOOKUP($BQ27, $AA6:$AH6,8,0)))))</f>
        <v>7.4203999092053413E-2</v>
      </c>
    </row>
    <row r="28" spans="1:70" x14ac:dyDescent="0.3">
      <c r="B28" t="s">
        <v>28</v>
      </c>
      <c r="C28" s="26">
        <v>336</v>
      </c>
      <c r="D28" s="26">
        <v>52</v>
      </c>
      <c r="E28" s="26">
        <v>0</v>
      </c>
      <c r="F28" s="26">
        <v>0</v>
      </c>
      <c r="G28" s="26">
        <v>0</v>
      </c>
      <c r="I28" s="26">
        <v>34</v>
      </c>
      <c r="J28" s="26">
        <v>9</v>
      </c>
      <c r="K28" s="26">
        <v>0</v>
      </c>
      <c r="L28" s="26">
        <v>0</v>
      </c>
      <c r="M28" s="26">
        <v>0</v>
      </c>
      <c r="O28" s="3">
        <f t="shared" si="24"/>
        <v>0.10119047619047619</v>
      </c>
      <c r="P28" s="3">
        <f t="shared" si="24"/>
        <v>0.17307692307692307</v>
      </c>
      <c r="Q28" s="3">
        <f t="shared" si="24"/>
        <v>0</v>
      </c>
      <c r="R28" s="3">
        <f t="shared" si="24"/>
        <v>0</v>
      </c>
      <c r="S28" s="3">
        <f t="shared" si="24"/>
        <v>0</v>
      </c>
      <c r="T28" s="3"/>
      <c r="U28" s="3">
        <f t="shared" ref="U28:U30" si="30">56/569</f>
        <v>9.8418277680140595E-2</v>
      </c>
      <c r="V28" s="3"/>
      <c r="W28" s="4">
        <f t="shared" ref="W28:W30" si="31">O28/$U28</f>
        <v>1.0281675170068028</v>
      </c>
      <c r="X28" s="4">
        <f t="shared" si="27"/>
        <v>1.7585851648351649</v>
      </c>
      <c r="Y28" s="4">
        <f t="shared" si="27"/>
        <v>0</v>
      </c>
      <c r="Z28" s="4">
        <f t="shared" si="27"/>
        <v>0</v>
      </c>
      <c r="AA28" s="4">
        <f t="shared" si="27"/>
        <v>0</v>
      </c>
      <c r="AB28" s="4">
        <f t="shared" si="7"/>
        <v>1.7585851648351649</v>
      </c>
      <c r="AC28" s="4"/>
      <c r="AD28" s="4">
        <f>IF(C28&gt;0,((I28*((3*56)+C28))/(4*C28*56))*(1-(C28-I28)/(569-56)),0)</f>
        <v>9.3645572263993324E-2</v>
      </c>
      <c r="AE28" s="4">
        <f t="shared" si="28"/>
        <v>0.15573790244842878</v>
      </c>
      <c r="AF28" s="4">
        <f t="shared" si="28"/>
        <v>0</v>
      </c>
      <c r="AG28" s="4">
        <f t="shared" si="28"/>
        <v>0</v>
      </c>
      <c r="AH28" s="4">
        <f t="shared" si="28"/>
        <v>0</v>
      </c>
      <c r="AQ28" s="22" t="s">
        <v>28</v>
      </c>
      <c r="AR28" s="27">
        <f t="shared" si="29"/>
        <v>4</v>
      </c>
      <c r="AS28" s="27">
        <f t="shared" si="29"/>
        <v>3</v>
      </c>
      <c r="AT28" s="5">
        <f t="shared" si="29"/>
        <v>3</v>
      </c>
      <c r="AU28" s="5">
        <f t="shared" si="29"/>
        <v>1</v>
      </c>
      <c r="AV28" s="23">
        <f t="shared" si="29"/>
        <v>0</v>
      </c>
      <c r="AW28" s="5"/>
      <c r="AX28" t="s">
        <v>31</v>
      </c>
      <c r="AY28" s="6">
        <f>MAX(W7:AA10)</f>
        <v>4.9051724137931032</v>
      </c>
      <c r="AZ28" s="6">
        <f>_xlfn.IFNA(VLOOKUP(AY28, W7:AH10,8,0), _xlfn.IFNA(VLOOKUP(AY28, X7:AH10,8,0), _xlfn.IFNA(VLOOKUP(AY28, Y7:AH10,8,0), _xlfn.IFNA(VLOOKUP(AY28, Z7:AH10,8,0), VLOOKUP(AY28, AA7:AH10,8,0)))))</f>
        <v>0.22419779693486591</v>
      </c>
      <c r="BA28" t="s">
        <v>31</v>
      </c>
      <c r="BB28" s="6">
        <f>MAX(AD7:AH10)</f>
        <v>0.22419779693486591</v>
      </c>
      <c r="BD28" t="s">
        <v>31</v>
      </c>
      <c r="BE28" s="5">
        <f>MAX($W7:$AA7)</f>
        <v>1.2262931034482758</v>
      </c>
      <c r="BF28" s="6">
        <f>_xlfn.IFNA(VLOOKUP($BE28, $W7:$AH7,8,0), _xlfn.IFNA(VLOOKUP($BE28, $X7:$AH7,8,0), _xlfn.IFNA(VLOOKUP($BE28, $Y7:$AH7,8,0), _xlfn.IFNA(VLOOKUP($BE28, $Z7:$AH7,8,0), VLOOKUP($BE28, $AA7:$AH7,8,0)))))</f>
        <v>6.667564655172413E-2</v>
      </c>
      <c r="BH28" t="s">
        <v>31</v>
      </c>
      <c r="BI28" s="5">
        <f>MAX($W8:$AA8)</f>
        <v>1.7836990595611286</v>
      </c>
      <c r="BJ28" s="6">
        <f>_xlfn.IFNA(VLOOKUP($BI28, $W8:$AH8,8,0), _xlfn.IFNA(VLOOKUP($BI28, $X8:$AH8,8,0), _xlfn.IFNA(VLOOKUP($BI28, $Y8:$AH8,8,0), _xlfn.IFNA(VLOOKUP($BI28, $Z8:$AH8,8,0), VLOOKUP($BI28, $AA8:$AH8,8,0)))))</f>
        <v>7.538023917334262E-2</v>
      </c>
      <c r="BL28" t="s">
        <v>31</v>
      </c>
      <c r="BM28" s="5">
        <f>MAX($W9:$AA9)</f>
        <v>0.91422568285749606</v>
      </c>
      <c r="BN28" s="6">
        <f>_xlfn.IFNA(VLOOKUP($BM28, $W9:$AH9,8,0), _xlfn.IFNA(VLOOKUP($BM28, $X9:$AH9,8,0), _xlfn.IFNA(VLOOKUP($BM28, $Y9:$AH9,8,0), _xlfn.IFNA(VLOOKUP($BM28, $Z9:$AH9,8,0), VLOOKUP($BM28, $AA9:$AH9,8,0)))))</f>
        <v>3.8382839643499689E-3</v>
      </c>
      <c r="BP28" t="s">
        <v>31</v>
      </c>
      <c r="BQ28" s="5">
        <f>MAX($W10:$AA10)</f>
        <v>4.9051724137931032</v>
      </c>
      <c r="BR28" s="6">
        <f>_xlfn.IFNA(VLOOKUP($BQ28, $W10:$AH10,8,0), _xlfn.IFNA(VLOOKUP($BQ28, $X10:$AH10,8,0), _xlfn.IFNA(VLOOKUP($BQ28, $Y10:$AH10,8,0), _xlfn.IFNA(VLOOKUP($BQ28, $Z10:$AH10,8,0), VLOOKUP($BQ28, $AA10:$AH10,8,0)))))</f>
        <v>0.22419779693486591</v>
      </c>
    </row>
    <row r="29" spans="1:70" x14ac:dyDescent="0.3">
      <c r="B29" t="s">
        <v>29</v>
      </c>
      <c r="C29" s="26">
        <v>525</v>
      </c>
      <c r="D29" s="26">
        <v>178</v>
      </c>
      <c r="E29" s="26">
        <v>9</v>
      </c>
      <c r="F29" s="26">
        <v>0</v>
      </c>
      <c r="G29" s="26">
        <v>0</v>
      </c>
      <c r="I29" s="26">
        <v>55</v>
      </c>
      <c r="J29" s="26">
        <v>21</v>
      </c>
      <c r="K29" s="26">
        <v>0</v>
      </c>
      <c r="L29" s="26">
        <v>0</v>
      </c>
      <c r="M29" s="26">
        <v>0</v>
      </c>
      <c r="O29" s="3">
        <f t="shared" si="24"/>
        <v>0.10476190476190476</v>
      </c>
      <c r="P29" s="3">
        <f t="shared" si="24"/>
        <v>0.11797752808988764</v>
      </c>
      <c r="Q29" s="3">
        <f t="shared" si="24"/>
        <v>0</v>
      </c>
      <c r="R29" s="3">
        <f t="shared" si="24"/>
        <v>0</v>
      </c>
      <c r="S29" s="3">
        <f t="shared" si="24"/>
        <v>0</v>
      </c>
      <c r="T29" s="3"/>
      <c r="U29" s="3">
        <f t="shared" si="30"/>
        <v>9.8418277680140595E-2</v>
      </c>
      <c r="V29" s="3"/>
      <c r="W29" s="4">
        <f t="shared" si="31"/>
        <v>1.0644557823129253</v>
      </c>
      <c r="X29" s="4">
        <f t="shared" si="27"/>
        <v>1.1987359550561798</v>
      </c>
      <c r="Y29" s="4">
        <f t="shared" si="27"/>
        <v>0</v>
      </c>
      <c r="Z29" s="4">
        <f t="shared" si="27"/>
        <v>0</v>
      </c>
      <c r="AA29" s="4">
        <f t="shared" si="27"/>
        <v>0</v>
      </c>
      <c r="AB29" s="28">
        <f t="shared" si="7"/>
        <v>1.1987359550561798</v>
      </c>
      <c r="AC29" s="28"/>
      <c r="AD29" s="4">
        <f>IF(C29&gt;0,((I29*((3*56)+C29))/(4*C29*56))*(1-(C29-I29)/(569-56)),0)</f>
        <v>2.7166875522138697E-2</v>
      </c>
      <c r="AE29" s="4">
        <f t="shared" si="28"/>
        <v>0.12646198830409355</v>
      </c>
      <c r="AF29" s="4">
        <f t="shared" si="28"/>
        <v>0</v>
      </c>
      <c r="AG29" s="4">
        <f t="shared" si="28"/>
        <v>0</v>
      </c>
      <c r="AH29" s="4">
        <f t="shared" si="28"/>
        <v>0</v>
      </c>
      <c r="AQ29" s="22" t="s">
        <v>29</v>
      </c>
      <c r="AR29" s="27">
        <f t="shared" si="29"/>
        <v>7</v>
      </c>
      <c r="AS29" s="27">
        <f t="shared" si="29"/>
        <v>6</v>
      </c>
      <c r="AT29" s="5">
        <f t="shared" si="29"/>
        <v>3</v>
      </c>
      <c r="AU29" s="5">
        <f t="shared" si="29"/>
        <v>2</v>
      </c>
      <c r="AV29" s="23">
        <f t="shared" si="29"/>
        <v>0</v>
      </c>
      <c r="AW29" s="5"/>
      <c r="AX29" t="s">
        <v>32</v>
      </c>
      <c r="AY29" s="6">
        <f>MAX(W11:AA14)</f>
        <v>2.6064129668780831</v>
      </c>
      <c r="AZ29" s="6">
        <f>_xlfn.IFNA(VLOOKUP(AY29, W11:AH14,8,0), _xlfn.IFNA(VLOOKUP(AY29, X11:AH14,8,0), _xlfn.IFNA(VLOOKUP(AY29, Y11:AH14,8,0), _xlfn.IFNA(VLOOKUP(AY29, Z11:AH14,8,0), VLOOKUP(AY29, AA11:AH14,8,0)))))</f>
        <v>0.20080798479087453</v>
      </c>
      <c r="BA29" t="s">
        <v>32</v>
      </c>
      <c r="BB29" s="6">
        <f>MAX(AD11:AH14)</f>
        <v>0.20080798479087453</v>
      </c>
      <c r="BD29" t="s">
        <v>32</v>
      </c>
      <c r="BE29" s="5">
        <f>MAX($W11:$AA11)</f>
        <v>1.7553393450403418</v>
      </c>
      <c r="BF29" s="6">
        <f>_xlfn.IFNA(VLOOKUP($BE29, $W11:$AH11,8,0), _xlfn.IFNA(VLOOKUP($BE29, $X11:$AH11,8,0), _xlfn.IFNA(VLOOKUP($BE29, $Y11:$AH11,8,0), _xlfn.IFNA(VLOOKUP($BE29, $Z11:$AH11,8,0), VLOOKUP($BE29, $AA11:$AH11,8,0)))))</f>
        <v>0.14678021929436733</v>
      </c>
      <c r="BH29" t="s">
        <v>32</v>
      </c>
      <c r="BI29" s="5">
        <f>MAX($W12:$AA12)</f>
        <v>2.6064129668780831</v>
      </c>
      <c r="BJ29" s="6">
        <f>_xlfn.IFNA(VLOOKUP($BI29, $W12:$AH12,8,0), _xlfn.IFNA(VLOOKUP($BI29, $X12:$AH12,8,0), _xlfn.IFNA(VLOOKUP($BI29, $Y12:$AH12,8,0), _xlfn.IFNA(VLOOKUP($BI29, $Z12:$AH12,8,0), VLOOKUP($BI29, $AA12:$AH12,8,0)))))</f>
        <v>0.20080798479087453</v>
      </c>
      <c r="BL29" t="s">
        <v>32</v>
      </c>
      <c r="BM29" s="5">
        <f>MAX($W13:$AA13)</f>
        <v>1.1620660122537716</v>
      </c>
      <c r="BN29" s="6">
        <f>_xlfn.IFNA(VLOOKUP($BM29, $W13:$AH13,8,0), _xlfn.IFNA(VLOOKUP($BM29, $X13:$AH13,8,0), _xlfn.IFNA(VLOOKUP($BM29, $Y13:$AH13,8,0), _xlfn.IFNA(VLOOKUP($BM29, $Z13:$AH13,8,0), VLOOKUP($BM29, $AA13:$AH13,8,0)))))</f>
        <v>9.5444301299799583E-2</v>
      </c>
      <c r="BP29" t="s">
        <v>32</v>
      </c>
      <c r="BQ29" s="5">
        <f>MAX($W14:$AA14)</f>
        <v>0.77838577291381672</v>
      </c>
      <c r="BR29" s="6">
        <f>_xlfn.IFNA(VLOOKUP($BQ29, $W14:$AH14,8,0), _xlfn.IFNA(VLOOKUP($BQ29, $X14:$AH14,8,0), _xlfn.IFNA(VLOOKUP($BQ29, $Y14:$AH14,8,0), _xlfn.IFNA(VLOOKUP($BQ29, $Z14:$AH14,8,0), VLOOKUP($BQ29, $AA14:$AH14,8,0)))))</f>
        <v>4.8412768591387385E-2</v>
      </c>
    </row>
    <row r="30" spans="1:70" s="1" customFormat="1" x14ac:dyDescent="0.3">
      <c r="B30" s="1" t="s">
        <v>30</v>
      </c>
      <c r="C30" s="1">
        <v>18</v>
      </c>
      <c r="D30" s="1">
        <v>2</v>
      </c>
      <c r="E30" s="1">
        <v>0</v>
      </c>
      <c r="F30" s="1">
        <v>0</v>
      </c>
      <c r="G30" s="1">
        <v>0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O30" s="10">
        <f t="shared" si="24"/>
        <v>5.5555555555555552E-2</v>
      </c>
      <c r="P30" s="10">
        <f t="shared" si="24"/>
        <v>0.5</v>
      </c>
      <c r="Q30" s="10">
        <f t="shared" si="24"/>
        <v>0</v>
      </c>
      <c r="R30" s="10">
        <f t="shared" si="24"/>
        <v>0</v>
      </c>
      <c r="S30" s="10">
        <f t="shared" si="24"/>
        <v>0</v>
      </c>
      <c r="T30" s="10"/>
      <c r="U30" s="10">
        <f t="shared" si="30"/>
        <v>9.8418277680140595E-2</v>
      </c>
      <c r="V30" s="10"/>
      <c r="W30" s="11">
        <f t="shared" si="31"/>
        <v>0.56448412698412698</v>
      </c>
      <c r="X30" s="11">
        <f t="shared" si="27"/>
        <v>5.0803571428571432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7"/>
        <v>5.0803571428571432</v>
      </c>
      <c r="AC30" s="11"/>
      <c r="AD30" s="11">
        <f>IF(C30&gt;0,((I30*((3*56)+C30))/(4*C30*56))*(1-(C30-I30)/(569-56)),0)</f>
        <v>4.4602246356632319E-2</v>
      </c>
      <c r="AE30" s="11">
        <f t="shared" si="28"/>
        <v>0.37872458925090502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Q30" s="20" t="s">
        <v>30</v>
      </c>
      <c r="AR30" s="17">
        <f t="shared" si="29"/>
        <v>2</v>
      </c>
      <c r="AS30" s="17">
        <f t="shared" si="29"/>
        <v>2</v>
      </c>
      <c r="AT30" s="14">
        <f t="shared" si="29"/>
        <v>0</v>
      </c>
      <c r="AU30" s="14">
        <f t="shared" si="29"/>
        <v>0</v>
      </c>
      <c r="AV30" s="21">
        <f t="shared" si="29"/>
        <v>0</v>
      </c>
      <c r="AW30" s="14"/>
      <c r="AX30" s="1" t="s">
        <v>33</v>
      </c>
      <c r="AY30" s="15">
        <f>MAX(W15:AA18)</f>
        <v>1.0035273368606701</v>
      </c>
      <c r="AZ30" s="15">
        <f>_xlfn.IFNA(VLOOKUP(AY30, W15:AH18,8,0), _xlfn.IFNA(VLOOKUP(AY30, X15:AH18,8,0), _xlfn.IFNA(VLOOKUP(AY30, Y15:AH18,8,0), _xlfn.IFNA(VLOOKUP(AY30, Z15:AH18,8,0), VLOOKUP(AY30, AA15:AH18,8,0)))))</f>
        <v>1.2257155114297946E-3</v>
      </c>
      <c r="BA30" s="1" t="s">
        <v>33</v>
      </c>
      <c r="BB30" s="15">
        <f>MAX(AD15:AH18)</f>
        <v>7.5765663073141282E-2</v>
      </c>
      <c r="BD30" s="1" t="s">
        <v>33</v>
      </c>
      <c r="BE30" s="5">
        <f>MAX($W15:$AA15)</f>
        <v>1.0035273368606701</v>
      </c>
      <c r="BF30" s="15">
        <f>_xlfn.IFNA(VLOOKUP($BE30, $W15:$AH15,8,0), _xlfn.IFNA(VLOOKUP($BE30, $X15:$AH15,8,0), _xlfn.IFNA(VLOOKUP($BE30, $Y15:$AH15,8,0), _xlfn.IFNA(VLOOKUP($BE30, $Z15:$AH15,8,0), VLOOKUP($BE30, $AA15:$AH15,8,0)))))</f>
        <v>1.2257155114297946E-3</v>
      </c>
      <c r="BH30" s="1" t="s">
        <v>33</v>
      </c>
      <c r="BI30" s="5">
        <f>MAX($W16:$AA16)</f>
        <v>1</v>
      </c>
      <c r="BJ30" s="6">
        <f>_xlfn.IFNA(VLOOKUP($BI30, $W16:$AH16,8,0), _xlfn.IFNA(VLOOKUP($BI30, $X16:$AH16,8,0), _xlfn.IFNA(VLOOKUP($BI30, $Y16:$AH16,8,0), _xlfn.IFNA(VLOOKUP($BI30, $Z16:$AH16,8,0), VLOOKUP($BI30, $AA16:$AH16,8,0)))))</f>
        <v>0</v>
      </c>
      <c r="BL30" s="1" t="s">
        <v>33</v>
      </c>
      <c r="BM30" s="14">
        <f>MAX($W17:$AA17)</f>
        <v>1.0035273368606701</v>
      </c>
      <c r="BN30" s="15">
        <f>_xlfn.IFNA(VLOOKUP($BM30, $W17:$AH17,8,0), _xlfn.IFNA(VLOOKUP($BM30, $X17:$AH17,8,0), _xlfn.IFNA(VLOOKUP($BM30, $Y17:$AH17,8,0), _xlfn.IFNA(VLOOKUP($BM30, $Z17:$AH17,8,0), VLOOKUP($BM30, $AA17:$AH17,8,0)))))</f>
        <v>1.2257155114297946E-3</v>
      </c>
      <c r="BP30" s="1" t="s">
        <v>33</v>
      </c>
      <c r="BQ30" s="14">
        <f>MAX($W18:$AA18)</f>
        <v>0.27661643169664557</v>
      </c>
      <c r="BR30" s="15">
        <f>_xlfn.IFNA(VLOOKUP($BQ30, $W18:$AH18,8,0), _xlfn.IFNA(VLOOKUP($BQ30, $X18:$AH18,8,0), _xlfn.IFNA(VLOOKUP($BQ30, $Y18:$AH18,8,0), _xlfn.IFNA(VLOOKUP($BQ30, $Z18:$AH18,8,0), VLOOKUP($BQ30, $AA18:$AH18,8,0)))))</f>
        <v>2.571499897703106E-2</v>
      </c>
    </row>
    <row r="31" spans="1:70" x14ac:dyDescent="0.3">
      <c r="A31" s="2" t="s">
        <v>38</v>
      </c>
      <c r="B31" t="s">
        <v>27</v>
      </c>
      <c r="C31" s="26">
        <v>568</v>
      </c>
      <c r="D31" s="26">
        <v>487</v>
      </c>
      <c r="E31" s="26">
        <v>63</v>
      </c>
      <c r="F31" s="26">
        <v>1</v>
      </c>
      <c r="G31" s="26">
        <v>0</v>
      </c>
      <c r="I31" s="26">
        <v>53</v>
      </c>
      <c r="J31" s="26">
        <v>50</v>
      </c>
      <c r="K31" s="26">
        <v>8</v>
      </c>
      <c r="L31" s="26">
        <v>0</v>
      </c>
      <c r="M31" s="26">
        <v>0</v>
      </c>
      <c r="O31" s="3">
        <f t="shared" si="24"/>
        <v>9.3309859154929578E-2</v>
      </c>
      <c r="P31" s="3">
        <f t="shared" si="24"/>
        <v>0.10266940451745379</v>
      </c>
      <c r="Q31" s="3">
        <f t="shared" si="24"/>
        <v>0.12698412698412698</v>
      </c>
      <c r="R31" s="3">
        <f t="shared" si="24"/>
        <v>0</v>
      </c>
      <c r="S31" s="3">
        <f t="shared" si="24"/>
        <v>0</v>
      </c>
      <c r="T31" s="3"/>
      <c r="U31" s="3">
        <f>53/569</f>
        <v>9.3145869947275917E-2</v>
      </c>
      <c r="V31" s="3"/>
      <c r="W31" s="4">
        <f>O31/$U31</f>
        <v>1.0017605633802817</v>
      </c>
      <c r="X31" s="4">
        <f t="shared" si="27"/>
        <v>1.1022432296307776</v>
      </c>
      <c r="Y31" s="4">
        <f t="shared" si="27"/>
        <v>1.3632824198861935</v>
      </c>
      <c r="Z31" s="4">
        <f t="shared" si="27"/>
        <v>0</v>
      </c>
      <c r="AA31" s="4">
        <f t="shared" si="27"/>
        <v>0</v>
      </c>
      <c r="AB31" s="4">
        <f t="shared" si="7"/>
        <v>1.3632824198861935</v>
      </c>
      <c r="AC31" s="4"/>
      <c r="AD31" s="4">
        <f>IF(C31&gt;0,((I31*((3*53)+C31))/(4*C31*53))*(1-(C31-I31)/(569-53)),0)</f>
        <v>6.2012091931433672E-4</v>
      </c>
      <c r="AE31" s="4">
        <f t="shared" ref="AE31:AH34" si="32">IF(D31&gt;0,((J31*((3*53)+D31))/(4*D31*53))*(1-(D31-J31)/(569-53)),0)</f>
        <v>4.7897747459994686E-2</v>
      </c>
      <c r="AF31" s="4">
        <f t="shared" si="32"/>
        <v>0.1188003649609617</v>
      </c>
      <c r="AG31" s="4">
        <f t="shared" si="32"/>
        <v>0</v>
      </c>
      <c r="AH31" s="4">
        <f t="shared" si="32"/>
        <v>0</v>
      </c>
      <c r="AX31" t="s">
        <v>34</v>
      </c>
      <c r="AY31" s="6">
        <f>MAX(W19:AA22)</f>
        <v>1.3811665595773541</v>
      </c>
      <c r="AZ31" s="6">
        <f>_xlfn.IFNA(VLOOKUP(AY31, W19:AH22,8,0), _xlfn.IFNA(VLOOKUP(AY31, X19:AH22,8,0), _xlfn.IFNA(VLOOKUP(AY31, Y19:AH22,8,0), _xlfn.IFNA(VLOOKUP(AY31, Z19:AH22,8,0), VLOOKUP(AY31, AA19:AH22,8,0)))))</f>
        <v>0.16470836010566145</v>
      </c>
      <c r="BA31" t="s">
        <v>34</v>
      </c>
      <c r="BB31" s="6">
        <f>MAX(AD19:AH22)</f>
        <v>0.16470836010566145</v>
      </c>
      <c r="BD31" t="s">
        <v>34</v>
      </c>
      <c r="BE31" s="5">
        <f>MAX($W19:$AA19)</f>
        <v>1.3811665595773541</v>
      </c>
      <c r="BF31" s="6">
        <f>_xlfn.IFNA(VLOOKUP($BE31, $W19:$AH19,8,0), _xlfn.IFNA(VLOOKUP($BE31, $X19:$AH19,8,0), _xlfn.IFNA(VLOOKUP($BE31, $Y19:$AH19,8,0), _xlfn.IFNA(VLOOKUP($BE31, $Z19:$AH19,8,0), VLOOKUP($BE31, $AA19:$AH19,8,0)))))</f>
        <v>0.16470836010566145</v>
      </c>
      <c r="BH31" t="s">
        <v>34</v>
      </c>
      <c r="BI31" s="5">
        <f>MAX($W20:$AA20)</f>
        <v>0.9761612126798791</v>
      </c>
      <c r="BJ31" s="6">
        <f>_xlfn.IFNA(VLOOKUP($BI31, $W20:$AH20,8,0), _xlfn.IFNA(VLOOKUP($BI31, $X20:$AH20,8,0), _xlfn.IFNA(VLOOKUP($BI31, $Y20:$AH20,8,0), _xlfn.IFNA(VLOOKUP($BI31, $Z20:$AH20,8,0), VLOOKUP($BI31, $AA20:$AH20,8,0)))))</f>
        <v>6.6306908383264251E-4</v>
      </c>
      <c r="BL31" t="s">
        <v>34</v>
      </c>
      <c r="BM31" s="5">
        <f>MAX($W21:$AA21)</f>
        <v>1.3743961352657004</v>
      </c>
      <c r="BN31" s="6">
        <f>_xlfn.IFNA(VLOOKUP($BM31, $W21:$AH21,8,0), _xlfn.IFNA(VLOOKUP($BM31, $X21:$AH21,8,0), _xlfn.IFNA(VLOOKUP($BM31, $Y21:$AH21,8,0), _xlfn.IFNA(VLOOKUP($BM31, $Z21:$AH21,8,0), VLOOKUP($BM31, $AA21:$AH21,8,0)))))</f>
        <v>0.12733695652173913</v>
      </c>
      <c r="BP31" t="s">
        <v>34</v>
      </c>
      <c r="BQ31" s="5">
        <f>MAX($W22:$AA22)</f>
        <v>0.48508098891730606</v>
      </c>
      <c r="BR31" s="6">
        <f>_xlfn.IFNA(VLOOKUP($BQ31, $W22:$AH22,8,0), _xlfn.IFNA(VLOOKUP($BQ31, $X22:$AH22,8,0), _xlfn.IFNA(VLOOKUP($BQ31, $Y22:$AH22,8,0), _xlfn.IFNA(VLOOKUP($BQ31, $Z22:$AH22,8,0), VLOOKUP($BQ31, $AA22:$AH22,8,0)))))</f>
        <v>4.8076726342710992E-2</v>
      </c>
    </row>
    <row r="32" spans="1:70" x14ac:dyDescent="0.3">
      <c r="B32" t="s">
        <v>28</v>
      </c>
      <c r="C32" s="26">
        <v>15</v>
      </c>
      <c r="D32" s="26">
        <v>0</v>
      </c>
      <c r="E32" s="26">
        <v>0</v>
      </c>
      <c r="F32" s="26">
        <v>0</v>
      </c>
      <c r="G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">
        <f t="shared" si="24"/>
        <v>0</v>
      </c>
      <c r="P32" s="3">
        <f t="shared" si="24"/>
        <v>0</v>
      </c>
      <c r="Q32" s="3">
        <f t="shared" si="24"/>
        <v>0</v>
      </c>
      <c r="R32" s="3">
        <f t="shared" si="24"/>
        <v>0</v>
      </c>
      <c r="S32" s="3">
        <f t="shared" si="24"/>
        <v>0</v>
      </c>
      <c r="T32" s="3"/>
      <c r="U32" s="3">
        <f t="shared" ref="U32:U34" si="33">53/569</f>
        <v>9.3145869947275917E-2</v>
      </c>
      <c r="V32" s="3"/>
      <c r="W32" s="4">
        <f>O32/$U32</f>
        <v>0</v>
      </c>
      <c r="X32" s="4">
        <f t="shared" si="27"/>
        <v>0</v>
      </c>
      <c r="Y32" s="4">
        <f t="shared" si="27"/>
        <v>0</v>
      </c>
      <c r="Z32" s="4">
        <f t="shared" si="27"/>
        <v>0</v>
      </c>
      <c r="AA32" s="4">
        <f t="shared" si="27"/>
        <v>0</v>
      </c>
      <c r="AB32" s="4">
        <f t="shared" si="7"/>
        <v>0</v>
      </c>
      <c r="AC32" s="4"/>
      <c r="AD32" s="4">
        <f>IF(C32&gt;0,((I32*((3*53)+C32))/(4*C32*53))*(1-(C32-I32)/(569-53)),0)</f>
        <v>0</v>
      </c>
      <c r="AE32" s="4">
        <f t="shared" si="32"/>
        <v>0</v>
      </c>
      <c r="AF32" s="4">
        <f t="shared" si="32"/>
        <v>0</v>
      </c>
      <c r="AG32" s="4">
        <f t="shared" si="32"/>
        <v>0</v>
      </c>
      <c r="AH32" s="4">
        <f t="shared" si="32"/>
        <v>0</v>
      </c>
      <c r="AQ32" t="s">
        <v>39</v>
      </c>
      <c r="AX32" t="s">
        <v>35</v>
      </c>
      <c r="AY32" s="6">
        <f>MAX(W23:AA26)</f>
        <v>1.8372269705603035</v>
      </c>
      <c r="AZ32" s="6">
        <f>_xlfn.IFNA(VLOOKUP(AY32, W23:AH26,8,0), _xlfn.IFNA(VLOOKUP(AY32, X23:AH26,8,0), _xlfn.IFNA(VLOOKUP(AY32, Y23:AH26,8,0), _xlfn.IFNA(VLOOKUP(AY32, Z23:AH26,8,0), VLOOKUP(AY32, AA23:AH26,8,0)))))</f>
        <v>0.1581293339783906</v>
      </c>
      <c r="BA32" t="s">
        <v>35</v>
      </c>
      <c r="BB32" s="6">
        <f>MAX(AD23:AH26)</f>
        <v>0.1581293339783906</v>
      </c>
      <c r="BD32" t="s">
        <v>35</v>
      </c>
      <c r="BE32" s="5">
        <f>MAX($W23:$AA23)</f>
        <v>1.8372269705603035</v>
      </c>
      <c r="BF32" s="6">
        <f>_xlfn.IFNA(VLOOKUP($BE32, $W23:$AH23,8,0), _xlfn.IFNA(VLOOKUP($BE32, $X23:$AH23,8,0), _xlfn.IFNA(VLOOKUP($BE32, $Y23:$AH23,8,0), _xlfn.IFNA(VLOOKUP($BE32, $Z23:$AH23,8,0), VLOOKUP($BE32, $AA23:$AH23,8,0)))))</f>
        <v>0.1581293339783906</v>
      </c>
      <c r="BH32" t="s">
        <v>35</v>
      </c>
      <c r="BI32" s="5">
        <f>MAX($W24:$AA24)</f>
        <v>1.0160714285714285</v>
      </c>
      <c r="BJ32" s="6">
        <f>_xlfn.IFNA(VLOOKUP($BI32, $W24:$AH24,8,0), _xlfn.IFNA(VLOOKUP($BI32, $X24:$AH24,8,0), _xlfn.IFNA(VLOOKUP($BI32, $Y24:$AH24,8,0), _xlfn.IFNA(VLOOKUP($BI32, $Z24:$AH24,8,0), VLOOKUP($BI32, $AA24:$AH24,8,0)))))</f>
        <v>5.1322439353099717E-3</v>
      </c>
      <c r="BL32" t="s">
        <v>35</v>
      </c>
      <c r="BM32" s="5">
        <f>MAX($W25:$AA25)</f>
        <v>1.0467977463493157</v>
      </c>
      <c r="BN32" s="6">
        <f>_xlfn.IFNA(VLOOKUP($BM32, $W25:$AH25,8,0), _xlfn.IFNA(VLOOKUP($BM32, $X25:$AH25,8,0), _xlfn.IFNA(VLOOKUP($BM32, $Y25:$AH25,8,0), _xlfn.IFNA(VLOOKUP($BM32, $Z25:$AH25,8,0), VLOOKUP($BM32, $AA25:$AH25,8,0)))))</f>
        <v>9.530070008959933E-2</v>
      </c>
      <c r="BP32" t="s">
        <v>35</v>
      </c>
      <c r="BQ32" s="5">
        <f>MAX($W26:$AA26)</f>
        <v>1.3263403263403262</v>
      </c>
      <c r="BR32" s="6">
        <f>_xlfn.IFNA(VLOOKUP($BQ32, $W26:$AH26,8,0), _xlfn.IFNA(VLOOKUP($BQ32, $X26:$AH26,8,0), _xlfn.IFNA(VLOOKUP($BQ32, $Y26:$AH26,8,0), _xlfn.IFNA(VLOOKUP($BQ32, $Z26:$AH26,8,0), VLOOKUP($BQ32, $AA26:$AH26,8,0)))))</f>
        <v>7.7945639266393987E-2</v>
      </c>
    </row>
    <row r="33" spans="1:70" x14ac:dyDescent="0.3">
      <c r="B33" t="s">
        <v>29</v>
      </c>
      <c r="C33" s="26">
        <v>566</v>
      </c>
      <c r="D33" s="26">
        <v>465</v>
      </c>
      <c r="E33" s="26">
        <v>35</v>
      </c>
      <c r="F33" s="26">
        <v>3</v>
      </c>
      <c r="G33" s="26">
        <v>0</v>
      </c>
      <c r="I33" s="26">
        <v>53</v>
      </c>
      <c r="J33" s="26">
        <v>49</v>
      </c>
      <c r="K33" s="26">
        <v>1</v>
      </c>
      <c r="L33" s="26">
        <v>0</v>
      </c>
      <c r="M33" s="26">
        <v>0</v>
      </c>
      <c r="O33" s="3">
        <f t="shared" si="24"/>
        <v>9.3639575971731448E-2</v>
      </c>
      <c r="P33" s="3">
        <f t="shared" si="24"/>
        <v>0.10537634408602151</v>
      </c>
      <c r="Q33" s="3">
        <f t="shared" si="24"/>
        <v>2.8571428571428571E-2</v>
      </c>
      <c r="R33" s="3">
        <f t="shared" si="24"/>
        <v>0</v>
      </c>
      <c r="S33" s="3">
        <f t="shared" si="24"/>
        <v>0</v>
      </c>
      <c r="T33" s="3"/>
      <c r="U33" s="3">
        <f t="shared" si="33"/>
        <v>9.3145869947275917E-2</v>
      </c>
      <c r="V33" s="3"/>
      <c r="W33" s="4">
        <f>O33/$U33</f>
        <v>1.0053003533568905</v>
      </c>
      <c r="X33" s="4">
        <f t="shared" si="27"/>
        <v>1.1313045242442687</v>
      </c>
      <c r="Y33" s="4">
        <f t="shared" si="27"/>
        <v>0.30673854447439353</v>
      </c>
      <c r="Z33" s="4">
        <f t="shared" si="27"/>
        <v>0</v>
      </c>
      <c r="AA33" s="4">
        <f t="shared" si="27"/>
        <v>0</v>
      </c>
      <c r="AB33" s="4">
        <f t="shared" si="7"/>
        <v>1.1313045242442687</v>
      </c>
      <c r="AC33" s="4"/>
      <c r="AD33" s="4">
        <f>IF(C33&gt;0,((I33*((3*53)+C33))/(4*C33*53))*(1-(C33-I33)/(569-53)),0)</f>
        <v>1.8618004766209253E-3</v>
      </c>
      <c r="AE33" s="4">
        <f t="shared" si="32"/>
        <v>6.0109366964382613E-2</v>
      </c>
      <c r="AF33" s="4">
        <f t="shared" si="32"/>
        <v>2.442278359347249E-2</v>
      </c>
      <c r="AG33" s="4">
        <f t="shared" si="32"/>
        <v>0</v>
      </c>
      <c r="AH33" s="4">
        <f t="shared" si="32"/>
        <v>0</v>
      </c>
      <c r="AQ33" s="18" t="s">
        <v>27</v>
      </c>
      <c r="AR33" s="8">
        <f>COUNTIF(W3, "&gt;2") + COUNTIF(W7, "&gt;2") + COUNTIF(W11, "&gt;2") + COUNTIF(W15, "&gt;2") + COUNTIF(W19, "&gt;2") + COUNTIF(W23, "&gt;2") + COUNTIF(W27, "&gt;2") + COUNTIF(W31, "&gt;2")</f>
        <v>0</v>
      </c>
      <c r="AS33" s="8">
        <f>COUNTIF(X3, "&gt;2") + COUNTIF(X7, "&gt;2") + COUNTIF(X11, "&gt;2") + COUNTIF(X15, "&gt;2") + COUNTIF(X19, "&gt;2") + COUNTIF(X23, "&gt;2") + COUNTIF(X27, "&gt;2") + COUNTIF(X31, "&gt;2")</f>
        <v>0</v>
      </c>
      <c r="AT33" s="8">
        <f>COUNTIF(Y3, "&gt;2") + COUNTIF(Y7, "&gt;2") + COUNTIF(Y11, "&gt;2") + COUNTIF(Y15, "&gt;2") + COUNTIF(Y19, "&gt;2") + COUNTIF(Y23, "&gt;2") + COUNTIF(Y27, "&gt;2") + COUNTIF(Y31, "&gt;2")</f>
        <v>0</v>
      </c>
      <c r="AU33" s="8">
        <f>COUNTIF(Z3, "&gt;2") + COUNTIF(Z7, "&gt;2") + COUNTIF(Z11, "&gt;2") + COUNTIF(Z15, "&gt;2") + COUNTIF(Z19, "&gt;2") + COUNTIF(Z23, "&gt;2") + COUNTIF(Z27, "&gt;2") + COUNTIF(Z31, "&gt;2")</f>
        <v>0</v>
      </c>
      <c r="AV33" s="19">
        <f>COUNTIF(AA3, "&gt;2") + COUNTIF(AA7, "&gt;2") + COUNTIF(AA11, "&gt;2") + COUNTIF(AA15, "&gt;2") + COUNTIF(AA19, "&gt;2") + COUNTIF(AA23, "&gt;2") + COUNTIF(AA27, "&gt;2") + COUNTIF(AA31, "&gt;2")</f>
        <v>0</v>
      </c>
      <c r="AW33" s="5"/>
      <c r="AX33" t="s">
        <v>37</v>
      </c>
      <c r="AY33" s="6">
        <f>MAX(W27:AA30)</f>
        <v>5.0803571428571432</v>
      </c>
      <c r="AZ33" s="6">
        <f>_xlfn.IFNA(VLOOKUP(AY33, W27:AH30,8,0), _xlfn.IFNA(VLOOKUP(AY33, X27:AH30,8,0), _xlfn.IFNA(VLOOKUP(AY33, Y27:AH30,8,0), _xlfn.IFNA(VLOOKUP(AY33, Z27:AH30,8,0), VLOOKUP(AY33, AA27:AH30,8,0)))))</f>
        <v>0.37872458925090502</v>
      </c>
      <c r="BA33" t="s">
        <v>37</v>
      </c>
      <c r="BB33" s="6">
        <f>MAX(AD27:AH30)</f>
        <v>0.37872458925090502</v>
      </c>
      <c r="BD33" t="s">
        <v>37</v>
      </c>
      <c r="BE33" s="5">
        <f>MAX($W27:$AA27)</f>
        <v>1.0727447353443369</v>
      </c>
      <c r="BF33" s="6">
        <f>_xlfn.IFNA(VLOOKUP($BE33, $W27:$AH27,8,0), _xlfn.IFNA(VLOOKUP($BE33, $X27:$AH27,8,0), _xlfn.IFNA(VLOOKUP($BE33, $Y27:$AH27,8,0), _xlfn.IFNA(VLOOKUP($BE33, $Z27:$AH27,8,0), VLOOKUP($BE33, $AA27:$AH27,8,0)))))</f>
        <v>3.9396854242733877E-2</v>
      </c>
      <c r="BH33" t="s">
        <v>37</v>
      </c>
      <c r="BI33" s="5">
        <f>MAX($W28:$AA28)</f>
        <v>1.7585851648351649</v>
      </c>
      <c r="BJ33" s="6">
        <f>_xlfn.IFNA(VLOOKUP($BI33, $W28:$AH28,8,0), _xlfn.IFNA(VLOOKUP($BI33, $X28:$AH28,8,0), _xlfn.IFNA(VLOOKUP($BI33, $Y28:$AH28,8,0), _xlfn.IFNA(VLOOKUP($BI33, $Z28:$AH28,8,0), VLOOKUP($BI33, $AA28:$AH28,8,0)))))</f>
        <v>0.15573790244842878</v>
      </c>
      <c r="BL33" t="s">
        <v>37</v>
      </c>
      <c r="BM33" s="5">
        <f>MAX($W29:$AA29)</f>
        <v>1.1987359550561798</v>
      </c>
      <c r="BN33" s="6">
        <f>_xlfn.IFNA(VLOOKUP($BM33, $W29:$AH29,8,0), _xlfn.IFNA(VLOOKUP($BM33, $X29:$AH29,8,0), _xlfn.IFNA(VLOOKUP($BM33, $Y29:$AH29,8,0), _xlfn.IFNA(VLOOKUP($BM33, $Z29:$AH29,8,0), VLOOKUP($BM33, $AA29:$AH29,8,0)))))</f>
        <v>0.12646198830409355</v>
      </c>
      <c r="BP33" t="s">
        <v>37</v>
      </c>
      <c r="BQ33" s="5">
        <f>MAX($W30:$AA30)</f>
        <v>5.0803571428571432</v>
      </c>
      <c r="BR33" s="6">
        <f>_xlfn.IFNA(VLOOKUP($BQ33, $W30:$AH30,8,0), _xlfn.IFNA(VLOOKUP($BQ33, $X30:$AH30,8,0), _xlfn.IFNA(VLOOKUP($BQ33, $Y30:$AH30,8,0), _xlfn.IFNA(VLOOKUP($BQ33, $Z30:$AH30,8,0), VLOOKUP($BQ33, $AA30:$AH30,8,0)))))</f>
        <v>0.37872458925090502</v>
      </c>
    </row>
    <row r="34" spans="1:70" s="1" customFormat="1" x14ac:dyDescent="0.3">
      <c r="B34" s="1" t="s">
        <v>30</v>
      </c>
      <c r="C34" s="1">
        <v>16</v>
      </c>
      <c r="D34" s="1">
        <v>2</v>
      </c>
      <c r="E34" s="1">
        <v>0</v>
      </c>
      <c r="F34" s="1">
        <v>0</v>
      </c>
      <c r="G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0">
        <f t="shared" si="24"/>
        <v>0</v>
      </c>
      <c r="P34" s="10">
        <f t="shared" si="24"/>
        <v>0</v>
      </c>
      <c r="Q34" s="10">
        <f t="shared" si="24"/>
        <v>0</v>
      </c>
      <c r="R34" s="10">
        <f t="shared" si="24"/>
        <v>0</v>
      </c>
      <c r="S34" s="10">
        <f t="shared" si="24"/>
        <v>0</v>
      </c>
      <c r="T34" s="10"/>
      <c r="U34" s="10">
        <f t="shared" si="33"/>
        <v>9.3145869947275917E-2</v>
      </c>
      <c r="V34" s="10"/>
      <c r="W34" s="11">
        <f>O34/$U34</f>
        <v>0</v>
      </c>
      <c r="X34" s="11">
        <f t="shared" si="27"/>
        <v>0</v>
      </c>
      <c r="Y34" s="11">
        <f t="shared" si="27"/>
        <v>0</v>
      </c>
      <c r="Z34" s="11">
        <f t="shared" si="27"/>
        <v>0</v>
      </c>
      <c r="AA34" s="11">
        <f t="shared" si="27"/>
        <v>0</v>
      </c>
      <c r="AB34" s="11">
        <f t="shared" si="7"/>
        <v>0</v>
      </c>
      <c r="AC34" s="11"/>
      <c r="AD34" s="11">
        <f>IF(C34&gt;0,((I34*((3*53)+C34))/(4*C34*53))*(1-(C34-I34)/(569-53)),0)</f>
        <v>0</v>
      </c>
      <c r="AE34" s="11">
        <f t="shared" si="32"/>
        <v>0</v>
      </c>
      <c r="AF34" s="11">
        <f t="shared" si="32"/>
        <v>0</v>
      </c>
      <c r="AG34" s="11">
        <f t="shared" si="32"/>
        <v>0</v>
      </c>
      <c r="AH34" s="11">
        <f t="shared" si="32"/>
        <v>0</v>
      </c>
      <c r="AQ34" s="22" t="s">
        <v>28</v>
      </c>
      <c r="AR34" s="5">
        <f t="shared" ref="AR34:AV36" si="34">COUNTIF(W4, "&gt;2") + COUNTIF(W8, "&gt;2") + COUNTIF(W12, "&gt;2") + COUNTIF(W16, "&gt;2") + COUNTIF(W20, "&gt;2") + COUNTIF(W24, "&gt;2") + COUNTIF(W28, "&gt;2") + COUNTIF(W32, "&gt;2")</f>
        <v>0</v>
      </c>
      <c r="AS34" s="5">
        <f t="shared" si="34"/>
        <v>0</v>
      </c>
      <c r="AT34" s="5">
        <f t="shared" si="34"/>
        <v>1</v>
      </c>
      <c r="AU34" s="5">
        <f t="shared" si="34"/>
        <v>1</v>
      </c>
      <c r="AV34" s="23">
        <f t="shared" si="34"/>
        <v>0</v>
      </c>
      <c r="AW34" s="14"/>
      <c r="AX34" s="1" t="s">
        <v>38</v>
      </c>
      <c r="AY34" s="15">
        <f>MAX(W31:AA34)</f>
        <v>1.3632824198861935</v>
      </c>
      <c r="AZ34" s="15">
        <f>_xlfn.IFNA(VLOOKUP(AY34, W31:AH34,8,0), _xlfn.IFNA(VLOOKUP(AY34, X31:AH34,8,0), _xlfn.IFNA(VLOOKUP(AY34, Y31:AH34,8,0), _xlfn.IFNA(VLOOKUP(AY34, Z31:AH34,8,0), VLOOKUP(AY34, AA31:AH34,8,0)))))</f>
        <v>0.1188003649609617</v>
      </c>
      <c r="BA34" s="1" t="s">
        <v>38</v>
      </c>
      <c r="BB34" s="15">
        <f>MAX(AD31:AH34)</f>
        <v>0.1188003649609617</v>
      </c>
      <c r="BD34" s="1" t="s">
        <v>38</v>
      </c>
      <c r="BE34" s="5">
        <f>MAX($W31:$AA31)</f>
        <v>1.3632824198861935</v>
      </c>
      <c r="BF34" s="15">
        <f>_xlfn.IFNA(VLOOKUP($BE34, $W31:$AH31,8,0), _xlfn.IFNA(VLOOKUP($BE34, $X31:$AH31,8,0), _xlfn.IFNA(VLOOKUP($BE34, $Y31:$AH31,8,0), _xlfn.IFNA(VLOOKUP($BE34, $Z31:$AH31,8,0), VLOOKUP($BE34, $AA31:$AH31,8,0)))))</f>
        <v>0.1188003649609617</v>
      </c>
      <c r="BH34" s="1" t="s">
        <v>38</v>
      </c>
      <c r="BI34" s="5">
        <f>MAX($W32:$AA32)</f>
        <v>0</v>
      </c>
      <c r="BJ34" s="6">
        <f>_xlfn.IFNA(VLOOKUP($BI34, $W32:$AH32,8,0), _xlfn.IFNA(VLOOKUP($BI34, $X32:$AH32,8,0), _xlfn.IFNA(VLOOKUP($BI34, $Y32:$AH32,8,0), _xlfn.IFNA(VLOOKUP($BI34, $Z32:$AH32,8,0), VLOOKUP($BI34, $AA32:$AH32,8,0)))))</f>
        <v>0</v>
      </c>
      <c r="BL34" s="1" t="s">
        <v>38</v>
      </c>
      <c r="BM34" s="14">
        <f>MAX($W33:$AA33)</f>
        <v>1.1313045242442687</v>
      </c>
      <c r="BN34" s="15">
        <f>_xlfn.IFNA(VLOOKUP($BM34, $W33:$AH33,8,0), _xlfn.IFNA(VLOOKUP($BM34, $X33:$AH33,8,0), _xlfn.IFNA(VLOOKUP($BM34, $Y33:$AH33,8,0), _xlfn.IFNA(VLOOKUP($BM34, $Z33:$AH33,8,0), VLOOKUP($BM34, $AA33:$AH33,8,0)))))</f>
        <v>6.0109366964382613E-2</v>
      </c>
      <c r="BP34" s="1" t="s">
        <v>38</v>
      </c>
      <c r="BQ34" s="14">
        <f>MAX($W34:$AA34)</f>
        <v>0</v>
      </c>
      <c r="BR34" s="15">
        <f>_xlfn.IFNA(VLOOKUP($BQ34, $W34:$AH34,8,0), _xlfn.IFNA(VLOOKUP($BQ34, $X34:$AH34,8,0), _xlfn.IFNA(VLOOKUP($BQ34, $Y34:$AH34,8,0), _xlfn.IFNA(VLOOKUP($BQ34, $Z34:$AH34,8,0), VLOOKUP($BQ34, $AA34:$AH34,8,0)))))</f>
        <v>0</v>
      </c>
    </row>
    <row r="35" spans="1:70" x14ac:dyDescent="0.3">
      <c r="AQ35" s="22" t="s">
        <v>29</v>
      </c>
      <c r="AR35" s="5">
        <f t="shared" si="34"/>
        <v>0</v>
      </c>
      <c r="AS35" s="5">
        <f t="shared" si="34"/>
        <v>0</v>
      </c>
      <c r="AT35" s="5">
        <f t="shared" si="34"/>
        <v>0</v>
      </c>
      <c r="AU35" s="5">
        <f t="shared" si="34"/>
        <v>0</v>
      </c>
      <c r="AV35" s="23">
        <f t="shared" si="34"/>
        <v>0</v>
      </c>
      <c r="AW35" s="5"/>
    </row>
    <row r="36" spans="1:70" x14ac:dyDescent="0.3">
      <c r="AQ36" s="22" t="s">
        <v>30</v>
      </c>
      <c r="AR36" s="5">
        <f t="shared" si="34"/>
        <v>1</v>
      </c>
      <c r="AS36" s="5">
        <f t="shared" si="34"/>
        <v>1</v>
      </c>
      <c r="AT36" s="5">
        <f t="shared" si="34"/>
        <v>0</v>
      </c>
      <c r="AU36" s="5">
        <f t="shared" si="34"/>
        <v>0</v>
      </c>
      <c r="AV36" s="23">
        <f t="shared" si="34"/>
        <v>0</v>
      </c>
      <c r="AW36" s="5"/>
      <c r="AX36" t="s">
        <v>42</v>
      </c>
      <c r="AY36">
        <f>COUNTIF(AY27:AY34, "&gt;1.5")</f>
        <v>5</v>
      </c>
      <c r="BD36" t="s">
        <v>42</v>
      </c>
      <c r="BE36">
        <f>COUNTIF(BE27:BE34, "&gt;1.5")</f>
        <v>2</v>
      </c>
      <c r="BH36" t="s">
        <v>42</v>
      </c>
      <c r="BI36">
        <f>COUNTIF(BI27:BI34, "&gt;1.5")</f>
        <v>4</v>
      </c>
      <c r="BL36" t="s">
        <v>42</v>
      </c>
      <c r="BM36">
        <f>COUNTIF(BM27:BM34, "&gt;1.5")</f>
        <v>0</v>
      </c>
      <c r="BP36" t="s">
        <v>42</v>
      </c>
      <c r="BQ36">
        <f>COUNTIF(BQ27:BQ34, "&gt;1.5")</f>
        <v>2</v>
      </c>
    </row>
    <row r="37" spans="1:70" x14ac:dyDescent="0.3">
      <c r="A37" t="s">
        <v>48</v>
      </c>
      <c r="AQ37" s="20"/>
      <c r="AR37" s="1"/>
      <c r="AS37" s="1"/>
      <c r="AT37" s="1"/>
      <c r="AU37" s="1"/>
      <c r="AV37" s="24"/>
      <c r="AX37" t="s">
        <v>43</v>
      </c>
      <c r="AY37">
        <f>COUNTIF(AY27:AY34, "&gt;2")</f>
        <v>4</v>
      </c>
      <c r="BD37" t="s">
        <v>43</v>
      </c>
      <c r="BE37">
        <f>COUNTIF(BE27:BE34, "&gt;2")</f>
        <v>0</v>
      </c>
      <c r="BH37" t="s">
        <v>43</v>
      </c>
      <c r="BI37">
        <f>COUNTIF(BI27:BI34, "&gt;2")</f>
        <v>2</v>
      </c>
      <c r="BL37" t="s">
        <v>43</v>
      </c>
      <c r="BM37">
        <f>COUNTIF(BM27:BM34, "&gt;2")</f>
        <v>0</v>
      </c>
      <c r="BP37" t="s">
        <v>43</v>
      </c>
      <c r="BQ37">
        <f>COUNTIF(BQ27:BQ34, "&gt;2")</f>
        <v>2</v>
      </c>
    </row>
    <row r="39" spans="1:70" x14ac:dyDescent="0.3">
      <c r="AX39" s="1" t="s">
        <v>45</v>
      </c>
      <c r="AY39" s="1"/>
    </row>
    <row r="40" spans="1:70" x14ac:dyDescent="0.3">
      <c r="AX40" t="s">
        <v>26</v>
      </c>
      <c r="AY40" t="str">
        <f>IF(COUNTIF(W3:AA3,AY27), B3, IF(COUNTIF(W4:AA4,AY27), B4, IF(COUNTIF(W5:AA5,AY27), B5, B6)))</f>
        <v>dE</v>
      </c>
    </row>
    <row r="41" spans="1:70" x14ac:dyDescent="0.3">
      <c r="AX41" t="s">
        <v>31</v>
      </c>
      <c r="AY41" t="str">
        <f>IF(COUNTIF(W7:AA7,AY28), B7, IF(COUNTIF(W8:AA8,AY28), B8, IF(COUNTIF(W9:AA9,AY28), B9, B10)))</f>
        <v>dU</v>
      </c>
    </row>
    <row r="42" spans="1:70" x14ac:dyDescent="0.3">
      <c r="AX42" t="s">
        <v>32</v>
      </c>
      <c r="AY42" t="str">
        <f>IF(COUNTIF(W11:AA11,AY29), B11, IF(COUNTIF(W12:AA12,AY29), B12, IF(COUNTIF(W13:AA13,AY29), B13, B14)))</f>
        <v>dE</v>
      </c>
    </row>
    <row r="43" spans="1:70" x14ac:dyDescent="0.3">
      <c r="AX43" t="s">
        <v>33</v>
      </c>
      <c r="AY43" t="str">
        <f>IF(COUNTIF(W15:AA15,AY30), B15, IF(COUNTIF(W16:AA16,AY30), B16, IF(COUNTIF(W17:AA17,AY30), B17, B18)))</f>
        <v>dE(class)</v>
      </c>
    </row>
    <row r="44" spans="1:70" x14ac:dyDescent="0.3">
      <c r="AX44" t="s">
        <v>34</v>
      </c>
      <c r="AY44" t="str">
        <f>IF(COUNTIF(W19:AA19,AY31), B19, IF(COUNTIF(W20:AA20,AY31), B20, IF(COUNTIF(W21:AA21,AY31), B21, B22)))</f>
        <v>dE(class)</v>
      </c>
    </row>
    <row r="45" spans="1:70" x14ac:dyDescent="0.3">
      <c r="AX45" t="s">
        <v>35</v>
      </c>
      <c r="AY45" t="str">
        <f>IF(COUNTIF(W23:AA23,AY32), B23, IF(COUNTIF(W24:AA24,AY32), B24, IF(COUNTIF(W25:AA25,AY32), B25, B26)))</f>
        <v>dE(class)</v>
      </c>
    </row>
    <row r="46" spans="1:70" x14ac:dyDescent="0.3">
      <c r="AX46" t="s">
        <v>37</v>
      </c>
      <c r="AY46" t="str">
        <f>IF(COUNTIF(W27:AA27,AY33), B27, IF(COUNTIF(W28:AA28,AY33), B28, IF(COUNTIF(W29:AA29,AY33), B29, B30)))</f>
        <v>dU</v>
      </c>
    </row>
    <row r="47" spans="1:70" x14ac:dyDescent="0.3">
      <c r="AX47" t="s">
        <v>38</v>
      </c>
      <c r="AY47" t="str">
        <f>IF(COUNTIF(W31:AA31,AY34), B31, IF(COUNTIF(W32:AA32,AY34), B32, IF(COUNTIF(W33:AA33,AY34), B33, B34)))</f>
        <v>dE(class)</v>
      </c>
    </row>
    <row r="49" spans="50:52" x14ac:dyDescent="0.3">
      <c r="AX49" t="s">
        <v>46</v>
      </c>
      <c r="AY49" t="s">
        <v>47</v>
      </c>
    </row>
    <row r="50" spans="50:52" x14ac:dyDescent="0.3">
      <c r="AX50" t="s">
        <v>27</v>
      </c>
      <c r="AY50">
        <f>COUNTIF(AY$40:AY$47, AX50)</f>
        <v>4</v>
      </c>
    </row>
    <row r="51" spans="50:52" x14ac:dyDescent="0.3">
      <c r="AX51" t="s">
        <v>28</v>
      </c>
      <c r="AY51">
        <f t="shared" ref="AY51:AY53" si="35">COUNTIF(AY$40:AY$47, AX51)</f>
        <v>2</v>
      </c>
    </row>
    <row r="52" spans="50:52" x14ac:dyDescent="0.3">
      <c r="AX52" t="s">
        <v>29</v>
      </c>
      <c r="AY52">
        <f t="shared" si="35"/>
        <v>0</v>
      </c>
    </row>
    <row r="53" spans="50:52" x14ac:dyDescent="0.3">
      <c r="AX53" t="s">
        <v>30</v>
      </c>
      <c r="AY53">
        <f t="shared" si="35"/>
        <v>2</v>
      </c>
    </row>
    <row r="55" spans="50:52" x14ac:dyDescent="0.3">
      <c r="AX55" t="s">
        <v>46</v>
      </c>
      <c r="AY55" t="s">
        <v>50</v>
      </c>
      <c r="AZ55" t="s">
        <v>51</v>
      </c>
    </row>
    <row r="56" spans="50:52" x14ac:dyDescent="0.3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2</v>
      </c>
      <c r="AZ56">
        <f>SUM(COUNTIF(AB3, "&gt;2"), COUNTIF(AB7, "&gt;2"), COUNTIF(AB11, "&gt;2"), COUNTIF(AB15, "&gt;2"), COUNTIF(AB19, "&gt;2"), COUNTIF(AB23, "&gt;2"), COUNTIF(AB27, "&gt;2"), COUNTIF(AB31, "&gt;2"))</f>
        <v>0</v>
      </c>
    </row>
    <row r="57" spans="50:52" x14ac:dyDescent="0.3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4</v>
      </c>
      <c r="AZ57">
        <f t="shared" ref="AZ57:AZ59" si="36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">
      <c r="AX58" t="s">
        <v>29</v>
      </c>
      <c r="AY58">
        <f t="shared" ref="AY58:AY59" si="37">SUM(COUNTIF(AB5, "&gt;1.5"), COUNTIF(AB9, "&gt;1.5"), COUNTIF(AB13, "&gt;1.5"), COUNTIF(AB17, "&gt;1.5"), COUNTIF(AB21, "&gt;1.5"), COUNTIF(AB25, "&gt;1.5"), COUNTIF(AB29, "&gt;1.5"), COUNTIF(AB33, "&gt;1.5"))</f>
        <v>0</v>
      </c>
      <c r="AZ58">
        <f t="shared" si="36"/>
        <v>0</v>
      </c>
    </row>
    <row r="59" spans="50:52" x14ac:dyDescent="0.3">
      <c r="AX59" t="s">
        <v>30</v>
      </c>
      <c r="AY59">
        <f t="shared" si="37"/>
        <v>2</v>
      </c>
      <c r="AZ59">
        <f t="shared" si="36"/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30D3-F768-4A48-B422-40BCAA9210AB}">
  <dimension ref="A1:BR59"/>
  <sheetViews>
    <sheetView topLeftCell="AW16" zoomScale="70" zoomScaleNormal="70" workbookViewId="0">
      <selection activeCell="BA39" sqref="BA39:BA47"/>
    </sheetView>
  </sheetViews>
  <sheetFormatPr defaultRowHeight="14.4" x14ac:dyDescent="0.3"/>
  <cols>
    <col min="3" max="5" width="9.6640625" bestFit="1" customWidth="1"/>
    <col min="6" max="7" width="9.6640625" customWidth="1"/>
    <col min="37" max="37" width="12.77734375" bestFit="1" customWidth="1"/>
    <col min="44" max="46" width="9.33203125" bestFit="1" customWidth="1"/>
    <col min="47" max="49" width="9.33203125" customWidth="1"/>
  </cols>
  <sheetData>
    <row r="1" spans="1:60" x14ac:dyDescent="0.3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">
      <c r="A3" s="2" t="s">
        <v>26</v>
      </c>
      <c r="B3" t="s">
        <v>27</v>
      </c>
      <c r="C3">
        <v>567</v>
      </c>
      <c r="D3">
        <v>545</v>
      </c>
      <c r="E3">
        <v>210</v>
      </c>
      <c r="F3">
        <v>28</v>
      </c>
      <c r="G3">
        <v>0</v>
      </c>
      <c r="I3">
        <v>86</v>
      </c>
      <c r="J3">
        <v>83</v>
      </c>
      <c r="K3">
        <v>40</v>
      </c>
      <c r="L3">
        <v>5</v>
      </c>
      <c r="M3">
        <v>0</v>
      </c>
      <c r="O3" s="3">
        <f>IF(I3&gt;0, I3/C3, 0)</f>
        <v>0.15167548500881833</v>
      </c>
      <c r="P3" s="3">
        <f>IF(J3&gt;0, J3/D3, 0)</f>
        <v>0.15229357798165138</v>
      </c>
      <c r="Q3" s="3">
        <f>IF(K3&gt;0, K3/E3, 0)</f>
        <v>0.19047619047619047</v>
      </c>
      <c r="R3" s="3">
        <f>IF(L3&gt;0, L3/F3, 0)</f>
        <v>0.17857142857142858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1.0035273368606701</v>
      </c>
      <c r="X3" s="4">
        <f>P3/$U3</f>
        <v>1.0076168124599958</v>
      </c>
      <c r="Y3" s="4">
        <f>Q3/$U3</f>
        <v>1.2602436323366555</v>
      </c>
      <c r="Z3" s="4">
        <f>R3/$U3</f>
        <v>1.1814784053156147</v>
      </c>
      <c r="AA3" s="4">
        <f>S3/$U3</f>
        <v>0</v>
      </c>
      <c r="AB3" s="4">
        <f>MAX(W3:AA3)</f>
        <v>1.2602436323366555</v>
      </c>
      <c r="AC3" s="4"/>
      <c r="AD3" s="4">
        <f>IF(C3&gt;0,((I3*((3*86)+C3))/(4*C3*86))*(1-(C3-I3)/(569-86)),0)</f>
        <v>1.5062385662799637E-3</v>
      </c>
      <c r="AE3" s="4">
        <f t="shared" ref="AE3:AH6" si="0">IF(D3&gt;0,((J3*((3*86)+D3))/(4*D3*86))*(1-(D3-J3)/(569-86)),0)</f>
        <v>1.5456489271899135E-2</v>
      </c>
      <c r="AF3" s="4">
        <f t="shared" si="0"/>
        <v>0.16792885000309524</v>
      </c>
      <c r="AG3" s="4">
        <f t="shared" si="0"/>
        <v>0.14139376680904919</v>
      </c>
      <c r="AH3" s="4">
        <f t="shared" si="0"/>
        <v>0</v>
      </c>
      <c r="AI3" s="3"/>
      <c r="AJ3" t="s">
        <v>27</v>
      </c>
      <c r="AK3" s="3">
        <f t="shared" ref="AK3:AO6" si="1">AVERAGE(O7,O11,O19,O23,O27,O31)</f>
        <v>8.729579461292386E-2</v>
      </c>
      <c r="AL3" s="3">
        <f t="shared" si="1"/>
        <v>8.6920160933549914E-2</v>
      </c>
      <c r="AM3" s="3">
        <f t="shared" si="1"/>
        <v>5.2315279481555822E-2</v>
      </c>
      <c r="AN3" s="3">
        <f t="shared" si="1"/>
        <v>1.2820512820512822E-2</v>
      </c>
      <c r="AO3" s="3">
        <f t="shared" si="1"/>
        <v>0</v>
      </c>
      <c r="AQ3" t="s">
        <v>27</v>
      </c>
      <c r="AR3" s="5">
        <f>AVERAGE(W3,W7,W11,W15,W19,W23,W27,W31)</f>
        <v>1.0216397132657367</v>
      </c>
      <c r="AS3" s="5">
        <f>AVERAGE(X3,X7,X11,X15,X19,X23,X27,X31)</f>
        <v>1.0084627119212</v>
      </c>
      <c r="AT3" s="5">
        <f>AVERAGE(Y3,Y7,Y11,Y15,Y19,Y23,Y27,Y31)</f>
        <v>0.70599056231644397</v>
      </c>
      <c r="AU3" s="5">
        <f>AVERAGE(Z3,Z7,Z11,Z15,Z19,Z23,Z27,Z31)</f>
        <v>0.22697688539131916</v>
      </c>
      <c r="AV3" s="5">
        <f>AVERAGE(AA3,AA7,AA11,AA15,AA19,AA23,AA27,AA31)</f>
        <v>0</v>
      </c>
      <c r="AW3" s="5"/>
      <c r="AX3" s="5">
        <f t="shared" ref="AX3:BB6" si="2">AVERAGE(AD3,AD7,AD11,AD15,AD19,AD23,AD27,AD31)</f>
        <v>1.1581365338128978E-2</v>
      </c>
      <c r="AY3" s="5">
        <f t="shared" si="2"/>
        <v>5.4089134805270479E-2</v>
      </c>
      <c r="AZ3" s="5">
        <f t="shared" si="2"/>
        <v>6.7988135352411938E-2</v>
      </c>
      <c r="BA3" s="5">
        <f t="shared" si="2"/>
        <v>2.5154711375099933E-2</v>
      </c>
      <c r="BB3" s="5">
        <f t="shared" si="2"/>
        <v>0</v>
      </c>
      <c r="BD3" s="6">
        <f>MAX(AD3,AD7,AD11,AD15,AD19,AD23,AD27,AD31)</f>
        <v>3.4525607732545607E-2</v>
      </c>
      <c r="BE3" s="6">
        <f t="shared" ref="BE3:BH6" si="3">MAX(AE3,AE7,AE11,AE15,AE19,AE23,AE27,AE31)</f>
        <v>0.11292835063539369</v>
      </c>
      <c r="BF3" s="6">
        <f t="shared" si="3"/>
        <v>0.16792885000309524</v>
      </c>
      <c r="BG3" s="6">
        <f t="shared" si="3"/>
        <v>0.14139376680904919</v>
      </c>
      <c r="BH3" s="6">
        <f t="shared" si="3"/>
        <v>0</v>
      </c>
    </row>
    <row r="4" spans="1:60" x14ac:dyDescent="0.3">
      <c r="B4" t="s">
        <v>28</v>
      </c>
      <c r="C4">
        <v>540</v>
      </c>
      <c r="D4">
        <v>184</v>
      </c>
      <c r="E4">
        <v>8</v>
      </c>
      <c r="F4">
        <v>0</v>
      </c>
      <c r="G4">
        <v>0</v>
      </c>
      <c r="I4">
        <v>85</v>
      </c>
      <c r="J4">
        <v>33</v>
      </c>
      <c r="K4">
        <v>3</v>
      </c>
      <c r="L4">
        <v>0</v>
      </c>
      <c r="M4">
        <v>0</v>
      </c>
      <c r="O4" s="3">
        <f t="shared" ref="O4:S19" si="4">IF(I4&gt;0, I4/C4, 0)</f>
        <v>0.15740740740740741</v>
      </c>
      <c r="P4" s="3">
        <f t="shared" si="4"/>
        <v>0.17934782608695651</v>
      </c>
      <c r="Q4" s="3">
        <f t="shared" si="4"/>
        <v>0.375</v>
      </c>
      <c r="R4" s="3">
        <f t="shared" si="4"/>
        <v>0</v>
      </c>
      <c r="S4" s="3">
        <f t="shared" si="4"/>
        <v>0</v>
      </c>
      <c r="T4" s="3"/>
      <c r="U4" s="3">
        <f t="shared" ref="U4:U6" si="5">86/569</f>
        <v>0.15114235500878734</v>
      </c>
      <c r="V4" s="3"/>
      <c r="W4" s="4">
        <f t="shared" ref="W4:AA19" si="6">O4/$U4</f>
        <v>1.0414513350559864</v>
      </c>
      <c r="X4" s="4">
        <f t="shared" si="6"/>
        <v>1.1866152679474216</v>
      </c>
      <c r="Y4" s="4">
        <f t="shared" si="6"/>
        <v>2.481104651162791</v>
      </c>
      <c r="Z4" s="4">
        <f t="shared" si="6"/>
        <v>0</v>
      </c>
      <c r="AA4" s="4">
        <f t="shared" si="6"/>
        <v>0</v>
      </c>
      <c r="AB4" s="4">
        <f t="shared" ref="AB4:AB34" si="7">MAX(W4:AA4)</f>
        <v>2.481104651162791</v>
      </c>
      <c r="AC4" s="4"/>
      <c r="AD4" s="4">
        <f>IF(C4&gt;0,((I4*((3*86)+C4))/(4*C4*86))*(1-(C4-I4)/(569-86)),0)</f>
        <v>2.1168033554282303E-2</v>
      </c>
      <c r="AE4" s="4">
        <f t="shared" si="0"/>
        <v>0.15839843872661388</v>
      </c>
      <c r="AF4" s="4">
        <f t="shared" si="0"/>
        <v>0.28696916076845302</v>
      </c>
      <c r="AG4" s="4">
        <f t="shared" si="0"/>
        <v>0</v>
      </c>
      <c r="AH4" s="4">
        <f t="shared" si="0"/>
        <v>0</v>
      </c>
      <c r="AI4" s="3"/>
      <c r="AJ4" t="s">
        <v>28</v>
      </c>
      <c r="AK4" s="7">
        <f t="shared" si="1"/>
        <v>0.10190123070490191</v>
      </c>
      <c r="AL4" s="7">
        <f t="shared" si="1"/>
        <v>7.9997488646450565E-2</v>
      </c>
      <c r="AM4" s="7">
        <f t="shared" si="1"/>
        <v>4.0650406504065045E-3</v>
      </c>
      <c r="AN4" s="7">
        <f t="shared" si="1"/>
        <v>0</v>
      </c>
      <c r="AO4" s="7">
        <f t="shared" si="1"/>
        <v>0</v>
      </c>
      <c r="AQ4" t="s">
        <v>28</v>
      </c>
      <c r="AR4" s="8">
        <f t="shared" ref="AR4:AR6" si="8">AVERAGE(W4,W8,W12,W16,W20,W24,W28,W32)</f>
        <v>1.192818573117123</v>
      </c>
      <c r="AS4" s="8">
        <f>AVERAGE(X4,X8,X12,X16,X20,X24,X28,X32)</f>
        <v>0.95390668571898685</v>
      </c>
      <c r="AT4" s="8">
        <f t="shared" ref="AT4:AV6" si="9">AVERAGE(Y4,Y8,Y12,Y16,Y20,Y24,Y28,Y32)</f>
        <v>0.45606669830126012</v>
      </c>
      <c r="AU4" s="8">
        <f t="shared" si="9"/>
        <v>0</v>
      </c>
      <c r="AV4" s="8">
        <f t="shared" si="9"/>
        <v>0</v>
      </c>
      <c r="AW4" s="5"/>
      <c r="AX4" s="8">
        <f t="shared" si="2"/>
        <v>3.5204655721466381E-2</v>
      </c>
      <c r="AY4" s="8">
        <f t="shared" si="2"/>
        <v>8.0503683521161412E-2</v>
      </c>
      <c r="AZ4" s="8">
        <f t="shared" si="2"/>
        <v>4.812603199583329E-2</v>
      </c>
      <c r="BA4" s="8">
        <f t="shared" si="2"/>
        <v>0</v>
      </c>
      <c r="BB4" s="8">
        <f t="shared" si="2"/>
        <v>0</v>
      </c>
      <c r="BD4" s="6">
        <f t="shared" ref="BD4:BD6" si="10">MAX(AD4,AD8,AD12,AD16,AD20,AD24,AD28,AD32)</f>
        <v>0.20811296155076137</v>
      </c>
      <c r="BE4" s="6">
        <f t="shared" si="3"/>
        <v>0.15839843872661388</v>
      </c>
      <c r="BF4" s="9">
        <f t="shared" si="3"/>
        <v>0.28696916076845302</v>
      </c>
      <c r="BG4" s="9">
        <f t="shared" si="3"/>
        <v>0</v>
      </c>
      <c r="BH4" s="9">
        <f t="shared" si="3"/>
        <v>0</v>
      </c>
    </row>
    <row r="5" spans="1:60" x14ac:dyDescent="0.3">
      <c r="B5" t="s">
        <v>29</v>
      </c>
      <c r="C5">
        <v>567</v>
      </c>
      <c r="D5">
        <v>477</v>
      </c>
      <c r="E5">
        <v>83</v>
      </c>
      <c r="F5">
        <v>5</v>
      </c>
      <c r="G5">
        <v>0</v>
      </c>
      <c r="I5">
        <v>86</v>
      </c>
      <c r="J5">
        <v>75</v>
      </c>
      <c r="K5">
        <v>17</v>
      </c>
      <c r="L5">
        <v>1</v>
      </c>
      <c r="M5">
        <v>0</v>
      </c>
      <c r="O5" s="3">
        <f t="shared" si="4"/>
        <v>0.15167548500881833</v>
      </c>
      <c r="P5" s="3">
        <f t="shared" si="4"/>
        <v>0.15723270440251572</v>
      </c>
      <c r="Q5" s="3">
        <f t="shared" si="4"/>
        <v>0.20481927710843373</v>
      </c>
      <c r="R5" s="3">
        <f t="shared" si="4"/>
        <v>0.2</v>
      </c>
      <c r="S5" s="3">
        <f t="shared" si="4"/>
        <v>0</v>
      </c>
      <c r="T5" s="3"/>
      <c r="U5" s="3">
        <f t="shared" si="5"/>
        <v>0.15114235500878734</v>
      </c>
      <c r="V5" s="3"/>
      <c r="W5" s="4">
        <f t="shared" si="6"/>
        <v>1.0035273368606701</v>
      </c>
      <c r="X5" s="4">
        <f t="shared" si="6"/>
        <v>1.0402954512212959</v>
      </c>
      <c r="Y5" s="4">
        <f t="shared" si="6"/>
        <v>1.355141496217428</v>
      </c>
      <c r="Z5" s="4">
        <f t="shared" si="6"/>
        <v>1.3232558139534885</v>
      </c>
      <c r="AA5" s="4">
        <f t="shared" si="6"/>
        <v>0</v>
      </c>
      <c r="AB5" s="4">
        <f t="shared" si="7"/>
        <v>1.355141496217428</v>
      </c>
      <c r="AC5" s="4"/>
      <c r="AD5" s="4">
        <f>IF(C5&gt;0,((I5*((3*86)+C5))/(4*C5*86))*(1-(C5-I5)/(569-86)),0)</f>
        <v>1.5062385662799637E-3</v>
      </c>
      <c r="AE5" s="4">
        <f t="shared" si="0"/>
        <v>5.6339069385886245E-2</v>
      </c>
      <c r="AF5" s="4">
        <f t="shared" si="0"/>
        <v>0.17528941419295554</v>
      </c>
      <c r="AG5" s="4">
        <f t="shared" si="0"/>
        <v>0.15164066637777457</v>
      </c>
      <c r="AH5" s="4">
        <f t="shared" si="0"/>
        <v>0</v>
      </c>
      <c r="AI5" s="3"/>
      <c r="AJ5" t="s">
        <v>29</v>
      </c>
      <c r="AK5" s="7">
        <f t="shared" si="1"/>
        <v>8.4668980911949479E-2</v>
      </c>
      <c r="AL5" s="7">
        <f t="shared" si="1"/>
        <v>9.0714521388943148E-2</v>
      </c>
      <c r="AM5" s="7">
        <f t="shared" si="1"/>
        <v>7.3974210610314894E-2</v>
      </c>
      <c r="AN5" s="7">
        <f t="shared" si="1"/>
        <v>6.535947712418301E-2</v>
      </c>
      <c r="AO5" s="7">
        <f t="shared" si="1"/>
        <v>0</v>
      </c>
      <c r="AQ5" t="s">
        <v>29</v>
      </c>
      <c r="AR5" s="8">
        <f t="shared" si="8"/>
        <v>0.99465111285412122</v>
      </c>
      <c r="AS5" s="8">
        <f>AVERAGE(X5,X9,X13,X17,X21,X25,X29,X33)</f>
        <v>1.0387957124760996</v>
      </c>
      <c r="AT5" s="8">
        <f t="shared" si="9"/>
        <v>1.0025815453557665</v>
      </c>
      <c r="AU5" s="8">
        <f t="shared" si="9"/>
        <v>0.61628353695578453</v>
      </c>
      <c r="AV5" s="8">
        <f t="shared" si="9"/>
        <v>0</v>
      </c>
      <c r="AW5" s="5"/>
      <c r="AX5" s="8">
        <f t="shared" si="2"/>
        <v>3.7363671645990817E-3</v>
      </c>
      <c r="AY5" s="8">
        <f t="shared" si="2"/>
        <v>5.1650018256006625E-2</v>
      </c>
      <c r="AZ5" s="8">
        <f t="shared" si="2"/>
        <v>8.4031242360262756E-2</v>
      </c>
      <c r="BA5" s="8">
        <f t="shared" si="2"/>
        <v>5.6978950621648913E-2</v>
      </c>
      <c r="BB5" s="8">
        <f t="shared" si="2"/>
        <v>0</v>
      </c>
      <c r="BD5" s="6">
        <f t="shared" si="10"/>
        <v>1.594570576768721E-2</v>
      </c>
      <c r="BE5" s="6">
        <f t="shared" si="3"/>
        <v>0.12999292612117777</v>
      </c>
      <c r="BF5" s="9">
        <f t="shared" si="3"/>
        <v>0.17528941419295554</v>
      </c>
      <c r="BG5" s="9">
        <f t="shared" si="3"/>
        <v>0.25518840579710145</v>
      </c>
      <c r="BH5" s="9">
        <f t="shared" si="3"/>
        <v>0</v>
      </c>
    </row>
    <row r="6" spans="1:60" s="1" customFormat="1" x14ac:dyDescent="0.3">
      <c r="B6" s="1" t="s">
        <v>30</v>
      </c>
      <c r="C6" s="1">
        <v>496</v>
      </c>
      <c r="D6" s="1">
        <v>13</v>
      </c>
      <c r="E6" s="1">
        <v>0</v>
      </c>
      <c r="F6" s="1">
        <v>0</v>
      </c>
      <c r="G6" s="1">
        <v>0</v>
      </c>
      <c r="I6" s="1">
        <v>74</v>
      </c>
      <c r="J6" s="1">
        <v>2</v>
      </c>
      <c r="K6" s="1">
        <v>0</v>
      </c>
      <c r="L6" s="1">
        <v>0</v>
      </c>
      <c r="M6" s="1">
        <v>0</v>
      </c>
      <c r="O6" s="10">
        <f t="shared" si="4"/>
        <v>0.14919354838709678</v>
      </c>
      <c r="P6" s="10">
        <f t="shared" si="4"/>
        <v>0.15384615384615385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/>
      <c r="U6" s="10">
        <f t="shared" si="5"/>
        <v>0.15114235500878734</v>
      </c>
      <c r="V6" s="10"/>
      <c r="W6" s="11">
        <f t="shared" si="6"/>
        <v>0.98710615153788461</v>
      </c>
      <c r="X6" s="11">
        <f t="shared" si="6"/>
        <v>1.0178890876565296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7"/>
        <v>1.0178890876565296</v>
      </c>
      <c r="AC6" s="11"/>
      <c r="AD6" s="11">
        <f>IF(C6&gt;0,((I6*((3*86)+C6))/(4*C6*86))*(1-(C6-I6)/(569-86)),0)</f>
        <v>4.1299581494752588E-2</v>
      </c>
      <c r="AE6" s="11">
        <f t="shared" si="0"/>
        <v>0.11843835301873724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J6" s="1" t="s">
        <v>30</v>
      </c>
      <c r="AK6" s="12">
        <f t="shared" si="1"/>
        <v>8.6942041746276857E-2</v>
      </c>
      <c r="AL6" s="12">
        <f t="shared" si="1"/>
        <v>7.9017860662255621E-2</v>
      </c>
      <c r="AM6" s="12">
        <f t="shared" si="1"/>
        <v>0.19444444444444445</v>
      </c>
      <c r="AN6" s="12">
        <f t="shared" si="1"/>
        <v>0</v>
      </c>
      <c r="AO6" s="12">
        <f t="shared" si="1"/>
        <v>0</v>
      </c>
      <c r="AQ6" s="1" t="s">
        <v>30</v>
      </c>
      <c r="AR6" s="13">
        <f t="shared" si="8"/>
        <v>1.0151203960289501</v>
      </c>
      <c r="AS6" s="13">
        <f>AVERAGE(X6,X10,X14,X18,X22,X26,X30,X34)</f>
        <v>0.91504548849405487</v>
      </c>
      <c r="AT6" s="13">
        <f t="shared" si="9"/>
        <v>1.4418888026224983</v>
      </c>
      <c r="AU6" s="13">
        <f t="shared" si="9"/>
        <v>0</v>
      </c>
      <c r="AV6" s="13">
        <f t="shared" si="9"/>
        <v>0</v>
      </c>
      <c r="AW6" s="14"/>
      <c r="AX6" s="13">
        <f t="shared" si="2"/>
        <v>3.8086785006627523E-2</v>
      </c>
      <c r="AY6" s="13">
        <f t="shared" si="2"/>
        <v>6.8753764137767293E-2</v>
      </c>
      <c r="AZ6" s="13">
        <f t="shared" si="2"/>
        <v>0.110508216873706</v>
      </c>
      <c r="BA6" s="13">
        <f t="shared" si="2"/>
        <v>0</v>
      </c>
      <c r="BB6" s="13">
        <f t="shared" si="2"/>
        <v>0</v>
      </c>
      <c r="BD6" s="15">
        <f t="shared" si="10"/>
        <v>7.8973475355054293E-2</v>
      </c>
      <c r="BE6" s="15">
        <f t="shared" si="3"/>
        <v>0.1908416875522139</v>
      </c>
      <c r="BF6" s="16">
        <f t="shared" si="3"/>
        <v>0.7544642857142857</v>
      </c>
      <c r="BG6" s="16">
        <f t="shared" si="3"/>
        <v>0</v>
      </c>
      <c r="BH6" s="16">
        <f t="shared" si="3"/>
        <v>0</v>
      </c>
    </row>
    <row r="7" spans="1:60" x14ac:dyDescent="0.3">
      <c r="A7" s="2" t="s">
        <v>31</v>
      </c>
      <c r="B7" t="s">
        <v>27</v>
      </c>
      <c r="C7" s="26">
        <v>560</v>
      </c>
      <c r="D7" s="26">
        <v>291</v>
      </c>
      <c r="E7" s="26">
        <v>49</v>
      </c>
      <c r="F7" s="26">
        <v>2</v>
      </c>
      <c r="G7" s="26">
        <v>0</v>
      </c>
      <c r="I7" s="26">
        <v>26</v>
      </c>
      <c r="J7" s="26">
        <v>9</v>
      </c>
      <c r="K7" s="26">
        <v>3</v>
      </c>
      <c r="L7" s="26">
        <v>0</v>
      </c>
      <c r="M7" s="26">
        <v>0</v>
      </c>
      <c r="O7" s="3">
        <f>IF(I7&gt;0, I7/C7, 0)</f>
        <v>4.642857142857143E-2</v>
      </c>
      <c r="P7" s="3">
        <f t="shared" si="4"/>
        <v>3.0927835051546393E-2</v>
      </c>
      <c r="Q7" s="3">
        <f t="shared" si="4"/>
        <v>6.1224489795918366E-2</v>
      </c>
      <c r="R7" s="3">
        <f t="shared" si="4"/>
        <v>0</v>
      </c>
      <c r="S7" s="3">
        <f t="shared" si="4"/>
        <v>0</v>
      </c>
      <c r="T7" s="3"/>
      <c r="U7" s="3">
        <f>29/569</f>
        <v>5.0966608084358524E-2</v>
      </c>
      <c r="V7" s="3"/>
      <c r="W7" s="4">
        <f>IF(O7&gt;0, O7/$U7, 0)</f>
        <v>0.91096059113300498</v>
      </c>
      <c r="X7" s="4">
        <f>IF(P7&gt;0, P7/$U7, 0)</f>
        <v>0.60682545325275505</v>
      </c>
      <c r="Y7" s="4">
        <f>IF(Q7&gt;0, Q7/$U7, 0)</f>
        <v>1.2012667135819846</v>
      </c>
      <c r="Z7" s="4">
        <f t="shared" si="6"/>
        <v>0</v>
      </c>
      <c r="AA7" s="4">
        <f t="shared" si="6"/>
        <v>0</v>
      </c>
      <c r="AB7" s="4">
        <f t="shared" si="7"/>
        <v>1.2012667135819846</v>
      </c>
      <c r="AC7" s="4"/>
      <c r="AD7" s="4">
        <f>IF(C7&gt;0,((I7*((3*29)+C7))/(4*C7*29))*(1-(C7-I7)/(569-29)),0)</f>
        <v>2.8773262178434489E-3</v>
      </c>
      <c r="AE7" s="4">
        <f t="shared" ref="AE7:AH10" si="11">IF(D7&gt;0,((J7*((3*29)+D7))/(4*D7*29))*(1-(D7-J7)/(569-29)),0)</f>
        <v>4.8151439744045503E-2</v>
      </c>
      <c r="AF7" s="4">
        <f t="shared" si="11"/>
        <v>6.5665806552506062E-2</v>
      </c>
      <c r="AG7" s="4">
        <f t="shared" si="11"/>
        <v>0</v>
      </c>
      <c r="AH7" s="4">
        <f t="shared" si="11"/>
        <v>0</v>
      </c>
      <c r="AI7" s="3"/>
    </row>
    <row r="8" spans="1:60" x14ac:dyDescent="0.3">
      <c r="B8" t="s">
        <v>28</v>
      </c>
      <c r="C8" s="26">
        <v>562</v>
      </c>
      <c r="D8" s="26">
        <v>351</v>
      </c>
      <c r="E8" s="26">
        <v>28</v>
      </c>
      <c r="F8" s="26">
        <v>0</v>
      </c>
      <c r="G8" s="26">
        <v>0</v>
      </c>
      <c r="I8" s="26">
        <v>28</v>
      </c>
      <c r="J8" s="26">
        <v>17</v>
      </c>
      <c r="K8" s="26">
        <v>0</v>
      </c>
      <c r="L8" s="26">
        <v>0</v>
      </c>
      <c r="M8" s="26">
        <v>0</v>
      </c>
      <c r="O8" s="3">
        <f t="shared" ref="O8:S23" si="12">IF(I8&gt;0, I8/C8, 0)</f>
        <v>4.9822064056939501E-2</v>
      </c>
      <c r="P8" s="3">
        <f t="shared" si="4"/>
        <v>4.843304843304843E-2</v>
      </c>
      <c r="Q8" s="3">
        <f t="shared" si="4"/>
        <v>0</v>
      </c>
      <c r="R8" s="3">
        <f t="shared" si="4"/>
        <v>0</v>
      </c>
      <c r="S8" s="3">
        <f t="shared" si="4"/>
        <v>0</v>
      </c>
      <c r="T8" s="3"/>
      <c r="U8" s="3">
        <f t="shared" ref="U8:U10" si="13">29/569</f>
        <v>5.0966608084358524E-2</v>
      </c>
      <c r="V8" s="3"/>
      <c r="W8" s="4">
        <f t="shared" ref="W8:Y10" si="14">IF(O8&gt;0, O8/$U8, 0)</f>
        <v>0.97754325684133025</v>
      </c>
      <c r="X8" s="4">
        <f t="shared" si="14"/>
        <v>0.95028981235877785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0.97754325684133025</v>
      </c>
      <c r="AC8" s="4"/>
      <c r="AD8" s="4">
        <f>IF(C8&gt;0,((I8*((3*29)+C8))/(4*C8*29))*(1-(C8-I8)/(569-29)),0)</f>
        <v>3.0971762043059022E-3</v>
      </c>
      <c r="AE8" s="4">
        <f t="shared" si="11"/>
        <v>6.9764002139481071E-2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3"/>
    </row>
    <row r="9" spans="1:60" x14ac:dyDescent="0.3">
      <c r="B9" t="s">
        <v>29</v>
      </c>
      <c r="C9" s="26">
        <v>550</v>
      </c>
      <c r="D9" s="26">
        <v>233</v>
      </c>
      <c r="E9" s="26">
        <v>14</v>
      </c>
      <c r="F9" s="26">
        <v>0</v>
      </c>
      <c r="G9" s="26">
        <v>0</v>
      </c>
      <c r="I9" s="26">
        <v>25</v>
      </c>
      <c r="J9" s="26">
        <v>10</v>
      </c>
      <c r="K9" s="26">
        <v>2</v>
      </c>
      <c r="L9" s="26">
        <v>0</v>
      </c>
      <c r="M9" s="26">
        <v>0</v>
      </c>
      <c r="O9" s="3">
        <f t="shared" si="12"/>
        <v>4.5454545454545456E-2</v>
      </c>
      <c r="P9" s="3">
        <f t="shared" si="4"/>
        <v>4.2918454935622317E-2</v>
      </c>
      <c r="Q9" s="3">
        <f t="shared" si="4"/>
        <v>0.14285714285714285</v>
      </c>
      <c r="R9" s="3">
        <f t="shared" si="4"/>
        <v>0</v>
      </c>
      <c r="S9" s="3">
        <f t="shared" si="4"/>
        <v>0</v>
      </c>
      <c r="T9" s="3"/>
      <c r="U9" s="3">
        <f t="shared" si="13"/>
        <v>5.0966608084358524E-2</v>
      </c>
      <c r="V9" s="3"/>
      <c r="W9" s="4">
        <f t="shared" si="14"/>
        <v>0.89184952978056431</v>
      </c>
      <c r="X9" s="4">
        <f t="shared" si="14"/>
        <v>0.84208968477134827</v>
      </c>
      <c r="Y9" s="4">
        <f t="shared" si="14"/>
        <v>2.8029556650246303</v>
      </c>
      <c r="Z9" s="4">
        <f t="shared" si="6"/>
        <v>0</v>
      </c>
      <c r="AA9" s="4">
        <f t="shared" si="6"/>
        <v>0</v>
      </c>
      <c r="AB9" s="4">
        <f t="shared" si="7"/>
        <v>2.8029556650246303</v>
      </c>
      <c r="AC9" s="4"/>
      <c r="AD9" s="4">
        <f>IF(C9&gt;0,((I9*((3*29)+C9))/(4*C9*29))*(1-(C9-I9)/(569-29)),0)</f>
        <v>6.9335597352838769E-3</v>
      </c>
      <c r="AE9" s="4">
        <f t="shared" si="11"/>
        <v>6.9502683088594003E-2</v>
      </c>
      <c r="AF9" s="4">
        <f t="shared" si="11"/>
        <v>0.12162014230979748</v>
      </c>
      <c r="AG9" s="4">
        <f t="shared" si="11"/>
        <v>0</v>
      </c>
      <c r="AH9" s="4">
        <f t="shared" si="11"/>
        <v>0</v>
      </c>
      <c r="AI9" s="3"/>
    </row>
    <row r="10" spans="1:60" s="1" customFormat="1" x14ac:dyDescent="0.3">
      <c r="B10" s="1" t="s">
        <v>30</v>
      </c>
      <c r="C10" s="1">
        <v>557</v>
      </c>
      <c r="D10" s="1">
        <v>378</v>
      </c>
      <c r="E10" s="1">
        <v>0</v>
      </c>
      <c r="F10" s="1">
        <v>0</v>
      </c>
      <c r="G10" s="1">
        <v>0</v>
      </c>
      <c r="I10" s="1">
        <v>29</v>
      </c>
      <c r="J10" s="1">
        <v>22</v>
      </c>
      <c r="K10" s="1">
        <v>0</v>
      </c>
      <c r="L10" s="1">
        <v>0</v>
      </c>
      <c r="M10" s="1">
        <v>0</v>
      </c>
      <c r="O10" s="10">
        <f t="shared" si="12"/>
        <v>5.2064631956912029E-2</v>
      </c>
      <c r="P10" s="10">
        <f t="shared" si="4"/>
        <v>5.8201058201058198E-2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/>
      <c r="U10" s="10">
        <f t="shared" si="13"/>
        <v>5.0966608084358524E-2</v>
      </c>
      <c r="V10" s="10"/>
      <c r="W10" s="11">
        <f t="shared" si="14"/>
        <v>1.0215439856373429</v>
      </c>
      <c r="X10" s="11">
        <f t="shared" si="14"/>
        <v>1.1419449005655902</v>
      </c>
      <c r="Y10" s="11">
        <f t="shared" si="14"/>
        <v>0</v>
      </c>
      <c r="Z10" s="11">
        <f t="shared" si="6"/>
        <v>0</v>
      </c>
      <c r="AA10" s="11">
        <f t="shared" si="6"/>
        <v>0</v>
      </c>
      <c r="AB10" s="11">
        <f t="shared" si="7"/>
        <v>1.1419449005655902</v>
      </c>
      <c r="AC10" s="11"/>
      <c r="AD10" s="11">
        <f>IF(C10&gt;0,((I10*((3*29)+C10))/(4*C10*29))*(1-(C10-I10)/(569-29)),0)</f>
        <v>6.4232994215040985E-3</v>
      </c>
      <c r="AE10" s="11">
        <f t="shared" si="11"/>
        <v>7.9496847696081424E-2</v>
      </c>
      <c r="AF10" s="11">
        <f t="shared" si="11"/>
        <v>0</v>
      </c>
      <c r="AG10" s="11">
        <f t="shared" si="11"/>
        <v>0</v>
      </c>
      <c r="AH10" s="11">
        <f t="shared" si="11"/>
        <v>0</v>
      </c>
      <c r="AI10" s="10"/>
      <c r="AQ10" s="1" t="s">
        <v>40</v>
      </c>
    </row>
    <row r="11" spans="1:60" x14ac:dyDescent="0.3">
      <c r="A11" s="2" t="s">
        <v>32</v>
      </c>
      <c r="B11" t="s">
        <v>27</v>
      </c>
      <c r="C11" s="26">
        <v>511</v>
      </c>
      <c r="D11" s="26">
        <v>74</v>
      </c>
      <c r="E11" s="26">
        <v>3</v>
      </c>
      <c r="F11" s="26">
        <v>0</v>
      </c>
      <c r="G11" s="26">
        <v>0</v>
      </c>
      <c r="I11" s="26">
        <v>43</v>
      </c>
      <c r="J11" s="26">
        <v>6</v>
      </c>
      <c r="K11" s="26">
        <v>0</v>
      </c>
      <c r="L11" s="26">
        <v>0</v>
      </c>
      <c r="M11" s="26">
        <v>0</v>
      </c>
      <c r="O11" s="3">
        <f t="shared" si="12"/>
        <v>8.4148727984344418E-2</v>
      </c>
      <c r="P11" s="3">
        <f t="shared" si="4"/>
        <v>8.1081081081081086E-2</v>
      </c>
      <c r="Q11" s="3">
        <f t="shared" si="4"/>
        <v>0</v>
      </c>
      <c r="R11" s="3">
        <f t="shared" si="4"/>
        <v>0</v>
      </c>
      <c r="S11" s="3">
        <f t="shared" si="4"/>
        <v>0</v>
      </c>
      <c r="T11" s="3"/>
      <c r="U11" s="3">
        <f>43/569</f>
        <v>7.5571177504393669E-2</v>
      </c>
      <c r="V11" s="3"/>
      <c r="W11" s="4">
        <f t="shared" ref="W11:AA26" si="15">O11/$U11</f>
        <v>1.1135029354207437</v>
      </c>
      <c r="X11" s="4">
        <f t="shared" si="15"/>
        <v>1.0729101194217474</v>
      </c>
      <c r="Y11" s="4">
        <f t="shared" si="15"/>
        <v>0</v>
      </c>
      <c r="Z11" s="4">
        <f t="shared" si="6"/>
        <v>0</v>
      </c>
      <c r="AA11" s="4">
        <f t="shared" si="6"/>
        <v>0</v>
      </c>
      <c r="AB11" s="4">
        <f t="shared" si="7"/>
        <v>1.1135029354207437</v>
      </c>
      <c r="AC11" s="4"/>
      <c r="AD11" s="4">
        <f>IF(C11&gt;0,((I11*((3*43)+C11))/(4*C11*43))*(1-(C11-I11)/(569-43)),0)</f>
        <v>3.4525607732545607E-2</v>
      </c>
      <c r="AE11" s="4">
        <f t="shared" ref="AE11:AH14" si="16">IF(D11&gt;0,((J11*((3*43)+D11))/(4*D11*43))*(1-(D11-J11)/(569-43)),0)</f>
        <v>8.3323375546383763E-2</v>
      </c>
      <c r="AF11" s="4">
        <f t="shared" si="16"/>
        <v>0</v>
      </c>
      <c r="AG11" s="4">
        <f t="shared" si="16"/>
        <v>0</v>
      </c>
      <c r="AH11" s="4">
        <f t="shared" si="16"/>
        <v>0</v>
      </c>
      <c r="AI11" s="3"/>
      <c r="AQ11" t="s">
        <v>27</v>
      </c>
      <c r="AR11" s="6">
        <f>MAX(W3,W7,W11,W15,W19,W23,W27,W31)</f>
        <v>1.1135029354207437</v>
      </c>
      <c r="AS11" s="6">
        <f>MAX(X3,X7,X11,X15,X19,X23,X27,X31)</f>
        <v>1.3364650616559013</v>
      </c>
      <c r="AT11" s="6">
        <f>MAX(Y3,Y7,Y11,Y15,Y19,Y23,Y27,Y31)</f>
        <v>1.3632824198861935</v>
      </c>
      <c r="AU11" s="6">
        <f>MAX(Z3,Z7,Z11,Z15,Z19,Z23,Z27,Z31)</f>
        <v>1.1814784053156147</v>
      </c>
      <c r="AV11" s="6">
        <f>MAX(AA3,AA7,AA11,AA15,AA19,AA23,AA27,AA31)</f>
        <v>0</v>
      </c>
      <c r="AW11" s="6"/>
    </row>
    <row r="12" spans="1:60" x14ac:dyDescent="0.3">
      <c r="A12" s="2"/>
      <c r="B12" t="s">
        <v>28</v>
      </c>
      <c r="C12" s="26">
        <v>569</v>
      </c>
      <c r="D12" s="26">
        <v>493</v>
      </c>
      <c r="E12" s="26">
        <v>41</v>
      </c>
      <c r="F12" s="26">
        <v>0</v>
      </c>
      <c r="G12" s="26">
        <v>0</v>
      </c>
      <c r="I12" s="26">
        <v>43</v>
      </c>
      <c r="J12" s="26">
        <v>40</v>
      </c>
      <c r="K12" s="26">
        <v>1</v>
      </c>
      <c r="L12" s="26">
        <v>0</v>
      </c>
      <c r="M12" s="26">
        <v>0</v>
      </c>
      <c r="O12" s="3">
        <f t="shared" si="12"/>
        <v>7.5571177504393669E-2</v>
      </c>
      <c r="P12" s="3">
        <f t="shared" si="4"/>
        <v>8.1135902636916835E-2</v>
      </c>
      <c r="Q12" s="3">
        <f t="shared" si="4"/>
        <v>2.4390243902439025E-2</v>
      </c>
      <c r="R12" s="3">
        <f t="shared" si="4"/>
        <v>0</v>
      </c>
      <c r="S12" s="3">
        <f t="shared" si="4"/>
        <v>0</v>
      </c>
      <c r="T12" s="3"/>
      <c r="U12" s="3">
        <f t="shared" ref="U12:U14" si="17">43/569</f>
        <v>7.5571177504393669E-2</v>
      </c>
      <c r="V12" s="3"/>
      <c r="W12" s="4">
        <f t="shared" si="15"/>
        <v>1</v>
      </c>
      <c r="X12" s="4">
        <f t="shared" si="15"/>
        <v>1.0736355488466438</v>
      </c>
      <c r="Y12" s="4">
        <f t="shared" si="15"/>
        <v>0.3227453204764606</v>
      </c>
      <c r="Z12" s="4">
        <f t="shared" si="6"/>
        <v>0</v>
      </c>
      <c r="AA12" s="4">
        <f t="shared" si="6"/>
        <v>0</v>
      </c>
      <c r="AB12" s="4">
        <f t="shared" si="7"/>
        <v>1.0736355488466438</v>
      </c>
      <c r="AC12" s="4"/>
      <c r="AD12" s="4">
        <f>IF(C12&gt;0,((I12*((3*43)+C12))/(4*C12*43))*(1-(C12-I12)/(569-43)),0)</f>
        <v>0</v>
      </c>
      <c r="AE12" s="4">
        <f t="shared" si="16"/>
        <v>4.0720408470375877E-2</v>
      </c>
      <c r="AF12" s="4">
        <f t="shared" si="16"/>
        <v>2.227343212507198E-2</v>
      </c>
      <c r="AG12" s="4">
        <f t="shared" si="16"/>
        <v>0</v>
      </c>
      <c r="AH12" s="4">
        <f t="shared" si="16"/>
        <v>0</v>
      </c>
      <c r="AI12" s="3"/>
      <c r="AQ12" t="s">
        <v>28</v>
      </c>
      <c r="AR12" s="9">
        <f t="shared" ref="AR12:AV14" si="18">MAX(W4,W8,W12,W16,W20,W24,W28,W32)</f>
        <v>2.4728378965667099</v>
      </c>
      <c r="AS12" s="9">
        <f t="shared" si="18"/>
        <v>1.4803689687795647</v>
      </c>
      <c r="AT12" s="9">
        <f t="shared" si="18"/>
        <v>2.481104651162791</v>
      </c>
      <c r="AU12" s="6">
        <f t="shared" si="18"/>
        <v>0</v>
      </c>
      <c r="AV12" s="6">
        <f t="shared" si="18"/>
        <v>0</v>
      </c>
      <c r="AW12" s="6"/>
    </row>
    <row r="13" spans="1:60" x14ac:dyDescent="0.3">
      <c r="B13" t="s">
        <v>29</v>
      </c>
      <c r="C13" s="26">
        <v>567</v>
      </c>
      <c r="D13" s="26">
        <v>514</v>
      </c>
      <c r="E13" s="26">
        <v>94</v>
      </c>
      <c r="F13" s="26">
        <v>6</v>
      </c>
      <c r="G13" s="26">
        <v>2</v>
      </c>
      <c r="I13" s="26">
        <v>43</v>
      </c>
      <c r="J13" s="26">
        <v>40</v>
      </c>
      <c r="K13" s="26">
        <v>2</v>
      </c>
      <c r="L13" s="26">
        <v>0</v>
      </c>
      <c r="M13" s="26">
        <v>0</v>
      </c>
      <c r="O13" s="3">
        <f t="shared" si="12"/>
        <v>7.5837742504409167E-2</v>
      </c>
      <c r="P13" s="3">
        <f t="shared" si="4"/>
        <v>7.7821011673151752E-2</v>
      </c>
      <c r="Q13" s="3">
        <f t="shared" si="4"/>
        <v>2.1276595744680851E-2</v>
      </c>
      <c r="R13" s="3">
        <f t="shared" si="4"/>
        <v>0</v>
      </c>
      <c r="S13" s="3">
        <f t="shared" si="4"/>
        <v>0</v>
      </c>
      <c r="T13" s="3"/>
      <c r="U13" s="3">
        <f t="shared" si="17"/>
        <v>7.5571177504393669E-2</v>
      </c>
      <c r="V13" s="3"/>
      <c r="W13" s="4">
        <f t="shared" si="15"/>
        <v>1.0035273368606701</v>
      </c>
      <c r="X13" s="4">
        <f t="shared" si="15"/>
        <v>1.0297710614424034</v>
      </c>
      <c r="Y13" s="4">
        <f t="shared" si="15"/>
        <v>0.28154379020286985</v>
      </c>
      <c r="Z13" s="4">
        <f t="shared" si="6"/>
        <v>0</v>
      </c>
      <c r="AA13" s="4">
        <f t="shared" si="6"/>
        <v>0</v>
      </c>
      <c r="AB13" s="4">
        <f t="shared" si="7"/>
        <v>1.0297710614424034</v>
      </c>
      <c r="AC13" s="4"/>
      <c r="AD13" s="4">
        <f>IF(C13&gt;0,((I13*((3*43)+C13))/(4*C13*43))*(1-(C13-I13)/(569-43)),0)</f>
        <v>1.1668376687388193E-3</v>
      </c>
      <c r="AE13" s="4">
        <f t="shared" si="16"/>
        <v>2.876053747351115E-2</v>
      </c>
      <c r="AF13" s="4">
        <f t="shared" si="16"/>
        <v>2.2760539054753982E-2</v>
      </c>
      <c r="AG13" s="4">
        <f t="shared" si="16"/>
        <v>0</v>
      </c>
      <c r="AH13" s="4">
        <f t="shared" si="16"/>
        <v>0</v>
      </c>
      <c r="AI13" s="3"/>
      <c r="AQ13" t="s">
        <v>29</v>
      </c>
      <c r="AR13" s="9">
        <f t="shared" si="18"/>
        <v>1.0459558823529411</v>
      </c>
      <c r="AS13" s="9">
        <f t="shared" si="18"/>
        <v>1.2457580733442801</v>
      </c>
      <c r="AT13" s="9">
        <f t="shared" si="18"/>
        <v>2.8029556650246303</v>
      </c>
      <c r="AU13" s="6">
        <f t="shared" si="18"/>
        <v>2.7487922705314007</v>
      </c>
      <c r="AV13" s="6">
        <f t="shared" si="18"/>
        <v>0</v>
      </c>
      <c r="AW13" s="6"/>
    </row>
    <row r="14" spans="1:60" s="1" customFormat="1" x14ac:dyDescent="0.3">
      <c r="B14" s="1" t="s">
        <v>30</v>
      </c>
      <c r="C14" s="1">
        <v>566</v>
      </c>
      <c r="D14" s="1">
        <v>449</v>
      </c>
      <c r="E14" s="1">
        <v>6</v>
      </c>
      <c r="F14" s="1">
        <v>0</v>
      </c>
      <c r="G14" s="1">
        <v>0</v>
      </c>
      <c r="I14" s="1">
        <v>43</v>
      </c>
      <c r="J14" s="1">
        <v>41</v>
      </c>
      <c r="K14" s="1">
        <v>0</v>
      </c>
      <c r="L14" s="1">
        <v>0</v>
      </c>
      <c r="M14" s="1">
        <v>0</v>
      </c>
      <c r="O14" s="10">
        <f t="shared" si="12"/>
        <v>7.5971731448763249E-2</v>
      </c>
      <c r="P14" s="10">
        <f t="shared" si="4"/>
        <v>9.1314031180400893E-2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/>
      <c r="U14" s="10">
        <f t="shared" si="17"/>
        <v>7.5571177504393669E-2</v>
      </c>
      <c r="V14" s="10"/>
      <c r="W14" s="11">
        <f t="shared" si="15"/>
        <v>1.0053003533568905</v>
      </c>
      <c r="X14" s="11">
        <f t="shared" si="15"/>
        <v>1.2083182265499561</v>
      </c>
      <c r="Y14" s="11">
        <f t="shared" si="15"/>
        <v>0</v>
      </c>
      <c r="Z14" s="11">
        <f t="shared" si="6"/>
        <v>0</v>
      </c>
      <c r="AA14" s="11">
        <f t="shared" si="6"/>
        <v>0</v>
      </c>
      <c r="AB14" s="11">
        <f t="shared" si="7"/>
        <v>1.2083182265499561</v>
      </c>
      <c r="AC14" s="11"/>
      <c r="AD14" s="11">
        <f>IF(C14&gt;0,((I14*((3*43)+C14))/(4*C14*43))*(1-(C14-I14)/(569-43)),0)</f>
        <v>1.750829649733301E-3</v>
      </c>
      <c r="AE14" s="11">
        <f t="shared" si="16"/>
        <v>6.8838780867318761E-2</v>
      </c>
      <c r="AF14" s="11">
        <f t="shared" si="16"/>
        <v>0</v>
      </c>
      <c r="AG14" s="11">
        <f t="shared" si="16"/>
        <v>0</v>
      </c>
      <c r="AH14" s="11">
        <f t="shared" si="16"/>
        <v>0</v>
      </c>
      <c r="AI14" s="10"/>
      <c r="AQ14" s="1" t="s">
        <v>30</v>
      </c>
      <c r="AR14" s="16">
        <f t="shared" si="18"/>
        <v>1.1288768321321565</v>
      </c>
      <c r="AS14" s="16">
        <f t="shared" si="18"/>
        <v>2.5401785714285716</v>
      </c>
      <c r="AT14" s="16">
        <f t="shared" si="18"/>
        <v>10.160714285714286</v>
      </c>
      <c r="AU14" s="15">
        <f t="shared" si="18"/>
        <v>0</v>
      </c>
      <c r="AV14" s="15">
        <f t="shared" si="18"/>
        <v>0</v>
      </c>
      <c r="AW14" s="15"/>
    </row>
    <row r="15" spans="1:60" x14ac:dyDescent="0.3">
      <c r="A15" s="2" t="s">
        <v>33</v>
      </c>
      <c r="B15" t="s">
        <v>27</v>
      </c>
      <c r="C15" s="26">
        <v>567</v>
      </c>
      <c r="D15" s="26">
        <v>552</v>
      </c>
      <c r="E15" s="26">
        <v>312</v>
      </c>
      <c r="F15" s="26">
        <v>15</v>
      </c>
      <c r="G15" s="26">
        <v>0</v>
      </c>
      <c r="I15" s="26">
        <v>51</v>
      </c>
      <c r="J15" s="26">
        <v>49</v>
      </c>
      <c r="K15" s="26">
        <v>22</v>
      </c>
      <c r="L15" s="26">
        <v>0</v>
      </c>
      <c r="M15" s="26">
        <v>0</v>
      </c>
      <c r="O15" s="3">
        <f t="shared" si="12"/>
        <v>8.9947089947089942E-2</v>
      </c>
      <c r="P15" s="3">
        <f t="shared" si="4"/>
        <v>8.8768115942028991E-2</v>
      </c>
      <c r="Q15" s="3">
        <f t="shared" si="4"/>
        <v>7.0512820512820512E-2</v>
      </c>
      <c r="R15" s="3">
        <f t="shared" si="4"/>
        <v>0</v>
      </c>
      <c r="S15" s="3">
        <f t="shared" si="4"/>
        <v>0</v>
      </c>
      <c r="T15" s="3"/>
      <c r="U15" s="3">
        <f>51/569</f>
        <v>8.9630931458699478E-2</v>
      </c>
      <c r="V15" s="3"/>
      <c r="W15" s="4">
        <f t="shared" si="15"/>
        <v>1.0035273368606701</v>
      </c>
      <c r="X15" s="4">
        <f t="shared" si="15"/>
        <v>0.99037368570616657</v>
      </c>
      <c r="Y15" s="4">
        <f t="shared" si="15"/>
        <v>0.78670186023127198</v>
      </c>
      <c r="Z15" s="4">
        <f t="shared" si="6"/>
        <v>0</v>
      </c>
      <c r="AA15" s="4">
        <f t="shared" si="6"/>
        <v>0</v>
      </c>
      <c r="AB15" s="4">
        <f t="shared" si="7"/>
        <v>1.0035273368606701</v>
      </c>
      <c r="AC15" s="4"/>
      <c r="AD15" s="4">
        <f>IF(C15&gt;0,((I15*((3*51)+C15))/(4*C15*51))*(1-(C15-I15)/(569-51)),0)</f>
        <v>1.2257155114297946E-3</v>
      </c>
      <c r="AE15" s="4">
        <f t="shared" ref="AE15:AH18" si="19">IF(D15&gt;0,((J15*((3*51)+D15))/(4*D15*51))*(1-(D15-J15)/(569-51)),0)</f>
        <v>8.883363862583829E-3</v>
      </c>
      <c r="AF15" s="4">
        <f t="shared" si="19"/>
        <v>7.0745033980328109E-2</v>
      </c>
      <c r="AG15" s="4">
        <f t="shared" si="19"/>
        <v>0</v>
      </c>
      <c r="AH15" s="4">
        <f t="shared" si="19"/>
        <v>0</v>
      </c>
      <c r="AI15" s="3"/>
    </row>
    <row r="16" spans="1:60" x14ac:dyDescent="0.3">
      <c r="B16" t="s">
        <v>28</v>
      </c>
      <c r="C16" s="26">
        <v>569</v>
      </c>
      <c r="D16" s="26">
        <v>552</v>
      </c>
      <c r="E16" s="26">
        <v>317</v>
      </c>
      <c r="F16" s="26">
        <v>37</v>
      </c>
      <c r="G16" s="26">
        <v>0</v>
      </c>
      <c r="I16" s="26">
        <v>51</v>
      </c>
      <c r="J16" s="26">
        <v>47</v>
      </c>
      <c r="K16" s="26">
        <v>24</v>
      </c>
      <c r="L16" s="26">
        <v>0</v>
      </c>
      <c r="M16" s="26">
        <v>0</v>
      </c>
      <c r="O16" s="3">
        <f t="shared" si="12"/>
        <v>8.9630931458699478E-2</v>
      </c>
      <c r="P16" s="3">
        <f t="shared" si="4"/>
        <v>8.5144927536231887E-2</v>
      </c>
      <c r="Q16" s="3">
        <f t="shared" si="4"/>
        <v>7.5709779179810727E-2</v>
      </c>
      <c r="R16" s="3">
        <f t="shared" si="4"/>
        <v>0</v>
      </c>
      <c r="S16" s="3">
        <f t="shared" si="4"/>
        <v>0</v>
      </c>
      <c r="T16" s="3"/>
      <c r="U16" s="3">
        <f t="shared" ref="U16:U18" si="20">51/569</f>
        <v>8.9630931458699478E-2</v>
      </c>
      <c r="V16" s="3"/>
      <c r="W16" s="4">
        <f t="shared" si="15"/>
        <v>1</v>
      </c>
      <c r="X16" s="4">
        <f t="shared" si="15"/>
        <v>0.94995026996305765</v>
      </c>
      <c r="Y16" s="4">
        <f t="shared" si="15"/>
        <v>0.84468361477082943</v>
      </c>
      <c r="Z16" s="4">
        <f t="shared" si="6"/>
        <v>0</v>
      </c>
      <c r="AA16" s="4">
        <f t="shared" si="6"/>
        <v>0</v>
      </c>
      <c r="AB16" s="4">
        <f t="shared" si="7"/>
        <v>1</v>
      </c>
      <c r="AC16" s="4"/>
      <c r="AD16" s="4">
        <f>IF(C16&gt;0,((I16*((3*51)+C16))/(4*C16*51))*(1-(C16-I16)/(569-51)),0)</f>
        <v>0</v>
      </c>
      <c r="AE16" s="4">
        <f t="shared" si="19"/>
        <v>7.3846739048145545E-3</v>
      </c>
      <c r="AF16" s="4">
        <f t="shared" si="19"/>
        <v>7.5765663073141282E-2</v>
      </c>
      <c r="AG16" s="4">
        <f t="shared" si="19"/>
        <v>0</v>
      </c>
      <c r="AH16" s="4">
        <f t="shared" si="19"/>
        <v>0</v>
      </c>
      <c r="AI16" s="3"/>
    </row>
    <row r="17" spans="1:70" x14ac:dyDescent="0.3">
      <c r="B17" t="s">
        <v>29</v>
      </c>
      <c r="C17" s="26">
        <v>567</v>
      </c>
      <c r="D17" s="26">
        <v>544</v>
      </c>
      <c r="E17" s="26">
        <v>217</v>
      </c>
      <c r="F17" s="26">
        <v>27</v>
      </c>
      <c r="G17" s="26">
        <v>3</v>
      </c>
      <c r="I17" s="26">
        <v>51</v>
      </c>
      <c r="J17" s="26">
        <v>47</v>
      </c>
      <c r="K17" s="26">
        <v>13</v>
      </c>
      <c r="L17" s="26">
        <v>0</v>
      </c>
      <c r="M17" s="26">
        <v>0</v>
      </c>
      <c r="O17" s="3">
        <f t="shared" si="12"/>
        <v>8.9947089947089942E-2</v>
      </c>
      <c r="P17" s="3">
        <f t="shared" si="4"/>
        <v>8.639705882352941E-2</v>
      </c>
      <c r="Q17" s="3">
        <f t="shared" si="4"/>
        <v>5.9907834101382486E-2</v>
      </c>
      <c r="R17" s="3">
        <f t="shared" si="4"/>
        <v>0</v>
      </c>
      <c r="S17" s="3">
        <f t="shared" si="4"/>
        <v>0</v>
      </c>
      <c r="T17" s="3"/>
      <c r="U17" s="3">
        <f t="shared" si="20"/>
        <v>8.9630931458699478E-2</v>
      </c>
      <c r="V17" s="3"/>
      <c r="W17" s="4">
        <f t="shared" si="15"/>
        <v>1.0035273368606701</v>
      </c>
      <c r="X17" s="4">
        <f t="shared" si="15"/>
        <v>0.96392012687427908</v>
      </c>
      <c r="Y17" s="4">
        <f t="shared" si="15"/>
        <v>0.66838348242522805</v>
      </c>
      <c r="Z17" s="4">
        <f t="shared" si="6"/>
        <v>0</v>
      </c>
      <c r="AA17" s="4">
        <f t="shared" si="6"/>
        <v>0</v>
      </c>
      <c r="AB17" s="4">
        <f t="shared" si="7"/>
        <v>1.0035273368606701</v>
      </c>
      <c r="AC17" s="4"/>
      <c r="AD17" s="4">
        <f>IF(C17&gt;0,((I17*((3*51)+C17))/(4*C17*51))*(1-(C17-I17)/(569-51)),0)</f>
        <v>1.2257155114297946E-3</v>
      </c>
      <c r="AE17" s="4">
        <f t="shared" si="19"/>
        <v>1.1967160174880771E-2</v>
      </c>
      <c r="AF17" s="4">
        <f t="shared" si="19"/>
        <v>6.5865055699699235E-2</v>
      </c>
      <c r="AG17" s="4">
        <f t="shared" si="19"/>
        <v>0</v>
      </c>
      <c r="AH17" s="4">
        <f t="shared" si="19"/>
        <v>0</v>
      </c>
      <c r="AI17" s="3"/>
    </row>
    <row r="18" spans="1:70" s="1" customFormat="1" x14ac:dyDescent="0.3">
      <c r="B18" s="1" t="s">
        <v>30</v>
      </c>
      <c r="C18" s="1">
        <v>47</v>
      </c>
      <c r="D18" s="1">
        <v>14</v>
      </c>
      <c r="E18" s="1">
        <v>1</v>
      </c>
      <c r="F18" s="1">
        <v>0</v>
      </c>
      <c r="G18" s="1">
        <v>0</v>
      </c>
      <c r="I18" s="1">
        <v>4</v>
      </c>
      <c r="J18" s="1">
        <v>1</v>
      </c>
      <c r="K18" s="1">
        <v>0</v>
      </c>
      <c r="L18" s="1">
        <v>0</v>
      </c>
      <c r="M18" s="1">
        <v>0</v>
      </c>
      <c r="O18" s="10">
        <f t="shared" si="12"/>
        <v>8.5106382978723402E-2</v>
      </c>
      <c r="P18" s="10">
        <f t="shared" si="4"/>
        <v>7.1428571428571425E-2</v>
      </c>
      <c r="Q18" s="10">
        <f t="shared" si="4"/>
        <v>0</v>
      </c>
      <c r="R18" s="10">
        <f t="shared" si="4"/>
        <v>0</v>
      </c>
      <c r="S18" s="10">
        <f t="shared" si="4"/>
        <v>0</v>
      </c>
      <c r="T18" s="10"/>
      <c r="U18" s="10">
        <f t="shared" si="20"/>
        <v>8.9630931458699478E-2</v>
      </c>
      <c r="V18" s="10"/>
      <c r="W18" s="11">
        <f t="shared" si="15"/>
        <v>0.94952023362536497</v>
      </c>
      <c r="X18" s="11">
        <f t="shared" si="15"/>
        <v>0.79691876750700275</v>
      </c>
      <c r="Y18" s="11">
        <f t="shared" si="15"/>
        <v>0</v>
      </c>
      <c r="Z18" s="11">
        <f t="shared" si="6"/>
        <v>0</v>
      </c>
      <c r="AA18" s="11">
        <f t="shared" si="6"/>
        <v>0</v>
      </c>
      <c r="AB18" s="11">
        <f t="shared" si="7"/>
        <v>0.94952023362536497</v>
      </c>
      <c r="AC18" s="11"/>
      <c r="AD18" s="11">
        <f>IF(C18&gt;0,((I18*((3*51)+C18))/(4*C18*51))*(1-(C18-I18)/(569-51)),0)</f>
        <v>7.6511340591440713E-2</v>
      </c>
      <c r="AE18" s="11">
        <f t="shared" si="19"/>
        <v>5.7005910472297028E-2</v>
      </c>
      <c r="AF18" s="11">
        <f t="shared" si="19"/>
        <v>0</v>
      </c>
      <c r="AG18" s="11">
        <f t="shared" si="19"/>
        <v>0</v>
      </c>
      <c r="AH18" s="11">
        <f t="shared" si="19"/>
        <v>0</v>
      </c>
      <c r="AI18" s="10"/>
    </row>
    <row r="19" spans="1:70" x14ac:dyDescent="0.3">
      <c r="A19" s="2" t="s">
        <v>34</v>
      </c>
      <c r="B19" t="s">
        <v>27</v>
      </c>
      <c r="C19" s="26">
        <v>569</v>
      </c>
      <c r="D19" s="26">
        <v>536</v>
      </c>
      <c r="E19" s="26">
        <v>183</v>
      </c>
      <c r="F19" s="26">
        <v>13</v>
      </c>
      <c r="G19" s="26">
        <v>0</v>
      </c>
      <c r="I19" s="26">
        <v>69</v>
      </c>
      <c r="J19" s="26">
        <v>66</v>
      </c>
      <c r="K19" s="26">
        <v>23</v>
      </c>
      <c r="L19" s="26">
        <v>1</v>
      </c>
      <c r="M19" s="26">
        <v>0</v>
      </c>
      <c r="O19" s="3">
        <f t="shared" si="12"/>
        <v>0.12126537785588752</v>
      </c>
      <c r="P19" s="3">
        <f t="shared" si="4"/>
        <v>0.12313432835820895</v>
      </c>
      <c r="Q19" s="3">
        <f t="shared" si="4"/>
        <v>0.12568306010928962</v>
      </c>
      <c r="R19" s="3">
        <f t="shared" si="4"/>
        <v>7.6923076923076927E-2</v>
      </c>
      <c r="S19" s="3">
        <f t="shared" si="4"/>
        <v>0</v>
      </c>
      <c r="T19" s="3"/>
      <c r="U19" s="3">
        <f>69/569</f>
        <v>0.12126537785588752</v>
      </c>
      <c r="V19" s="3"/>
      <c r="W19" s="4">
        <f t="shared" si="15"/>
        <v>1</v>
      </c>
      <c r="X19" s="4">
        <f t="shared" si="15"/>
        <v>1.0154120700843607</v>
      </c>
      <c r="Y19" s="4">
        <f t="shared" si="15"/>
        <v>1.0364298724954464</v>
      </c>
      <c r="Z19" s="4">
        <f t="shared" si="6"/>
        <v>0.63433667781493874</v>
      </c>
      <c r="AA19" s="4">
        <f t="shared" si="6"/>
        <v>0</v>
      </c>
      <c r="AB19" s="4">
        <f t="shared" si="7"/>
        <v>1.0364298724954464</v>
      </c>
      <c r="AC19" s="4"/>
      <c r="AD19" s="4">
        <f>IF(C19&gt;0,((I19*((3*69)+C19))/(4*C19*69))*(1-(C19-I19)/(569-69)),0)</f>
        <v>0</v>
      </c>
      <c r="AE19" s="4">
        <f t="shared" ref="AE19:AH22" si="21">IF(D19&gt;0,((J19*((3*69)+D19))/(4*D19*69))*(1-(D19-J19)/(569-69)),0)</f>
        <v>1.988887086307594E-2</v>
      </c>
      <c r="AF19" s="4">
        <f t="shared" si="21"/>
        <v>0.12076502732240436</v>
      </c>
      <c r="AG19" s="4">
        <f t="shared" si="21"/>
        <v>5.9843924191750275E-2</v>
      </c>
      <c r="AH19" s="4">
        <f t="shared" si="21"/>
        <v>0</v>
      </c>
      <c r="AI19" s="3"/>
      <c r="AQ19" t="s">
        <v>27</v>
      </c>
      <c r="AS19" s="6"/>
    </row>
    <row r="20" spans="1:70" x14ac:dyDescent="0.3">
      <c r="B20" t="s">
        <v>28</v>
      </c>
      <c r="C20" s="26">
        <v>551</v>
      </c>
      <c r="D20" s="26">
        <v>168</v>
      </c>
      <c r="E20" s="26">
        <v>6</v>
      </c>
      <c r="F20" s="26">
        <v>0</v>
      </c>
      <c r="G20" s="26">
        <v>0</v>
      </c>
      <c r="I20" s="26">
        <v>63</v>
      </c>
      <c r="J20" s="26">
        <v>14</v>
      </c>
      <c r="K20" s="26">
        <v>0</v>
      </c>
      <c r="L20" s="26">
        <v>0</v>
      </c>
      <c r="M20" s="26">
        <v>0</v>
      </c>
      <c r="O20" s="3">
        <f t="shared" si="12"/>
        <v>0.11433756805807622</v>
      </c>
      <c r="P20" s="3">
        <f t="shared" si="12"/>
        <v>8.3333333333333329E-2</v>
      </c>
      <c r="Q20" s="3">
        <f t="shared" si="12"/>
        <v>0</v>
      </c>
      <c r="R20" s="3">
        <f t="shared" si="12"/>
        <v>0</v>
      </c>
      <c r="S20" s="3">
        <f t="shared" si="12"/>
        <v>0</v>
      </c>
      <c r="T20" s="3"/>
      <c r="U20" s="3">
        <f t="shared" ref="U20:U22" si="22">69/569</f>
        <v>0.12126537785588752</v>
      </c>
      <c r="V20" s="3"/>
      <c r="W20" s="4">
        <f t="shared" si="15"/>
        <v>0.94287066992819379</v>
      </c>
      <c r="X20" s="4">
        <f t="shared" si="15"/>
        <v>0.68719806763285018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0.94287066992819379</v>
      </c>
      <c r="AC20" s="4"/>
      <c r="AD20" s="4">
        <f>IF(C20&gt;0,((I20*((3*69)+C20))/(4*C20*69))*(1-(C20-I20)/(569-69)),0)</f>
        <v>7.536337094610596E-3</v>
      </c>
      <c r="AE20" s="4">
        <f t="shared" si="21"/>
        <v>7.835144927536232E-2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3"/>
      <c r="AQ20" t="s">
        <v>28</v>
      </c>
    </row>
    <row r="21" spans="1:70" x14ac:dyDescent="0.3">
      <c r="B21" t="s">
        <v>29</v>
      </c>
      <c r="C21" s="26">
        <v>568</v>
      </c>
      <c r="D21" s="26">
        <v>510</v>
      </c>
      <c r="E21" s="26">
        <v>167</v>
      </c>
      <c r="F21" s="26">
        <v>6</v>
      </c>
      <c r="G21" s="26">
        <v>0</v>
      </c>
      <c r="I21" s="26">
        <v>69</v>
      </c>
      <c r="J21" s="26">
        <v>64</v>
      </c>
      <c r="K21" s="26">
        <v>23</v>
      </c>
      <c r="L21" s="26">
        <v>2</v>
      </c>
      <c r="M21" s="26">
        <v>0</v>
      </c>
      <c r="O21" s="3">
        <f t="shared" si="12"/>
        <v>0.12147887323943662</v>
      </c>
      <c r="P21" s="3">
        <f t="shared" si="12"/>
        <v>0.12549019607843137</v>
      </c>
      <c r="Q21" s="3">
        <f t="shared" si="12"/>
        <v>0.1377245508982036</v>
      </c>
      <c r="R21" s="3">
        <f t="shared" si="12"/>
        <v>0.33333333333333331</v>
      </c>
      <c r="S21" s="3">
        <f t="shared" si="12"/>
        <v>0</v>
      </c>
      <c r="T21" s="3"/>
      <c r="U21" s="3">
        <f t="shared" si="22"/>
        <v>0.12126537785588752</v>
      </c>
      <c r="V21" s="3"/>
      <c r="W21" s="4">
        <f t="shared" si="15"/>
        <v>1.0017605633802817</v>
      </c>
      <c r="X21" s="4">
        <f t="shared" si="15"/>
        <v>1.0348394430235863</v>
      </c>
      <c r="Y21" s="4">
        <f t="shared" si="15"/>
        <v>1.1357285429141717</v>
      </c>
      <c r="Z21" s="4">
        <f t="shared" si="15"/>
        <v>2.7487922705314007</v>
      </c>
      <c r="AA21" s="4">
        <f t="shared" si="15"/>
        <v>0</v>
      </c>
      <c r="AB21" s="4">
        <f t="shared" si="7"/>
        <v>2.7487922705314007</v>
      </c>
      <c r="AC21" s="4"/>
      <c r="AD21" s="4">
        <f>IF(C21&gt;0,((I21*((3*69)+C21))/(4*C21*69))*(1-(C21-I21)/(569-69)),0)</f>
        <v>6.8221830985915554E-4</v>
      </c>
      <c r="AE21" s="4">
        <f t="shared" si="21"/>
        <v>3.52081841432225E-2</v>
      </c>
      <c r="AF21" s="4">
        <f t="shared" si="21"/>
        <v>0.13287824351297403</v>
      </c>
      <c r="AG21" s="4">
        <f t="shared" si="21"/>
        <v>0.25518840579710145</v>
      </c>
      <c r="AH21" s="4">
        <f t="shared" si="21"/>
        <v>0</v>
      </c>
      <c r="AI21" s="3"/>
      <c r="AQ21" t="s">
        <v>29</v>
      </c>
    </row>
    <row r="22" spans="1:70" s="1" customFormat="1" x14ac:dyDescent="0.3">
      <c r="B22" s="1" t="s">
        <v>30</v>
      </c>
      <c r="C22" s="1">
        <v>564</v>
      </c>
      <c r="D22" s="1">
        <v>429</v>
      </c>
      <c r="E22" s="1">
        <v>12</v>
      </c>
      <c r="F22" s="1">
        <v>0</v>
      </c>
      <c r="G22" s="1">
        <v>0</v>
      </c>
      <c r="I22" s="1">
        <v>68</v>
      </c>
      <c r="J22" s="1">
        <v>32</v>
      </c>
      <c r="K22" s="1">
        <v>2</v>
      </c>
      <c r="L22" s="1">
        <v>0</v>
      </c>
      <c r="M22" s="1">
        <v>0</v>
      </c>
      <c r="O22" s="10">
        <f t="shared" si="12"/>
        <v>0.12056737588652482</v>
      </c>
      <c r="P22" s="10">
        <f t="shared" si="12"/>
        <v>7.4592074592074592E-2</v>
      </c>
      <c r="Q22" s="10">
        <f t="shared" si="12"/>
        <v>0.16666666666666666</v>
      </c>
      <c r="R22" s="10">
        <f t="shared" si="12"/>
        <v>0</v>
      </c>
      <c r="S22" s="10">
        <f t="shared" si="12"/>
        <v>0</v>
      </c>
      <c r="T22" s="10"/>
      <c r="U22" s="10">
        <f t="shared" si="22"/>
        <v>0.12126537785588752</v>
      </c>
      <c r="V22" s="10"/>
      <c r="W22" s="11">
        <f t="shared" si="15"/>
        <v>0.99424401274540031</v>
      </c>
      <c r="X22" s="11">
        <f t="shared" si="15"/>
        <v>0.615114354244789</v>
      </c>
      <c r="Y22" s="11">
        <f t="shared" si="15"/>
        <v>1.3743961352657004</v>
      </c>
      <c r="Z22" s="11">
        <f t="shared" si="15"/>
        <v>0</v>
      </c>
      <c r="AA22" s="11">
        <f t="shared" si="15"/>
        <v>0</v>
      </c>
      <c r="AB22" s="11">
        <f t="shared" si="7"/>
        <v>1.3743961352657004</v>
      </c>
      <c r="AC22" s="11"/>
      <c r="AD22" s="11">
        <f>IF(C22&gt;0,((I22*((3*69)+C22))/(4*C22*69))*(1-(C22-I22)/(569-69)),0)</f>
        <v>2.6944187480727744E-3</v>
      </c>
      <c r="AE22" s="11">
        <f t="shared" si="21"/>
        <v>3.5408533495490009E-2</v>
      </c>
      <c r="AF22" s="11">
        <f t="shared" si="21"/>
        <v>0.12960144927536232</v>
      </c>
      <c r="AG22" s="11">
        <f t="shared" si="21"/>
        <v>0</v>
      </c>
      <c r="AH22" s="11">
        <f t="shared" si="21"/>
        <v>0</v>
      </c>
      <c r="AI22" s="10"/>
      <c r="AQ22" s="1" t="s">
        <v>30</v>
      </c>
    </row>
    <row r="23" spans="1:70" x14ac:dyDescent="0.3">
      <c r="A23" s="2" t="s">
        <v>35</v>
      </c>
      <c r="B23" t="s">
        <v>27</v>
      </c>
      <c r="C23" s="26">
        <v>518</v>
      </c>
      <c r="D23" s="26">
        <v>131</v>
      </c>
      <c r="E23" s="26">
        <v>6</v>
      </c>
      <c r="F23" s="26">
        <v>0</v>
      </c>
      <c r="G23" s="26">
        <v>0</v>
      </c>
      <c r="I23" s="26">
        <v>38</v>
      </c>
      <c r="J23" s="26">
        <v>12</v>
      </c>
      <c r="K23" s="26">
        <v>0</v>
      </c>
      <c r="L23" s="26">
        <v>0</v>
      </c>
      <c r="M23" s="26">
        <v>0</v>
      </c>
      <c r="O23" s="3">
        <f t="shared" si="12"/>
        <v>7.3359073359073365E-2</v>
      </c>
      <c r="P23" s="3">
        <f t="shared" si="12"/>
        <v>9.1603053435114504E-2</v>
      </c>
      <c r="Q23" s="3">
        <f t="shared" si="12"/>
        <v>0</v>
      </c>
      <c r="R23" s="3">
        <f t="shared" si="12"/>
        <v>0</v>
      </c>
      <c r="S23" s="3">
        <f t="shared" si="12"/>
        <v>0</v>
      </c>
      <c r="T23" s="3"/>
      <c r="U23" s="3">
        <f>39/569</f>
        <v>6.8541300527240778E-2</v>
      </c>
      <c r="V23" s="3"/>
      <c r="W23" s="4">
        <f>O23/$U23</f>
        <v>1.0702900702900704</v>
      </c>
      <c r="X23" s="4">
        <f t="shared" si="15"/>
        <v>1.3364650616559013</v>
      </c>
      <c r="Y23" s="4">
        <f t="shared" si="15"/>
        <v>0</v>
      </c>
      <c r="Z23" s="4">
        <f t="shared" si="15"/>
        <v>0</v>
      </c>
      <c r="AA23" s="4">
        <f t="shared" si="15"/>
        <v>0</v>
      </c>
      <c r="AB23" s="4">
        <f t="shared" si="7"/>
        <v>1.3364650616559013</v>
      </c>
      <c r="AC23" s="4"/>
      <c r="AD23" s="4">
        <f>IF(C23&gt;0,((I23*((3*39)+C23))/(4*C23*39))*(1-(C23-I23)/(569-39)),0)</f>
        <v>2.8170664963117788E-2</v>
      </c>
      <c r="AE23" s="4">
        <f t="shared" ref="AE23:AH26" si="23">IF(D23&gt;0,((J23*((3*39)+D23))/(4*D23*39))*(1-(D23-J23)/(569-39)),0)</f>
        <v>0.11292835063539369</v>
      </c>
      <c r="AF23" s="4">
        <f t="shared" si="23"/>
        <v>0</v>
      </c>
      <c r="AG23" s="4">
        <f t="shared" si="23"/>
        <v>0</v>
      </c>
      <c r="AH23" s="4">
        <f t="shared" si="23"/>
        <v>0</v>
      </c>
    </row>
    <row r="24" spans="1:70" x14ac:dyDescent="0.3">
      <c r="B24" t="s">
        <v>28</v>
      </c>
      <c r="C24" s="26">
        <v>118</v>
      </c>
      <c r="D24" s="26">
        <v>10</v>
      </c>
      <c r="E24" s="26">
        <v>0</v>
      </c>
      <c r="F24" s="26">
        <v>0</v>
      </c>
      <c r="G24" s="26">
        <v>0</v>
      </c>
      <c r="I24" s="26">
        <v>20</v>
      </c>
      <c r="J24" s="26">
        <v>0</v>
      </c>
      <c r="K24" s="26">
        <v>0</v>
      </c>
      <c r="L24" s="26">
        <v>0</v>
      </c>
      <c r="M24" s="26">
        <v>0</v>
      </c>
      <c r="O24" s="3">
        <f t="shared" ref="O24:S34" si="24">IF(I24&gt;0, I24/C24, 0)</f>
        <v>0.16949152542372881</v>
      </c>
      <c r="P24" s="3">
        <f t="shared" si="24"/>
        <v>0</v>
      </c>
      <c r="Q24" s="3">
        <f t="shared" si="24"/>
        <v>0</v>
      </c>
      <c r="R24" s="3">
        <f t="shared" si="24"/>
        <v>0</v>
      </c>
      <c r="S24" s="3">
        <f t="shared" si="24"/>
        <v>0</v>
      </c>
      <c r="T24" s="3"/>
      <c r="U24" s="3">
        <f t="shared" ref="U24:U26" si="25">39/569</f>
        <v>6.8541300527240778E-2</v>
      </c>
      <c r="V24" s="3"/>
      <c r="W24" s="4">
        <f t="shared" ref="W24:W26" si="26">O24/$U24</f>
        <v>2.4728378965667099</v>
      </c>
      <c r="X24" s="4">
        <f t="shared" si="15"/>
        <v>0</v>
      </c>
      <c r="Y24" s="4">
        <f t="shared" si="15"/>
        <v>0</v>
      </c>
      <c r="Z24" s="4">
        <f t="shared" si="15"/>
        <v>0</v>
      </c>
      <c r="AA24" s="4">
        <f t="shared" si="15"/>
        <v>0</v>
      </c>
      <c r="AB24" s="4">
        <f t="shared" si="7"/>
        <v>2.4728378965667099</v>
      </c>
      <c r="AC24" s="4"/>
      <c r="AD24" s="4">
        <f>IF(C24&gt;0,((I24*((3*39)+C24))/(4*C24*39))*(1-(C24-I24)/(569-39)),0)</f>
        <v>0.20811296155076137</v>
      </c>
      <c r="AE24" s="4">
        <f t="shared" si="23"/>
        <v>0</v>
      </c>
      <c r="AF24" s="4">
        <f t="shared" si="23"/>
        <v>0</v>
      </c>
      <c r="AG24" s="4">
        <f t="shared" si="23"/>
        <v>0</v>
      </c>
      <c r="AH24" s="4">
        <f t="shared" si="23"/>
        <v>0</v>
      </c>
    </row>
    <row r="25" spans="1:70" x14ac:dyDescent="0.3">
      <c r="B25" t="s">
        <v>29</v>
      </c>
      <c r="C25" s="26">
        <v>568</v>
      </c>
      <c r="D25" s="26">
        <v>528</v>
      </c>
      <c r="E25" s="26">
        <v>223</v>
      </c>
      <c r="F25" s="26">
        <v>17</v>
      </c>
      <c r="G25" s="26">
        <v>0</v>
      </c>
      <c r="I25" s="26">
        <v>39</v>
      </c>
      <c r="J25" s="26">
        <v>37</v>
      </c>
      <c r="K25" s="26">
        <v>16</v>
      </c>
      <c r="L25" s="26">
        <v>1</v>
      </c>
      <c r="M25" s="26">
        <v>0</v>
      </c>
      <c r="O25" s="3">
        <f t="shared" si="24"/>
        <v>6.8661971830985921E-2</v>
      </c>
      <c r="P25" s="3">
        <f t="shared" si="24"/>
        <v>7.0075757575757569E-2</v>
      </c>
      <c r="Q25" s="3">
        <f t="shared" si="24"/>
        <v>7.1748878923766815E-2</v>
      </c>
      <c r="R25" s="3">
        <f t="shared" si="24"/>
        <v>5.8823529411764705E-2</v>
      </c>
      <c r="S25" s="3">
        <f t="shared" si="24"/>
        <v>0</v>
      </c>
      <c r="T25" s="3"/>
      <c r="U25" s="3">
        <f t="shared" si="25"/>
        <v>6.8541300527240778E-2</v>
      </c>
      <c r="V25" s="3"/>
      <c r="W25" s="4">
        <f t="shared" si="26"/>
        <v>1.0017605633802817</v>
      </c>
      <c r="X25" s="4">
        <f t="shared" si="15"/>
        <v>1.0223873348873347</v>
      </c>
      <c r="Y25" s="4">
        <f t="shared" si="15"/>
        <v>1.0467977463493157</v>
      </c>
      <c r="Z25" s="4">
        <f t="shared" si="15"/>
        <v>0.85822021116138758</v>
      </c>
      <c r="AA25" s="4">
        <f t="shared" si="15"/>
        <v>0</v>
      </c>
      <c r="AB25" s="4">
        <f t="shared" si="7"/>
        <v>1.0467977463493157</v>
      </c>
      <c r="AC25" s="4"/>
      <c r="AD25" s="4">
        <f>IF(C25&gt;0,((I25*((3*39)+C25))/(4*C25*39))*(1-(C25-I25)/(569-39)),0)</f>
        <v>5.6886128089290446E-4</v>
      </c>
      <c r="AE25" s="4">
        <f t="shared" si="23"/>
        <v>2.1320218696397934E-2</v>
      </c>
      <c r="AF25" s="4">
        <f t="shared" si="23"/>
        <v>9.530070008959933E-2</v>
      </c>
      <c r="AG25" s="4">
        <f t="shared" si="23"/>
        <v>4.9002532798315263E-2</v>
      </c>
      <c r="AH25" s="4">
        <f t="shared" si="23"/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">
      <c r="B26" s="1" t="s">
        <v>30</v>
      </c>
      <c r="C26" s="1">
        <v>499</v>
      </c>
      <c r="D26" s="1">
        <v>21</v>
      </c>
      <c r="E26" s="1">
        <v>0</v>
      </c>
      <c r="F26" s="1">
        <v>0</v>
      </c>
      <c r="G26" s="1">
        <v>0</v>
      </c>
      <c r="I26" s="1">
        <v>37</v>
      </c>
      <c r="J26" s="1">
        <v>0</v>
      </c>
      <c r="K26" s="1">
        <v>0</v>
      </c>
      <c r="L26" s="1">
        <v>0</v>
      </c>
      <c r="M26" s="1">
        <v>0</v>
      </c>
      <c r="O26" s="10">
        <f t="shared" si="24"/>
        <v>7.4148296593186377E-2</v>
      </c>
      <c r="P26" s="10">
        <f t="shared" si="24"/>
        <v>0</v>
      </c>
      <c r="Q26" s="10">
        <f t="shared" si="24"/>
        <v>0</v>
      </c>
      <c r="R26" s="10">
        <f t="shared" si="24"/>
        <v>0</v>
      </c>
      <c r="S26" s="10">
        <f t="shared" si="24"/>
        <v>0</v>
      </c>
      <c r="T26" s="10"/>
      <c r="U26" s="10">
        <f t="shared" si="25"/>
        <v>6.8541300527240778E-2</v>
      </c>
      <c r="V26" s="10"/>
      <c r="W26" s="11">
        <f t="shared" si="26"/>
        <v>1.0818046349108472</v>
      </c>
      <c r="X26" s="11">
        <f t="shared" si="15"/>
        <v>0</v>
      </c>
      <c r="Y26" s="11">
        <f t="shared" si="15"/>
        <v>0</v>
      </c>
      <c r="Z26" s="11">
        <f t="shared" si="15"/>
        <v>0</v>
      </c>
      <c r="AA26" s="11">
        <f t="shared" si="15"/>
        <v>0</v>
      </c>
      <c r="AB26" s="11">
        <f t="shared" si="7"/>
        <v>1.0818046349108472</v>
      </c>
      <c r="AC26" s="11"/>
      <c r="AD26" s="11">
        <f>IF(C26&gt;0,((I26*((3*39)+C26))/(4*C26*39))*(1-(C26-I26)/(569-39)),0)</f>
        <v>3.7565600480108735E-2</v>
      </c>
      <c r="AE26" s="11">
        <f t="shared" si="23"/>
        <v>0</v>
      </c>
      <c r="AF26" s="11">
        <f t="shared" si="23"/>
        <v>0</v>
      </c>
      <c r="AG26" s="11">
        <f t="shared" si="23"/>
        <v>0</v>
      </c>
      <c r="AH26" s="11">
        <f t="shared" si="23"/>
        <v>0</v>
      </c>
      <c r="AQ26" s="1" t="s">
        <v>36</v>
      </c>
      <c r="AX26" s="1" t="s">
        <v>41</v>
      </c>
      <c r="AZ26" s="1" t="s">
        <v>49</v>
      </c>
      <c r="BA26" s="1" t="s">
        <v>44</v>
      </c>
      <c r="BD26" s="1" t="s">
        <v>41</v>
      </c>
      <c r="BF26" s="1" t="s">
        <v>49</v>
      </c>
      <c r="BH26" s="1" t="s">
        <v>41</v>
      </c>
      <c r="BJ26" s="1" t="s">
        <v>49</v>
      </c>
      <c r="BL26" s="1" t="s">
        <v>41</v>
      </c>
      <c r="BN26" s="1" t="s">
        <v>49</v>
      </c>
      <c r="BP26" s="1" t="s">
        <v>41</v>
      </c>
      <c r="BR26" s="1" t="s">
        <v>49</v>
      </c>
    </row>
    <row r="27" spans="1:70" x14ac:dyDescent="0.3">
      <c r="A27" s="2" t="s">
        <v>37</v>
      </c>
      <c r="B27" t="s">
        <v>27</v>
      </c>
      <c r="C27" s="26">
        <v>532</v>
      </c>
      <c r="D27" s="26">
        <v>152</v>
      </c>
      <c r="E27" s="26">
        <v>13</v>
      </c>
      <c r="F27" s="26">
        <v>0</v>
      </c>
      <c r="G27" s="26">
        <v>0</v>
      </c>
      <c r="I27" s="26">
        <v>56</v>
      </c>
      <c r="J27" s="26">
        <v>14</v>
      </c>
      <c r="K27" s="26">
        <v>0</v>
      </c>
      <c r="L27" s="26">
        <v>0</v>
      </c>
      <c r="M27" s="26">
        <v>0</v>
      </c>
      <c r="O27" s="3">
        <f t="shared" si="24"/>
        <v>0.10526315789473684</v>
      </c>
      <c r="P27" s="3">
        <f t="shared" si="24"/>
        <v>9.2105263157894732E-2</v>
      </c>
      <c r="Q27" s="3">
        <f t="shared" si="24"/>
        <v>0</v>
      </c>
      <c r="R27" s="3">
        <f t="shared" si="24"/>
        <v>0</v>
      </c>
      <c r="S27" s="3">
        <f t="shared" si="24"/>
        <v>0</v>
      </c>
      <c r="T27" s="3"/>
      <c r="U27" s="3">
        <f>56/569</f>
        <v>9.8418277680140595E-2</v>
      </c>
      <c r="V27" s="3"/>
      <c r="W27" s="4">
        <f>O27/$U27</f>
        <v>1.0695488721804511</v>
      </c>
      <c r="X27" s="4">
        <f t="shared" ref="X27:AA34" si="27">P27/$U27</f>
        <v>0.93585526315789469</v>
      </c>
      <c r="Y27" s="4">
        <f t="shared" si="27"/>
        <v>0</v>
      </c>
      <c r="Z27" s="4">
        <f t="shared" si="27"/>
        <v>0</v>
      </c>
      <c r="AA27" s="4">
        <f t="shared" si="27"/>
        <v>0</v>
      </c>
      <c r="AB27" s="4">
        <f t="shared" si="7"/>
        <v>1.0695488721804511</v>
      </c>
      <c r="AC27" s="4"/>
      <c r="AD27" s="4">
        <f>IF(C27&gt;0,((I27*((3*56)+C27))/(4*C27*56))*(1-(C27-I27)/(569-56)),0)</f>
        <v>2.372524879450089E-2</v>
      </c>
      <c r="AE27" s="4">
        <f t="shared" ref="AE27:AH30" si="28">IF(D27&gt;0,((J27*((3*56)+D27))/(4*D27*56))*(1-(D27-J27)/(569-56)),0)</f>
        <v>9.6183441058787317E-2</v>
      </c>
      <c r="AF27" s="4">
        <f t="shared" si="28"/>
        <v>0</v>
      </c>
      <c r="AG27" s="4">
        <f t="shared" si="28"/>
        <v>0</v>
      </c>
      <c r="AH27" s="4">
        <f t="shared" si="28"/>
        <v>0</v>
      </c>
      <c r="AQ27" s="18" t="s">
        <v>27</v>
      </c>
      <c r="AR27" s="25">
        <f t="shared" ref="AR27:AV30" si="29">COUNTIF(W3, "&gt;1") + COUNTIF(W7, "&gt;1") + COUNTIF(W11, "&gt;1") + COUNTIF(W15, "&gt;1") + COUNTIF(W19, "&gt;1") + COUNTIF(W23, "&gt;1") + COUNTIF(W27, "&gt;1") + COUNTIF(W31, "&gt;1")</f>
        <v>6</v>
      </c>
      <c r="AS27" s="25">
        <f t="shared" si="29"/>
        <v>5</v>
      </c>
      <c r="AT27" s="8">
        <f t="shared" si="29"/>
        <v>4</v>
      </c>
      <c r="AU27" s="8">
        <f t="shared" si="29"/>
        <v>1</v>
      </c>
      <c r="AV27" s="19">
        <f t="shared" si="29"/>
        <v>0</v>
      </c>
      <c r="AW27" s="5"/>
      <c r="AX27" t="s">
        <v>26</v>
      </c>
      <c r="AY27" s="6">
        <f>MAX(W3:AA6)</f>
        <v>2.481104651162791</v>
      </c>
      <c r="AZ27" s="6">
        <f>_xlfn.IFNA(VLOOKUP(AY27, W3:AH6,8,0), _xlfn.IFNA(VLOOKUP(AY27, X3:AH6,8,0), _xlfn.IFNA(VLOOKUP(AY27, Y3:AH6,8,0), _xlfn.IFNA(VLOOKUP(AY27, Z3:AH6,8,0), VLOOKUP(AY27, AA3:AH6,8,0)))))</f>
        <v>0.28696916076845302</v>
      </c>
      <c r="BA27" t="s">
        <v>26</v>
      </c>
      <c r="BB27" s="6">
        <f>MAX(AD3:AH6)</f>
        <v>0.28696916076845302</v>
      </c>
      <c r="BD27" t="s">
        <v>26</v>
      </c>
      <c r="BE27" s="5">
        <f>MAX($W3:$AA3)</f>
        <v>1.2602436323366555</v>
      </c>
      <c r="BF27" s="6">
        <f>_xlfn.IFNA(VLOOKUP($BE27, $W3:$AH3,8,0), _xlfn.IFNA(VLOOKUP($BE27, $X3:$AH3,8,0), _xlfn.IFNA(VLOOKUP($BE27, $Y3:$AH3,8,0), _xlfn.IFNA(VLOOKUP($BE27, $Z3:$AH3,8,0), VLOOKUP($BE27, $AA3:$AH3,8,0)))))</f>
        <v>0.16792885000309524</v>
      </c>
      <c r="BH27" t="s">
        <v>26</v>
      </c>
      <c r="BI27" s="5">
        <f>MAX($W4:$AA4)</f>
        <v>2.481104651162791</v>
      </c>
      <c r="BJ27" s="6">
        <f>_xlfn.IFNA(VLOOKUP($BI27, $W4:$AH4,8,0), _xlfn.IFNA(VLOOKUP($BI27, $X4:$AH4,8,0), _xlfn.IFNA(VLOOKUP($BI27, $Y4:$AH4,8,0), _xlfn.IFNA(VLOOKUP($BI27, $Z4:$AH4,8,0), VLOOKUP($BI27, $AA4:$AH4,8,0)))))</f>
        <v>0.28696916076845302</v>
      </c>
      <c r="BL27" t="s">
        <v>26</v>
      </c>
      <c r="BM27" s="5">
        <f>MAX($W5:$AA5)</f>
        <v>1.355141496217428</v>
      </c>
      <c r="BN27" s="6">
        <f>_xlfn.IFNA(VLOOKUP($BM27, $W5:$AH5,8,0), _xlfn.IFNA(VLOOKUP($BM27, $X5:$AH5,8,0), _xlfn.IFNA(VLOOKUP($BM27, $Y5:$AH5,8,0), _xlfn.IFNA(VLOOKUP($BM27, $Z5:$AH5,8,0), VLOOKUP($BM27, $AA5:$AH5,8,0)))))</f>
        <v>0.17528941419295554</v>
      </c>
      <c r="BP27" t="s">
        <v>26</v>
      </c>
      <c r="BQ27" s="5">
        <f>MAX($W6:$AA6)</f>
        <v>1.0178890876565296</v>
      </c>
      <c r="BR27" s="6">
        <f>_xlfn.IFNA(VLOOKUP($BQ27, $W6:$AH6,8,0), _xlfn.IFNA(VLOOKUP($BQ27, $X6:$AH6,8,0), _xlfn.IFNA(VLOOKUP($BQ27, $Y6:$AH6,8,0), _xlfn.IFNA(VLOOKUP($BQ27, $Z6:$AH6,8,0), VLOOKUP($BQ27, $AA6:$AH6,8,0)))))</f>
        <v>0.11843835301873724</v>
      </c>
    </row>
    <row r="28" spans="1:70" x14ac:dyDescent="0.3">
      <c r="B28" t="s">
        <v>28</v>
      </c>
      <c r="C28" s="26">
        <v>513</v>
      </c>
      <c r="D28" s="26">
        <v>151</v>
      </c>
      <c r="E28" s="26">
        <v>8</v>
      </c>
      <c r="F28" s="26">
        <v>1</v>
      </c>
      <c r="G28" s="26">
        <v>0</v>
      </c>
      <c r="I28" s="26">
        <v>56</v>
      </c>
      <c r="J28" s="26">
        <v>22</v>
      </c>
      <c r="K28" s="26">
        <v>0</v>
      </c>
      <c r="L28" s="26">
        <v>0</v>
      </c>
      <c r="M28" s="26">
        <v>0</v>
      </c>
      <c r="O28" s="3">
        <f t="shared" si="24"/>
        <v>0.10916179337231968</v>
      </c>
      <c r="P28" s="3">
        <f t="shared" si="24"/>
        <v>0.14569536423841059</v>
      </c>
      <c r="Q28" s="3">
        <f t="shared" si="24"/>
        <v>0</v>
      </c>
      <c r="R28" s="3">
        <f t="shared" si="24"/>
        <v>0</v>
      </c>
      <c r="S28" s="3">
        <f t="shared" si="24"/>
        <v>0</v>
      </c>
      <c r="T28" s="3"/>
      <c r="U28" s="3">
        <f t="shared" ref="U28:U30" si="30">56/569</f>
        <v>9.8418277680140595E-2</v>
      </c>
      <c r="V28" s="3"/>
      <c r="W28" s="4">
        <f t="shared" ref="W28:W30" si="31">O28/$U28</f>
        <v>1.1091617933723197</v>
      </c>
      <c r="X28" s="4">
        <f t="shared" si="27"/>
        <v>1.4803689687795647</v>
      </c>
      <c r="Y28" s="4">
        <f t="shared" si="27"/>
        <v>0</v>
      </c>
      <c r="Z28" s="4">
        <f t="shared" si="27"/>
        <v>0</v>
      </c>
      <c r="AA28" s="4">
        <f t="shared" si="27"/>
        <v>0</v>
      </c>
      <c r="AB28" s="4">
        <f t="shared" si="7"/>
        <v>1.4803689687795647</v>
      </c>
      <c r="AC28" s="4"/>
      <c r="AD28" s="4">
        <f>IF(C28&gt;0,((I28*((3*56)+C28))/(4*C28*56))*(1-(C28-I28)/(569-56)),0)</f>
        <v>3.6227671192275684E-2</v>
      </c>
      <c r="AE28" s="4">
        <f t="shared" si="28"/>
        <v>0.15531101484395313</v>
      </c>
      <c r="AF28" s="4">
        <f t="shared" si="28"/>
        <v>0</v>
      </c>
      <c r="AG28" s="4">
        <f t="shared" si="28"/>
        <v>0</v>
      </c>
      <c r="AH28" s="4">
        <f t="shared" si="28"/>
        <v>0</v>
      </c>
      <c r="AQ28" s="22" t="s">
        <v>28</v>
      </c>
      <c r="AR28" s="27">
        <f t="shared" si="29"/>
        <v>3</v>
      </c>
      <c r="AS28" s="27">
        <f t="shared" si="29"/>
        <v>4</v>
      </c>
      <c r="AT28" s="5">
        <f t="shared" si="29"/>
        <v>1</v>
      </c>
      <c r="AU28" s="5">
        <f t="shared" si="29"/>
        <v>0</v>
      </c>
      <c r="AV28" s="23">
        <f t="shared" si="29"/>
        <v>0</v>
      </c>
      <c r="AW28" s="5"/>
      <c r="AX28" t="s">
        <v>31</v>
      </c>
      <c r="AY28" s="6">
        <f>MAX(W7:AA10)</f>
        <v>2.8029556650246303</v>
      </c>
      <c r="AZ28" s="6">
        <f>_xlfn.IFNA(VLOOKUP(AY28, W7:AH10,8,0), _xlfn.IFNA(VLOOKUP(AY28, X7:AH10,8,0), _xlfn.IFNA(VLOOKUP(AY28, Y7:AH10,8,0), _xlfn.IFNA(VLOOKUP(AY28, Z7:AH10,8,0), VLOOKUP(AY28, AA7:AH10,8,0)))))</f>
        <v>0.12162014230979748</v>
      </c>
      <c r="BA28" t="s">
        <v>31</v>
      </c>
      <c r="BB28" s="6">
        <f>MAX(AD7:AH10)</f>
        <v>0.12162014230979748</v>
      </c>
      <c r="BD28" t="s">
        <v>31</v>
      </c>
      <c r="BE28" s="5">
        <f>MAX($W7:$AA7)</f>
        <v>1.2012667135819846</v>
      </c>
      <c r="BF28" s="6">
        <f>_xlfn.IFNA(VLOOKUP($BE28, $W7:$AH7,8,0), _xlfn.IFNA(VLOOKUP($BE28, $X7:$AH7,8,0), _xlfn.IFNA(VLOOKUP($BE28, $Y7:$AH7,8,0), _xlfn.IFNA(VLOOKUP($BE28, $Z7:$AH7,8,0), VLOOKUP($BE28, $AA7:$AH7,8,0)))))</f>
        <v>6.5665806552506062E-2</v>
      </c>
      <c r="BH28" t="s">
        <v>31</v>
      </c>
      <c r="BI28" s="5">
        <f>MAX($W8:$AA8)</f>
        <v>0.97754325684133025</v>
      </c>
      <c r="BJ28" s="6">
        <f>_xlfn.IFNA(VLOOKUP($BI28, $W8:$AH8,8,0), _xlfn.IFNA(VLOOKUP($BI28, $X8:$AH8,8,0), _xlfn.IFNA(VLOOKUP($BI28, $Y8:$AH8,8,0), _xlfn.IFNA(VLOOKUP($BI28, $Z8:$AH8,8,0), VLOOKUP($BI28, $AA8:$AH8,8,0)))))</f>
        <v>3.0971762043059022E-3</v>
      </c>
      <c r="BL28" t="s">
        <v>31</v>
      </c>
      <c r="BM28" s="5">
        <f>MAX($W9:$AA9)</f>
        <v>2.8029556650246303</v>
      </c>
      <c r="BN28" s="6">
        <f>_xlfn.IFNA(VLOOKUP($BM28, $W9:$AH9,8,0), _xlfn.IFNA(VLOOKUP($BM28, $X9:$AH9,8,0), _xlfn.IFNA(VLOOKUP($BM28, $Y9:$AH9,8,0), _xlfn.IFNA(VLOOKUP($BM28, $Z9:$AH9,8,0), VLOOKUP($BM28, $AA9:$AH9,8,0)))))</f>
        <v>0.12162014230979748</v>
      </c>
      <c r="BP28" t="s">
        <v>31</v>
      </c>
      <c r="BQ28" s="5">
        <f>MAX($W10:$AA10)</f>
        <v>1.1419449005655902</v>
      </c>
      <c r="BR28" s="6">
        <f>_xlfn.IFNA(VLOOKUP($BQ28, $W10:$AH10,8,0), _xlfn.IFNA(VLOOKUP($BQ28, $X10:$AH10,8,0), _xlfn.IFNA(VLOOKUP($BQ28, $Y10:$AH10,8,0), _xlfn.IFNA(VLOOKUP($BQ28, $Z10:$AH10,8,0), VLOOKUP($BQ28, $AA10:$AH10,8,0)))))</f>
        <v>7.9496847696081424E-2</v>
      </c>
    </row>
    <row r="29" spans="1:70" x14ac:dyDescent="0.3">
      <c r="B29" t="s">
        <v>29</v>
      </c>
      <c r="C29" s="26">
        <v>544</v>
      </c>
      <c r="D29" s="26">
        <v>261</v>
      </c>
      <c r="E29" s="26">
        <v>24</v>
      </c>
      <c r="F29" s="26">
        <v>1</v>
      </c>
      <c r="G29" s="26">
        <v>0</v>
      </c>
      <c r="I29" s="26">
        <v>56</v>
      </c>
      <c r="J29" s="26">
        <v>32</v>
      </c>
      <c r="K29" s="26">
        <v>1</v>
      </c>
      <c r="L29" s="26">
        <v>0</v>
      </c>
      <c r="M29" s="26">
        <v>0</v>
      </c>
      <c r="O29" s="3">
        <f t="shared" si="24"/>
        <v>0.10294117647058823</v>
      </c>
      <c r="P29" s="3">
        <f t="shared" si="24"/>
        <v>0.12260536398467432</v>
      </c>
      <c r="Q29" s="3">
        <f t="shared" si="24"/>
        <v>4.1666666666666664E-2</v>
      </c>
      <c r="R29" s="3">
        <f t="shared" si="24"/>
        <v>0</v>
      </c>
      <c r="S29" s="3">
        <f t="shared" si="24"/>
        <v>0</v>
      </c>
      <c r="T29" s="3"/>
      <c r="U29" s="3">
        <f t="shared" si="30"/>
        <v>9.8418277680140595E-2</v>
      </c>
      <c r="V29" s="3"/>
      <c r="W29" s="4">
        <f t="shared" si="31"/>
        <v>1.0459558823529411</v>
      </c>
      <c r="X29" s="4">
        <f t="shared" si="27"/>
        <v>1.2457580733442801</v>
      </c>
      <c r="Y29" s="4">
        <f t="shared" si="27"/>
        <v>0.42336309523809523</v>
      </c>
      <c r="Z29" s="4">
        <f t="shared" si="27"/>
        <v>0</v>
      </c>
      <c r="AA29" s="4">
        <f t="shared" si="27"/>
        <v>0</v>
      </c>
      <c r="AB29" s="28">
        <f t="shared" si="7"/>
        <v>1.2457580733442801</v>
      </c>
      <c r="AC29" s="28"/>
      <c r="AD29" s="4">
        <f>IF(C29&gt;0,((I29*((3*56)+C29))/(4*C29*56))*(1-(C29-I29)/(569-56)),0)</f>
        <v>1.594570576768721E-2</v>
      </c>
      <c r="AE29" s="4">
        <f t="shared" si="28"/>
        <v>0.12999292612117777</v>
      </c>
      <c r="AF29" s="4">
        <f t="shared" si="28"/>
        <v>3.4113060428849901E-2</v>
      </c>
      <c r="AG29" s="4">
        <f t="shared" si="28"/>
        <v>0</v>
      </c>
      <c r="AH29" s="4">
        <f t="shared" si="28"/>
        <v>0</v>
      </c>
      <c r="AQ29" s="22" t="s">
        <v>29</v>
      </c>
      <c r="AR29" s="27">
        <f t="shared" si="29"/>
        <v>7</v>
      </c>
      <c r="AS29" s="27">
        <f t="shared" si="29"/>
        <v>6</v>
      </c>
      <c r="AT29" s="5">
        <f t="shared" si="29"/>
        <v>4</v>
      </c>
      <c r="AU29" s="5">
        <f t="shared" si="29"/>
        <v>2</v>
      </c>
      <c r="AV29" s="23">
        <f t="shared" si="29"/>
        <v>0</v>
      </c>
      <c r="AW29" s="5"/>
      <c r="AX29" t="s">
        <v>32</v>
      </c>
      <c r="AY29" s="6">
        <f>MAX(W11:AA14)</f>
        <v>1.2083182265499561</v>
      </c>
      <c r="AZ29" s="6">
        <f>_xlfn.IFNA(VLOOKUP(AY29, W11:AH14,8,0), _xlfn.IFNA(VLOOKUP(AY29, X11:AH14,8,0), _xlfn.IFNA(VLOOKUP(AY29, Y11:AH14,8,0), _xlfn.IFNA(VLOOKUP(AY29, Z11:AH14,8,0), VLOOKUP(AY29, AA11:AH14,8,0)))))</f>
        <v>6.8838780867318761E-2</v>
      </c>
      <c r="BA29" t="s">
        <v>32</v>
      </c>
      <c r="BB29" s="6">
        <f>MAX(AD11:AH14)</f>
        <v>8.3323375546383763E-2</v>
      </c>
      <c r="BD29" t="s">
        <v>32</v>
      </c>
      <c r="BE29" s="5">
        <f>MAX($W11:$AA11)</f>
        <v>1.1135029354207437</v>
      </c>
      <c r="BF29" s="6">
        <f>_xlfn.IFNA(VLOOKUP($BE29, $W11:$AH11,8,0), _xlfn.IFNA(VLOOKUP($BE29, $X11:$AH11,8,0), _xlfn.IFNA(VLOOKUP($BE29, $Y11:$AH11,8,0), _xlfn.IFNA(VLOOKUP($BE29, $Z11:$AH11,8,0), VLOOKUP($BE29, $AA11:$AH11,8,0)))))</f>
        <v>3.4525607732545607E-2</v>
      </c>
      <c r="BH29" t="s">
        <v>32</v>
      </c>
      <c r="BI29" s="5">
        <f>MAX($W12:$AA12)</f>
        <v>1.0736355488466438</v>
      </c>
      <c r="BJ29" s="6">
        <f>_xlfn.IFNA(VLOOKUP($BI29, $W12:$AH12,8,0), _xlfn.IFNA(VLOOKUP($BI29, $X12:$AH12,8,0), _xlfn.IFNA(VLOOKUP($BI29, $Y12:$AH12,8,0), _xlfn.IFNA(VLOOKUP($BI29, $Z12:$AH12,8,0), VLOOKUP($BI29, $AA12:$AH12,8,0)))))</f>
        <v>4.0720408470375877E-2</v>
      </c>
      <c r="BL29" t="s">
        <v>32</v>
      </c>
      <c r="BM29" s="5">
        <f>MAX($W13:$AA13)</f>
        <v>1.0297710614424034</v>
      </c>
      <c r="BN29" s="6">
        <f>_xlfn.IFNA(VLOOKUP($BM29, $W13:$AH13,8,0), _xlfn.IFNA(VLOOKUP($BM29, $X13:$AH13,8,0), _xlfn.IFNA(VLOOKUP($BM29, $Y13:$AH13,8,0), _xlfn.IFNA(VLOOKUP($BM29, $Z13:$AH13,8,0), VLOOKUP($BM29, $AA13:$AH13,8,0)))))</f>
        <v>2.876053747351115E-2</v>
      </c>
      <c r="BP29" t="s">
        <v>32</v>
      </c>
      <c r="BQ29" s="5">
        <f>MAX($W14:$AA14)</f>
        <v>1.2083182265499561</v>
      </c>
      <c r="BR29" s="6">
        <f>_xlfn.IFNA(VLOOKUP($BQ29, $W14:$AH14,8,0), _xlfn.IFNA(VLOOKUP($BQ29, $X14:$AH14,8,0), _xlfn.IFNA(VLOOKUP($BQ29, $Y14:$AH14,8,0), _xlfn.IFNA(VLOOKUP($BQ29, $Z14:$AH14,8,0), VLOOKUP($BQ29, $AA14:$AH14,8,0)))))</f>
        <v>6.8838780867318761E-2</v>
      </c>
    </row>
    <row r="30" spans="1:70" s="1" customFormat="1" x14ac:dyDescent="0.3">
      <c r="B30" s="1" t="s">
        <v>30</v>
      </c>
      <c r="C30" s="1">
        <v>32</v>
      </c>
      <c r="D30" s="1">
        <v>4</v>
      </c>
      <c r="E30" s="1">
        <v>1</v>
      </c>
      <c r="F30" s="1">
        <v>0</v>
      </c>
      <c r="G30" s="1">
        <v>0</v>
      </c>
      <c r="I30" s="1">
        <v>3</v>
      </c>
      <c r="J30" s="1">
        <v>1</v>
      </c>
      <c r="K30" s="1">
        <v>1</v>
      </c>
      <c r="L30" s="1">
        <v>0</v>
      </c>
      <c r="M30" s="1">
        <v>0</v>
      </c>
      <c r="O30" s="10">
        <f t="shared" si="24"/>
        <v>9.375E-2</v>
      </c>
      <c r="P30" s="10">
        <f t="shared" si="24"/>
        <v>0.25</v>
      </c>
      <c r="Q30" s="10">
        <f t="shared" si="24"/>
        <v>1</v>
      </c>
      <c r="R30" s="10">
        <f t="shared" si="24"/>
        <v>0</v>
      </c>
      <c r="S30" s="10">
        <f t="shared" si="24"/>
        <v>0</v>
      </c>
      <c r="T30" s="10"/>
      <c r="U30" s="10">
        <f t="shared" si="30"/>
        <v>9.8418277680140595E-2</v>
      </c>
      <c r="V30" s="10"/>
      <c r="W30" s="11">
        <f t="shared" si="31"/>
        <v>0.9525669642857143</v>
      </c>
      <c r="X30" s="11">
        <f t="shared" si="27"/>
        <v>2.5401785714285716</v>
      </c>
      <c r="Y30" s="11">
        <f t="shared" si="27"/>
        <v>10.160714285714286</v>
      </c>
      <c r="Z30" s="11">
        <f t="shared" si="27"/>
        <v>0</v>
      </c>
      <c r="AA30" s="11">
        <f t="shared" si="27"/>
        <v>0</v>
      </c>
      <c r="AB30" s="11">
        <f t="shared" si="7"/>
        <v>10.160714285714286</v>
      </c>
      <c r="AC30" s="11"/>
      <c r="AD30" s="11">
        <f>IF(C30&gt;0,((I30*((3*56)+C30))/(4*C30*56))*(1-(C30-I30)/(569-56)),0)</f>
        <v>7.8973475355054293E-2</v>
      </c>
      <c r="AE30" s="11">
        <f t="shared" si="28"/>
        <v>0.1908416875522139</v>
      </c>
      <c r="AF30" s="11">
        <f t="shared" si="28"/>
        <v>0.7544642857142857</v>
      </c>
      <c r="AG30" s="11">
        <f t="shared" si="28"/>
        <v>0</v>
      </c>
      <c r="AH30" s="11">
        <f t="shared" si="28"/>
        <v>0</v>
      </c>
      <c r="AQ30" s="20" t="s">
        <v>30</v>
      </c>
      <c r="AR30" s="17">
        <f t="shared" si="29"/>
        <v>4</v>
      </c>
      <c r="AS30" s="17">
        <f t="shared" si="29"/>
        <v>4</v>
      </c>
      <c r="AT30" s="14">
        <f t="shared" si="29"/>
        <v>2</v>
      </c>
      <c r="AU30" s="14">
        <f t="shared" si="29"/>
        <v>0</v>
      </c>
      <c r="AV30" s="21">
        <f t="shared" si="29"/>
        <v>0</v>
      </c>
      <c r="AW30" s="14"/>
      <c r="AX30" s="1" t="s">
        <v>33</v>
      </c>
      <c r="AY30" s="15">
        <f>MAX(W15:AA18)</f>
        <v>1.0035273368606701</v>
      </c>
      <c r="AZ30" s="15">
        <f>_xlfn.IFNA(VLOOKUP(AY30, W15:AH18,8,0), _xlfn.IFNA(VLOOKUP(AY30, X15:AH18,8,0), _xlfn.IFNA(VLOOKUP(AY30, Y15:AH18,8,0), _xlfn.IFNA(VLOOKUP(AY30, Z15:AH18,8,0), VLOOKUP(AY30, AA15:AH18,8,0)))))</f>
        <v>1.2257155114297946E-3</v>
      </c>
      <c r="BA30" s="1" t="s">
        <v>33</v>
      </c>
      <c r="BB30" s="15">
        <f>MAX(AD15:AH18)</f>
        <v>7.6511340591440713E-2</v>
      </c>
      <c r="BD30" s="1" t="s">
        <v>33</v>
      </c>
      <c r="BE30" s="5">
        <f>MAX($W15:$AA15)</f>
        <v>1.0035273368606701</v>
      </c>
      <c r="BF30" s="15">
        <f>_xlfn.IFNA(VLOOKUP($BE30, $W15:$AH15,8,0), _xlfn.IFNA(VLOOKUP($BE30, $X15:$AH15,8,0), _xlfn.IFNA(VLOOKUP($BE30, $Y15:$AH15,8,0), _xlfn.IFNA(VLOOKUP($BE30, $Z15:$AH15,8,0), VLOOKUP($BE30, $AA15:$AH15,8,0)))))</f>
        <v>1.2257155114297946E-3</v>
      </c>
      <c r="BH30" s="1" t="s">
        <v>33</v>
      </c>
      <c r="BI30" s="5">
        <f>MAX($W16:$AA16)</f>
        <v>1</v>
      </c>
      <c r="BJ30" s="6">
        <f>_xlfn.IFNA(VLOOKUP($BI30, $W16:$AH16,8,0), _xlfn.IFNA(VLOOKUP($BI30, $X16:$AH16,8,0), _xlfn.IFNA(VLOOKUP($BI30, $Y16:$AH16,8,0), _xlfn.IFNA(VLOOKUP($BI30, $Z16:$AH16,8,0), VLOOKUP($BI30, $AA16:$AH16,8,0)))))</f>
        <v>0</v>
      </c>
      <c r="BL30" s="1" t="s">
        <v>33</v>
      </c>
      <c r="BM30" s="14">
        <f>MAX($W17:$AA17)</f>
        <v>1.0035273368606701</v>
      </c>
      <c r="BN30" s="15">
        <f>_xlfn.IFNA(VLOOKUP($BM30, $W17:$AH17,8,0), _xlfn.IFNA(VLOOKUP($BM30, $X17:$AH17,8,0), _xlfn.IFNA(VLOOKUP($BM30, $Y17:$AH17,8,0), _xlfn.IFNA(VLOOKUP($BM30, $Z17:$AH17,8,0), VLOOKUP($BM30, $AA17:$AH17,8,0)))))</f>
        <v>1.2257155114297946E-3</v>
      </c>
      <c r="BP30" s="1" t="s">
        <v>33</v>
      </c>
      <c r="BQ30" s="14">
        <f>MAX($W18:$AA18)</f>
        <v>0.94952023362536497</v>
      </c>
      <c r="BR30" s="15">
        <f>_xlfn.IFNA(VLOOKUP($BQ30, $W18:$AH18,8,0), _xlfn.IFNA(VLOOKUP($BQ30, $X18:$AH18,8,0), _xlfn.IFNA(VLOOKUP($BQ30, $Y18:$AH18,8,0), _xlfn.IFNA(VLOOKUP($BQ30, $Z18:$AH18,8,0), VLOOKUP($BQ30, $AA18:$AH18,8,0)))))</f>
        <v>7.6511340591440713E-2</v>
      </c>
    </row>
    <row r="31" spans="1:70" x14ac:dyDescent="0.3">
      <c r="A31" s="2" t="s">
        <v>38</v>
      </c>
      <c r="B31" t="s">
        <v>27</v>
      </c>
      <c r="C31" s="26">
        <v>568</v>
      </c>
      <c r="D31" s="26">
        <v>487</v>
      </c>
      <c r="E31" s="26">
        <v>63</v>
      </c>
      <c r="F31" s="26">
        <v>1</v>
      </c>
      <c r="G31" s="26">
        <v>0</v>
      </c>
      <c r="I31" s="26">
        <v>53</v>
      </c>
      <c r="J31" s="26">
        <v>50</v>
      </c>
      <c r="K31" s="26">
        <v>8</v>
      </c>
      <c r="L31" s="26">
        <v>0</v>
      </c>
      <c r="M31" s="26">
        <v>0</v>
      </c>
      <c r="O31" s="3">
        <f t="shared" si="24"/>
        <v>9.3309859154929578E-2</v>
      </c>
      <c r="P31" s="3">
        <f t="shared" si="24"/>
        <v>0.10266940451745379</v>
      </c>
      <c r="Q31" s="3">
        <f t="shared" si="24"/>
        <v>0.12698412698412698</v>
      </c>
      <c r="R31" s="3">
        <f t="shared" si="24"/>
        <v>0</v>
      </c>
      <c r="S31" s="3">
        <f t="shared" si="24"/>
        <v>0</v>
      </c>
      <c r="T31" s="3"/>
      <c r="U31" s="3">
        <f>53/569</f>
        <v>9.3145869947275917E-2</v>
      </c>
      <c r="V31" s="3"/>
      <c r="W31" s="4">
        <f>O31/$U31</f>
        <v>1.0017605633802817</v>
      </c>
      <c r="X31" s="4">
        <f t="shared" si="27"/>
        <v>1.1022432296307776</v>
      </c>
      <c r="Y31" s="4">
        <f t="shared" si="27"/>
        <v>1.3632824198861935</v>
      </c>
      <c r="Z31" s="4">
        <f t="shared" si="27"/>
        <v>0</v>
      </c>
      <c r="AA31" s="4">
        <f t="shared" si="27"/>
        <v>0</v>
      </c>
      <c r="AB31" s="4">
        <f t="shared" si="7"/>
        <v>1.3632824198861935</v>
      </c>
      <c r="AC31" s="4"/>
      <c r="AD31" s="4">
        <f>IF(C31&gt;0,((I31*((3*53)+C31))/(4*C31*53))*(1-(C31-I31)/(569-53)),0)</f>
        <v>6.2012091931433672E-4</v>
      </c>
      <c r="AE31" s="4">
        <f t="shared" ref="AE31:AH34" si="32">IF(D31&gt;0,((J31*((3*53)+D31))/(4*D31*53))*(1-(D31-J31)/(569-53)),0)</f>
        <v>4.7897747459994686E-2</v>
      </c>
      <c r="AF31" s="4">
        <f t="shared" si="32"/>
        <v>0.1188003649609617</v>
      </c>
      <c r="AG31" s="4">
        <f t="shared" si="32"/>
        <v>0</v>
      </c>
      <c r="AH31" s="4">
        <f t="shared" si="32"/>
        <v>0</v>
      </c>
      <c r="AX31" t="s">
        <v>34</v>
      </c>
      <c r="AY31" s="6">
        <f>MAX(W19:AA22)</f>
        <v>2.7487922705314007</v>
      </c>
      <c r="AZ31" s="6">
        <f>_xlfn.IFNA(VLOOKUP(AY31, W19:AH22,8,0), _xlfn.IFNA(VLOOKUP(AY31, X19:AH22,8,0), _xlfn.IFNA(VLOOKUP(AY31, Y19:AH22,8,0), _xlfn.IFNA(VLOOKUP(AY31, Z19:AH22,8,0), VLOOKUP(AY31, AA19:AH22,8,0)))))</f>
        <v>0.25518840579710145</v>
      </c>
      <c r="BA31" t="s">
        <v>34</v>
      </c>
      <c r="BB31" s="6">
        <f>MAX(AD19:AH22)</f>
        <v>0.25518840579710145</v>
      </c>
      <c r="BD31" t="s">
        <v>34</v>
      </c>
      <c r="BE31" s="5">
        <f>MAX($W19:$AA19)</f>
        <v>1.0364298724954464</v>
      </c>
      <c r="BF31" s="6">
        <f>_xlfn.IFNA(VLOOKUP($BE31, $W19:$AH19,8,0), _xlfn.IFNA(VLOOKUP($BE31, $X19:$AH19,8,0), _xlfn.IFNA(VLOOKUP($BE31, $Y19:$AH19,8,0), _xlfn.IFNA(VLOOKUP($BE31, $Z19:$AH19,8,0), VLOOKUP($BE31, $AA19:$AH19,8,0)))))</f>
        <v>0.12076502732240436</v>
      </c>
      <c r="BH31" t="s">
        <v>34</v>
      </c>
      <c r="BI31" s="5">
        <f>MAX($W20:$AA20)</f>
        <v>0.94287066992819379</v>
      </c>
      <c r="BJ31" s="6">
        <f>_xlfn.IFNA(VLOOKUP($BI31, $W20:$AH20,8,0), _xlfn.IFNA(VLOOKUP($BI31, $X20:$AH20,8,0), _xlfn.IFNA(VLOOKUP($BI31, $Y20:$AH20,8,0), _xlfn.IFNA(VLOOKUP($BI31, $Z20:$AH20,8,0), VLOOKUP($BI31, $AA20:$AH20,8,0)))))</f>
        <v>7.536337094610596E-3</v>
      </c>
      <c r="BL31" t="s">
        <v>34</v>
      </c>
      <c r="BM31" s="5">
        <f>MAX($W21:$AA21)</f>
        <v>2.7487922705314007</v>
      </c>
      <c r="BN31" s="6">
        <f>_xlfn.IFNA(VLOOKUP($BM31, $W21:$AH21,8,0), _xlfn.IFNA(VLOOKUP($BM31, $X21:$AH21,8,0), _xlfn.IFNA(VLOOKUP($BM31, $Y21:$AH21,8,0), _xlfn.IFNA(VLOOKUP($BM31, $Z21:$AH21,8,0), VLOOKUP($BM31, $AA21:$AH21,8,0)))))</f>
        <v>0.25518840579710145</v>
      </c>
      <c r="BP31" t="s">
        <v>34</v>
      </c>
      <c r="BQ31" s="5">
        <f>MAX($W22:$AA22)</f>
        <v>1.3743961352657004</v>
      </c>
      <c r="BR31" s="6">
        <f>_xlfn.IFNA(VLOOKUP($BQ31, $W22:$AH22,8,0), _xlfn.IFNA(VLOOKUP($BQ31, $X22:$AH22,8,0), _xlfn.IFNA(VLOOKUP($BQ31, $Y22:$AH22,8,0), _xlfn.IFNA(VLOOKUP($BQ31, $Z22:$AH22,8,0), VLOOKUP($BQ31, $AA22:$AH22,8,0)))))</f>
        <v>0.12960144927536232</v>
      </c>
    </row>
    <row r="32" spans="1:70" x14ac:dyDescent="0.3">
      <c r="B32" t="s">
        <v>28</v>
      </c>
      <c r="C32" s="26">
        <v>559</v>
      </c>
      <c r="D32" s="26">
        <v>173</v>
      </c>
      <c r="E32" s="26">
        <v>3</v>
      </c>
      <c r="F32" s="26">
        <v>0</v>
      </c>
      <c r="G32" s="26">
        <v>0</v>
      </c>
      <c r="I32" s="26">
        <v>52</v>
      </c>
      <c r="J32" s="26">
        <v>21</v>
      </c>
      <c r="K32" s="26">
        <v>0</v>
      </c>
      <c r="L32" s="26">
        <v>0</v>
      </c>
      <c r="M32" s="26">
        <v>0</v>
      </c>
      <c r="O32" s="3">
        <f t="shared" si="24"/>
        <v>9.3023255813953487E-2</v>
      </c>
      <c r="P32" s="3">
        <f t="shared" si="24"/>
        <v>0.12138728323699421</v>
      </c>
      <c r="Q32" s="3">
        <f t="shared" si="24"/>
        <v>0</v>
      </c>
      <c r="R32" s="3">
        <f t="shared" si="24"/>
        <v>0</v>
      </c>
      <c r="S32" s="3">
        <f t="shared" si="24"/>
        <v>0</v>
      </c>
      <c r="T32" s="3"/>
      <c r="U32" s="3">
        <f t="shared" ref="U32:U34" si="33">53/569</f>
        <v>9.3145869947275917E-2</v>
      </c>
      <c r="V32" s="3"/>
      <c r="W32" s="4">
        <f>O32/$U32</f>
        <v>0.99868363317244413</v>
      </c>
      <c r="X32" s="4">
        <f t="shared" si="27"/>
        <v>1.3031955502235795</v>
      </c>
      <c r="Y32" s="4">
        <f t="shared" si="27"/>
        <v>0</v>
      </c>
      <c r="Z32" s="4">
        <f t="shared" si="27"/>
        <v>0</v>
      </c>
      <c r="AA32" s="4">
        <f t="shared" si="27"/>
        <v>0</v>
      </c>
      <c r="AB32" s="4">
        <f t="shared" si="7"/>
        <v>1.3031955502235795</v>
      </c>
      <c r="AC32" s="4"/>
      <c r="AD32" s="4">
        <f>IF(C32&gt;0,((I32*((3*53)+C32))/(4*C32*53))*(1-(C32-I32)/(569-53)),0)</f>
        <v>5.4950661754951781E-3</v>
      </c>
      <c r="AE32" s="4">
        <f t="shared" si="32"/>
        <v>0.13409948080869055</v>
      </c>
      <c r="AF32" s="4">
        <f t="shared" si="32"/>
        <v>0</v>
      </c>
      <c r="AG32" s="4">
        <f t="shared" si="32"/>
        <v>0</v>
      </c>
      <c r="AH32" s="4">
        <f t="shared" si="32"/>
        <v>0</v>
      </c>
      <c r="AQ32" t="s">
        <v>39</v>
      </c>
      <c r="AX32" t="s">
        <v>35</v>
      </c>
      <c r="AY32" s="6">
        <f>MAX(W23:AA26)</f>
        <v>2.4728378965667099</v>
      </c>
      <c r="AZ32" s="6">
        <f>_xlfn.IFNA(VLOOKUP(AY32, W23:AH26,8,0), _xlfn.IFNA(VLOOKUP(AY32, X23:AH26,8,0), _xlfn.IFNA(VLOOKUP(AY32, Y23:AH26,8,0), _xlfn.IFNA(VLOOKUP(AY32, Z23:AH26,8,0), VLOOKUP(AY32, AA23:AH26,8,0)))))</f>
        <v>0.20811296155076137</v>
      </c>
      <c r="BA32" t="s">
        <v>35</v>
      </c>
      <c r="BB32" s="6">
        <f>MAX(AD23:AH26)</f>
        <v>0.20811296155076137</v>
      </c>
      <c r="BD32" t="s">
        <v>35</v>
      </c>
      <c r="BE32" s="5">
        <f>MAX($W23:$AA23)</f>
        <v>1.3364650616559013</v>
      </c>
      <c r="BF32" s="6">
        <f>_xlfn.IFNA(VLOOKUP($BE32, $W23:$AH23,8,0), _xlfn.IFNA(VLOOKUP($BE32, $X23:$AH23,8,0), _xlfn.IFNA(VLOOKUP($BE32, $Y23:$AH23,8,0), _xlfn.IFNA(VLOOKUP($BE32, $Z23:$AH23,8,0), VLOOKUP($BE32, $AA23:$AH23,8,0)))))</f>
        <v>0.11292835063539369</v>
      </c>
      <c r="BH32" t="s">
        <v>35</v>
      </c>
      <c r="BI32" s="5">
        <f>MAX($W24:$AA24)</f>
        <v>2.4728378965667099</v>
      </c>
      <c r="BJ32" s="6">
        <f>_xlfn.IFNA(VLOOKUP($BI32, $W24:$AH24,8,0), _xlfn.IFNA(VLOOKUP($BI32, $X24:$AH24,8,0), _xlfn.IFNA(VLOOKUP($BI32, $Y24:$AH24,8,0), _xlfn.IFNA(VLOOKUP($BI32, $Z24:$AH24,8,0), VLOOKUP($BI32, $AA24:$AH24,8,0)))))</f>
        <v>0.20811296155076137</v>
      </c>
      <c r="BL32" t="s">
        <v>35</v>
      </c>
      <c r="BM32" s="5">
        <f>MAX($W25:$AA25)</f>
        <v>1.0467977463493157</v>
      </c>
      <c r="BN32" s="6">
        <f>_xlfn.IFNA(VLOOKUP($BM32, $W25:$AH25,8,0), _xlfn.IFNA(VLOOKUP($BM32, $X25:$AH25,8,0), _xlfn.IFNA(VLOOKUP($BM32, $Y25:$AH25,8,0), _xlfn.IFNA(VLOOKUP($BM32, $Z25:$AH25,8,0), VLOOKUP($BM32, $AA25:$AH25,8,0)))))</f>
        <v>9.530070008959933E-2</v>
      </c>
      <c r="BP32" t="s">
        <v>35</v>
      </c>
      <c r="BQ32" s="5">
        <f>MAX($W26:$AA26)</f>
        <v>1.0818046349108472</v>
      </c>
      <c r="BR32" s="6">
        <f>_xlfn.IFNA(VLOOKUP($BQ32, $W26:$AH26,8,0), _xlfn.IFNA(VLOOKUP($BQ32, $X26:$AH26,8,0), _xlfn.IFNA(VLOOKUP($BQ32, $Y26:$AH26,8,0), _xlfn.IFNA(VLOOKUP($BQ32, $Z26:$AH26,8,0), VLOOKUP($BQ32, $AA26:$AH26,8,0)))))</f>
        <v>3.7565600480108735E-2</v>
      </c>
    </row>
    <row r="33" spans="1:70" x14ac:dyDescent="0.3">
      <c r="B33" t="s">
        <v>29</v>
      </c>
      <c r="C33" s="26">
        <v>566</v>
      </c>
      <c r="D33" s="26">
        <v>465</v>
      </c>
      <c r="E33" s="26">
        <v>35</v>
      </c>
      <c r="F33" s="26">
        <v>3</v>
      </c>
      <c r="G33" s="26">
        <v>0</v>
      </c>
      <c r="I33" s="26">
        <v>53</v>
      </c>
      <c r="J33" s="26">
        <v>49</v>
      </c>
      <c r="K33" s="26">
        <v>1</v>
      </c>
      <c r="L33" s="26">
        <v>0</v>
      </c>
      <c r="M33" s="26">
        <v>0</v>
      </c>
      <c r="O33" s="3">
        <f t="shared" si="24"/>
        <v>9.3639575971731448E-2</v>
      </c>
      <c r="P33" s="3">
        <f t="shared" si="24"/>
        <v>0.10537634408602151</v>
      </c>
      <c r="Q33" s="3">
        <f t="shared" si="24"/>
        <v>2.8571428571428571E-2</v>
      </c>
      <c r="R33" s="3">
        <f t="shared" si="24"/>
        <v>0</v>
      </c>
      <c r="S33" s="3">
        <f t="shared" si="24"/>
        <v>0</v>
      </c>
      <c r="T33" s="3"/>
      <c r="U33" s="3">
        <f t="shared" si="33"/>
        <v>9.3145869947275917E-2</v>
      </c>
      <c r="V33" s="3"/>
      <c r="W33" s="4">
        <f>O33/$U33</f>
        <v>1.0053003533568905</v>
      </c>
      <c r="X33" s="4">
        <f t="shared" si="27"/>
        <v>1.1313045242442687</v>
      </c>
      <c r="Y33" s="4">
        <f t="shared" si="27"/>
        <v>0.30673854447439353</v>
      </c>
      <c r="Z33" s="4">
        <f t="shared" si="27"/>
        <v>0</v>
      </c>
      <c r="AA33" s="4">
        <f t="shared" si="27"/>
        <v>0</v>
      </c>
      <c r="AB33" s="4">
        <f t="shared" si="7"/>
        <v>1.1313045242442687</v>
      </c>
      <c r="AC33" s="4"/>
      <c r="AD33" s="4">
        <f>IF(C33&gt;0,((I33*((3*53)+C33))/(4*C33*53))*(1-(C33-I33)/(569-53)),0)</f>
        <v>1.8618004766209253E-3</v>
      </c>
      <c r="AE33" s="4">
        <f t="shared" si="32"/>
        <v>6.0109366964382613E-2</v>
      </c>
      <c r="AF33" s="4">
        <f t="shared" si="32"/>
        <v>2.442278359347249E-2</v>
      </c>
      <c r="AG33" s="4">
        <f t="shared" si="32"/>
        <v>0</v>
      </c>
      <c r="AH33" s="4">
        <f t="shared" si="32"/>
        <v>0</v>
      </c>
      <c r="AQ33" s="18" t="s">
        <v>27</v>
      </c>
      <c r="AR33" s="8">
        <f>COUNTIF(W3, "&gt;2") + COUNTIF(W7, "&gt;2") + COUNTIF(W11, "&gt;2") + COUNTIF(W15, "&gt;2") + COUNTIF(W19, "&gt;2") + COUNTIF(W23, "&gt;2") + COUNTIF(W27, "&gt;2") + COUNTIF(W31, "&gt;2")</f>
        <v>0</v>
      </c>
      <c r="AS33" s="8">
        <f>COUNTIF(X3, "&gt;2") + COUNTIF(X7, "&gt;2") + COUNTIF(X11, "&gt;2") + COUNTIF(X15, "&gt;2") + COUNTIF(X19, "&gt;2") + COUNTIF(X23, "&gt;2") + COUNTIF(X27, "&gt;2") + COUNTIF(X31, "&gt;2")</f>
        <v>0</v>
      </c>
      <c r="AT33" s="8">
        <f>COUNTIF(Y3, "&gt;2") + COUNTIF(Y7, "&gt;2") + COUNTIF(Y11, "&gt;2") + COUNTIF(Y15, "&gt;2") + COUNTIF(Y19, "&gt;2") + COUNTIF(Y23, "&gt;2") + COUNTIF(Y27, "&gt;2") + COUNTIF(Y31, "&gt;2")</f>
        <v>0</v>
      </c>
      <c r="AU33" s="8">
        <f>COUNTIF(Z3, "&gt;2") + COUNTIF(Z7, "&gt;2") + COUNTIF(Z11, "&gt;2") + COUNTIF(Z15, "&gt;2") + COUNTIF(Z19, "&gt;2") + COUNTIF(Z23, "&gt;2") + COUNTIF(Z27, "&gt;2") + COUNTIF(Z31, "&gt;2")</f>
        <v>0</v>
      </c>
      <c r="AV33" s="19">
        <f>COUNTIF(AA3, "&gt;2") + COUNTIF(AA7, "&gt;2") + COUNTIF(AA11, "&gt;2") + COUNTIF(AA15, "&gt;2") + COUNTIF(AA19, "&gt;2") + COUNTIF(AA23, "&gt;2") + COUNTIF(AA27, "&gt;2") + COUNTIF(AA31, "&gt;2")</f>
        <v>0</v>
      </c>
      <c r="AW33" s="5"/>
      <c r="AX33" t="s">
        <v>37</v>
      </c>
      <c r="AY33" s="6">
        <f>MAX(W27:AA30)</f>
        <v>10.160714285714286</v>
      </c>
      <c r="AZ33" s="6">
        <f>_xlfn.IFNA(VLOOKUP(AY33, W27:AH30,8,0), _xlfn.IFNA(VLOOKUP(AY33, X27:AH30,8,0), _xlfn.IFNA(VLOOKUP(AY33, Y27:AH30,8,0), _xlfn.IFNA(VLOOKUP(AY33, Z27:AH30,8,0), VLOOKUP(AY33, AA27:AH30,8,0)))))</f>
        <v>0.7544642857142857</v>
      </c>
      <c r="BA33" t="s">
        <v>37</v>
      </c>
      <c r="BB33" s="6">
        <f>MAX(AD27:AH30)</f>
        <v>0.7544642857142857</v>
      </c>
      <c r="BD33" t="s">
        <v>37</v>
      </c>
      <c r="BE33" s="5">
        <f>MAX($W27:$AA27)</f>
        <v>1.0695488721804511</v>
      </c>
      <c r="BF33" s="6">
        <f>_xlfn.IFNA(VLOOKUP($BE33, $W27:$AH27,8,0), _xlfn.IFNA(VLOOKUP($BE33, $X27:$AH27,8,0), _xlfn.IFNA(VLOOKUP($BE33, $Y27:$AH27,8,0), _xlfn.IFNA(VLOOKUP($BE33, $Z27:$AH27,8,0), VLOOKUP($BE33, $AA27:$AH27,8,0)))))</f>
        <v>2.372524879450089E-2</v>
      </c>
      <c r="BH33" t="s">
        <v>37</v>
      </c>
      <c r="BI33" s="5">
        <f>MAX($W28:$AA28)</f>
        <v>1.4803689687795647</v>
      </c>
      <c r="BJ33" s="6">
        <f>_xlfn.IFNA(VLOOKUP($BI33, $W28:$AH28,8,0), _xlfn.IFNA(VLOOKUP($BI33, $X28:$AH28,8,0), _xlfn.IFNA(VLOOKUP($BI33, $Y28:$AH28,8,0), _xlfn.IFNA(VLOOKUP($BI33, $Z28:$AH28,8,0), VLOOKUP($BI33, $AA28:$AH28,8,0)))))</f>
        <v>0.15531101484395313</v>
      </c>
      <c r="BL33" t="s">
        <v>37</v>
      </c>
      <c r="BM33" s="5">
        <f>MAX($W29:$AA29)</f>
        <v>1.2457580733442801</v>
      </c>
      <c r="BN33" s="6">
        <f>_xlfn.IFNA(VLOOKUP($BM33, $W29:$AH29,8,0), _xlfn.IFNA(VLOOKUP($BM33, $X29:$AH29,8,0), _xlfn.IFNA(VLOOKUP($BM33, $Y29:$AH29,8,0), _xlfn.IFNA(VLOOKUP($BM33, $Z29:$AH29,8,0), VLOOKUP($BM33, $AA29:$AH29,8,0)))))</f>
        <v>0.12999292612117777</v>
      </c>
      <c r="BP33" t="s">
        <v>37</v>
      </c>
      <c r="BQ33" s="5">
        <f>MAX($W30:$AA30)</f>
        <v>10.160714285714286</v>
      </c>
      <c r="BR33" s="6">
        <f>_xlfn.IFNA(VLOOKUP($BQ33, $W30:$AH30,8,0), _xlfn.IFNA(VLOOKUP($BQ33, $X30:$AH30,8,0), _xlfn.IFNA(VLOOKUP($BQ33, $Y30:$AH30,8,0), _xlfn.IFNA(VLOOKUP($BQ33, $Z30:$AH30,8,0), VLOOKUP($BQ33, $AA30:$AH30,8,0)))))</f>
        <v>0.7544642857142857</v>
      </c>
    </row>
    <row r="34" spans="1:70" s="1" customFormat="1" x14ac:dyDescent="0.3">
      <c r="B34" s="1" t="s">
        <v>30</v>
      </c>
      <c r="C34" s="1">
        <v>466</v>
      </c>
      <c r="D34" s="1">
        <v>7</v>
      </c>
      <c r="E34" s="1">
        <v>0</v>
      </c>
      <c r="F34" s="1">
        <v>0</v>
      </c>
      <c r="G34" s="1">
        <v>0</v>
      </c>
      <c r="I34" s="1">
        <v>49</v>
      </c>
      <c r="J34" s="1">
        <v>0</v>
      </c>
      <c r="K34" s="1">
        <v>0</v>
      </c>
      <c r="L34" s="1">
        <v>0</v>
      </c>
      <c r="M34" s="1">
        <v>0</v>
      </c>
      <c r="O34" s="10">
        <f t="shared" si="24"/>
        <v>0.10515021459227468</v>
      </c>
      <c r="P34" s="10">
        <f t="shared" si="24"/>
        <v>0</v>
      </c>
      <c r="Q34" s="10">
        <f t="shared" si="24"/>
        <v>0</v>
      </c>
      <c r="R34" s="10">
        <f t="shared" si="24"/>
        <v>0</v>
      </c>
      <c r="S34" s="10">
        <f t="shared" si="24"/>
        <v>0</v>
      </c>
      <c r="T34" s="10"/>
      <c r="U34" s="10">
        <f t="shared" si="33"/>
        <v>9.3145869947275917E-2</v>
      </c>
      <c r="V34" s="10"/>
      <c r="W34" s="11">
        <f>O34/$U34</f>
        <v>1.1288768321321565</v>
      </c>
      <c r="X34" s="11">
        <f t="shared" si="27"/>
        <v>0</v>
      </c>
      <c r="Y34" s="11">
        <f t="shared" si="27"/>
        <v>0</v>
      </c>
      <c r="Z34" s="11">
        <f t="shared" si="27"/>
        <v>0</v>
      </c>
      <c r="AA34" s="11">
        <f t="shared" si="27"/>
        <v>0</v>
      </c>
      <c r="AB34" s="11">
        <f t="shared" si="7"/>
        <v>1.1288768321321565</v>
      </c>
      <c r="AC34" s="11"/>
      <c r="AD34" s="11">
        <f>IF(C34&gt;0,((I34*((3*53)+C34))/(4*C34*53))*(1-(C34-I34)/(569-53)),0)</f>
        <v>5.9475734312353701E-2</v>
      </c>
      <c r="AE34" s="11">
        <f t="shared" si="32"/>
        <v>0</v>
      </c>
      <c r="AF34" s="11">
        <f t="shared" si="32"/>
        <v>0</v>
      </c>
      <c r="AG34" s="11">
        <f t="shared" si="32"/>
        <v>0</v>
      </c>
      <c r="AH34" s="11">
        <f t="shared" si="32"/>
        <v>0</v>
      </c>
      <c r="AQ34" s="22" t="s">
        <v>28</v>
      </c>
      <c r="AR34" s="5">
        <f t="shared" ref="AR34:AV36" si="34">COUNTIF(W4, "&gt;2") + COUNTIF(W8, "&gt;2") + COUNTIF(W12, "&gt;2") + COUNTIF(W16, "&gt;2") + COUNTIF(W20, "&gt;2") + COUNTIF(W24, "&gt;2") + COUNTIF(W28, "&gt;2") + COUNTIF(W32, "&gt;2")</f>
        <v>1</v>
      </c>
      <c r="AS34" s="5">
        <f t="shared" si="34"/>
        <v>0</v>
      </c>
      <c r="AT34" s="5">
        <f t="shared" si="34"/>
        <v>1</v>
      </c>
      <c r="AU34" s="5">
        <f t="shared" si="34"/>
        <v>0</v>
      </c>
      <c r="AV34" s="23">
        <f t="shared" si="34"/>
        <v>0</v>
      </c>
      <c r="AW34" s="14"/>
      <c r="AX34" s="1" t="s">
        <v>38</v>
      </c>
      <c r="AY34" s="15">
        <f>MAX(W31:AA34)</f>
        <v>1.3632824198861935</v>
      </c>
      <c r="AZ34" s="15">
        <f>_xlfn.IFNA(VLOOKUP(AY34, W31:AH34,8,0), _xlfn.IFNA(VLOOKUP(AY34, X31:AH34,8,0), _xlfn.IFNA(VLOOKUP(AY34, Y31:AH34,8,0), _xlfn.IFNA(VLOOKUP(AY34, Z31:AH34,8,0), VLOOKUP(AY34, AA31:AH34,8,0)))))</f>
        <v>0.1188003649609617</v>
      </c>
      <c r="BA34" s="1" t="s">
        <v>38</v>
      </c>
      <c r="BB34" s="15">
        <f>MAX(AD31:AH34)</f>
        <v>0.13409948080869055</v>
      </c>
      <c r="BD34" s="1" t="s">
        <v>38</v>
      </c>
      <c r="BE34" s="5">
        <f>MAX($W31:$AA31)</f>
        <v>1.3632824198861935</v>
      </c>
      <c r="BF34" s="15">
        <f>_xlfn.IFNA(VLOOKUP($BE34, $W31:$AH31,8,0), _xlfn.IFNA(VLOOKUP($BE34, $X31:$AH31,8,0), _xlfn.IFNA(VLOOKUP($BE34, $Y31:$AH31,8,0), _xlfn.IFNA(VLOOKUP($BE34, $Z31:$AH31,8,0), VLOOKUP($BE34, $AA31:$AH31,8,0)))))</f>
        <v>0.1188003649609617</v>
      </c>
      <c r="BH34" s="1" t="s">
        <v>38</v>
      </c>
      <c r="BI34" s="5">
        <f>MAX($W32:$AA32)</f>
        <v>1.3031955502235795</v>
      </c>
      <c r="BJ34" s="6">
        <f>_xlfn.IFNA(VLOOKUP($BI34, $W32:$AH32,8,0), _xlfn.IFNA(VLOOKUP($BI34, $X32:$AH32,8,0), _xlfn.IFNA(VLOOKUP($BI34, $Y32:$AH32,8,0), _xlfn.IFNA(VLOOKUP($BI34, $Z32:$AH32,8,0), VLOOKUP($BI34, $AA32:$AH32,8,0)))))</f>
        <v>0.13409948080869055</v>
      </c>
      <c r="BL34" s="1" t="s">
        <v>38</v>
      </c>
      <c r="BM34" s="14">
        <f>MAX($W33:$AA33)</f>
        <v>1.1313045242442687</v>
      </c>
      <c r="BN34" s="15">
        <f>_xlfn.IFNA(VLOOKUP($BM34, $W33:$AH33,8,0), _xlfn.IFNA(VLOOKUP($BM34, $X33:$AH33,8,0), _xlfn.IFNA(VLOOKUP($BM34, $Y33:$AH33,8,0), _xlfn.IFNA(VLOOKUP($BM34, $Z33:$AH33,8,0), VLOOKUP($BM34, $AA33:$AH33,8,0)))))</f>
        <v>6.0109366964382613E-2</v>
      </c>
      <c r="BP34" s="1" t="s">
        <v>38</v>
      </c>
      <c r="BQ34" s="14">
        <f>MAX($W34:$AA34)</f>
        <v>1.1288768321321565</v>
      </c>
      <c r="BR34" s="15">
        <f>_xlfn.IFNA(VLOOKUP($BQ34, $W34:$AH34,8,0), _xlfn.IFNA(VLOOKUP($BQ34, $X34:$AH34,8,0), _xlfn.IFNA(VLOOKUP($BQ34, $Y34:$AH34,8,0), _xlfn.IFNA(VLOOKUP($BQ34, $Z34:$AH34,8,0), VLOOKUP($BQ34, $AA34:$AH34,8,0)))))</f>
        <v>5.9475734312353701E-2</v>
      </c>
    </row>
    <row r="35" spans="1:70" x14ac:dyDescent="0.3">
      <c r="AQ35" s="22" t="s">
        <v>29</v>
      </c>
      <c r="AR35" s="5">
        <f t="shared" si="34"/>
        <v>0</v>
      </c>
      <c r="AS35" s="5">
        <f t="shared" si="34"/>
        <v>0</v>
      </c>
      <c r="AT35" s="5">
        <f t="shared" si="34"/>
        <v>1</v>
      </c>
      <c r="AU35" s="5">
        <f t="shared" si="34"/>
        <v>1</v>
      </c>
      <c r="AV35" s="23">
        <f t="shared" si="34"/>
        <v>0</v>
      </c>
      <c r="AW35" s="5"/>
    </row>
    <row r="36" spans="1:70" x14ac:dyDescent="0.3">
      <c r="AQ36" s="22" t="s">
        <v>30</v>
      </c>
      <c r="AR36" s="5">
        <f t="shared" si="34"/>
        <v>0</v>
      </c>
      <c r="AS36" s="5">
        <f t="shared" si="34"/>
        <v>1</v>
      </c>
      <c r="AT36" s="5">
        <f t="shared" si="34"/>
        <v>1</v>
      </c>
      <c r="AU36" s="5">
        <f t="shared" si="34"/>
        <v>0</v>
      </c>
      <c r="AV36" s="23">
        <f t="shared" si="34"/>
        <v>0</v>
      </c>
      <c r="AW36" s="5"/>
      <c r="AX36" t="s">
        <v>42</v>
      </c>
      <c r="AY36">
        <f>COUNTIF(AY27:AY34, "&gt;1.5")</f>
        <v>5</v>
      </c>
      <c r="BD36" t="s">
        <v>42</v>
      </c>
      <c r="BE36">
        <f>COUNTIF(BE27:BE34, "&gt;1.5")</f>
        <v>0</v>
      </c>
      <c r="BH36" t="s">
        <v>42</v>
      </c>
      <c r="BI36">
        <f>COUNTIF(BI27:BI34, "&gt;1.5")</f>
        <v>2</v>
      </c>
      <c r="BL36" t="s">
        <v>42</v>
      </c>
      <c r="BM36">
        <f>COUNTIF(BM27:BM34, "&gt;1.5")</f>
        <v>2</v>
      </c>
      <c r="BP36" t="s">
        <v>42</v>
      </c>
      <c r="BQ36">
        <f>COUNTIF(BQ27:BQ34, "&gt;1.5")</f>
        <v>1</v>
      </c>
    </row>
    <row r="37" spans="1:70" x14ac:dyDescent="0.3">
      <c r="A37" t="s">
        <v>48</v>
      </c>
      <c r="AQ37" s="20"/>
      <c r="AR37" s="1"/>
      <c r="AS37" s="1"/>
      <c r="AT37" s="1"/>
      <c r="AU37" s="1"/>
      <c r="AV37" s="24"/>
      <c r="AX37" t="s">
        <v>43</v>
      </c>
      <c r="AY37">
        <f>COUNTIF(AY27:AY34, "&gt;2")</f>
        <v>5</v>
      </c>
      <c r="BD37" t="s">
        <v>43</v>
      </c>
      <c r="BE37">
        <f>COUNTIF(BE27:BE34, "&gt;2")</f>
        <v>0</v>
      </c>
      <c r="BH37" t="s">
        <v>43</v>
      </c>
      <c r="BI37">
        <f>COUNTIF(BI27:BI34, "&gt;2")</f>
        <v>2</v>
      </c>
      <c r="BL37" t="s">
        <v>43</v>
      </c>
      <c r="BM37">
        <f>COUNTIF(BM27:BM34, "&gt;2")</f>
        <v>2</v>
      </c>
      <c r="BP37" t="s">
        <v>43</v>
      </c>
      <c r="BQ37">
        <f>COUNTIF(BQ27:BQ34, "&gt;2")</f>
        <v>1</v>
      </c>
    </row>
    <row r="39" spans="1:70" x14ac:dyDescent="0.3">
      <c r="AX39" s="1" t="s">
        <v>45</v>
      </c>
      <c r="AY39" s="1"/>
      <c r="BA39" t="s">
        <v>53</v>
      </c>
    </row>
    <row r="40" spans="1:70" x14ac:dyDescent="0.3">
      <c r="AX40" t="s">
        <v>26</v>
      </c>
      <c r="AY40" t="str">
        <f>IF(COUNTIF(W3:AA3,AY27), B3, IF(COUNTIF(W4:AA4,AY27), B4, IF(COUNTIF(W5:AA5,AY27), B5, B6)))</f>
        <v>dE</v>
      </c>
      <c r="BA40" t="str">
        <f>ROUND(AY27, 2) &amp; " (" &amp; ROUND(AZ27, 2) &amp; ")"</f>
        <v>2.48 (0.29)</v>
      </c>
    </row>
    <row r="41" spans="1:70" x14ac:dyDescent="0.3">
      <c r="AX41" t="s">
        <v>31</v>
      </c>
      <c r="AY41" t="str">
        <f>IF(COUNTIF(W7:AA7,AY28), B7, IF(COUNTIF(W8:AA8,AY28), B8, IF(COUNTIF(W9:AA9,AY28), B9, B10)))</f>
        <v>dU(class)</v>
      </c>
      <c r="BA41" t="str">
        <f t="shared" ref="BA41:BA43" si="35">ROUND(AY28, 2) &amp; " (" &amp; ROUND(AZ28, 2) &amp; ")"</f>
        <v>2.8 (0.12)</v>
      </c>
    </row>
    <row r="42" spans="1:70" x14ac:dyDescent="0.3">
      <c r="AX42" t="s">
        <v>32</v>
      </c>
      <c r="AY42" t="str">
        <f>IF(COUNTIF(W11:AA11,AY29), B11, IF(COUNTIF(W12:AA12,AY29), B12, IF(COUNTIF(W13:AA13,AY29), B13, B14)))</f>
        <v>dU</v>
      </c>
      <c r="BA42" t="str">
        <f t="shared" si="35"/>
        <v>1.21 (0.07)</v>
      </c>
    </row>
    <row r="43" spans="1:70" x14ac:dyDescent="0.3">
      <c r="AX43" t="s">
        <v>33</v>
      </c>
      <c r="AY43" t="str">
        <f>IF(COUNTIF(W15:AA15,AY30), B15, IF(COUNTIF(W16:AA16,AY30), B16, IF(COUNTIF(W17:AA17,AY30), B17, B18)))</f>
        <v>dE(class)</v>
      </c>
      <c r="BA43" t="str">
        <f t="shared" si="35"/>
        <v>1 (0)</v>
      </c>
    </row>
    <row r="44" spans="1:70" x14ac:dyDescent="0.3">
      <c r="AX44" t="s">
        <v>34</v>
      </c>
      <c r="AY44" t="str">
        <f>IF(COUNTIF(W19:AA19,AY31), B19, IF(COUNTIF(W20:AA20,AY31), B20, IF(COUNTIF(W21:AA21,AY31), B21, B22)))</f>
        <v>dU(class)</v>
      </c>
      <c r="BA44" t="str">
        <f>ROUND(AY31, 2) &amp; " (" &amp; ROUND(AZ31, 2) &amp; ")"</f>
        <v>2.75 (0.26)</v>
      </c>
    </row>
    <row r="45" spans="1:70" x14ac:dyDescent="0.3">
      <c r="AX45" t="s">
        <v>35</v>
      </c>
      <c r="AY45" t="str">
        <f>IF(COUNTIF(W23:AA23,AY32), B23, IF(COUNTIF(W24:AA24,AY32), B24, IF(COUNTIF(W25:AA25,AY32), B25, B26)))</f>
        <v>dE</v>
      </c>
      <c r="BA45" t="str">
        <f t="shared" ref="BA45:BA47" si="36">ROUND(AY32, 2) &amp; " (" &amp; ROUND(AZ32, 2) &amp; ")"</f>
        <v>2.47 (0.21)</v>
      </c>
    </row>
    <row r="46" spans="1:70" x14ac:dyDescent="0.3">
      <c r="AX46" t="s">
        <v>37</v>
      </c>
      <c r="AY46" t="str">
        <f>IF(COUNTIF(W27:AA27,AY33), B27, IF(COUNTIF(W28:AA28,AY33), B28, IF(COUNTIF(W29:AA29,AY33), B29, B30)))</f>
        <v>dU</v>
      </c>
      <c r="BA46" t="str">
        <f t="shared" si="36"/>
        <v>10.16 (0.75)</v>
      </c>
    </row>
    <row r="47" spans="1:70" x14ac:dyDescent="0.3">
      <c r="AX47" t="s">
        <v>38</v>
      </c>
      <c r="AY47" t="str">
        <f>IF(COUNTIF(W31:AA31,AY34), B31, IF(COUNTIF(W32:AA32,AY34), B32, IF(COUNTIF(W33:AA33,AY34), B33, B34)))</f>
        <v>dE(class)</v>
      </c>
      <c r="BA47" t="str">
        <f t="shared" si="36"/>
        <v>1.36 (0.12)</v>
      </c>
    </row>
    <row r="49" spans="50:52" x14ac:dyDescent="0.3">
      <c r="AX49" t="s">
        <v>46</v>
      </c>
      <c r="AY49" t="s">
        <v>47</v>
      </c>
    </row>
    <row r="50" spans="50:52" x14ac:dyDescent="0.3">
      <c r="AX50" t="s">
        <v>27</v>
      </c>
      <c r="AY50">
        <f>COUNTIF(AY$40:AY$47, AX50)</f>
        <v>2</v>
      </c>
    </row>
    <row r="51" spans="50:52" x14ac:dyDescent="0.3">
      <c r="AX51" t="s">
        <v>28</v>
      </c>
      <c r="AY51">
        <f t="shared" ref="AY51:AY53" si="37">COUNTIF(AY$40:AY$47, AX51)</f>
        <v>2</v>
      </c>
    </row>
    <row r="52" spans="50:52" x14ac:dyDescent="0.3">
      <c r="AX52" t="s">
        <v>29</v>
      </c>
      <c r="AY52">
        <f t="shared" si="37"/>
        <v>2</v>
      </c>
    </row>
    <row r="53" spans="50:52" x14ac:dyDescent="0.3">
      <c r="AX53" t="s">
        <v>30</v>
      </c>
      <c r="AY53">
        <f t="shared" si="37"/>
        <v>2</v>
      </c>
    </row>
    <row r="55" spans="50:52" x14ac:dyDescent="0.3">
      <c r="AX55" t="s">
        <v>46</v>
      </c>
      <c r="AY55" t="s">
        <v>50</v>
      </c>
      <c r="AZ55" t="s">
        <v>51</v>
      </c>
    </row>
    <row r="56" spans="50:52" x14ac:dyDescent="0.3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0</v>
      </c>
      <c r="AZ56">
        <f>SUM(COUNTIF(AB3, "&gt;2"), COUNTIF(AB7, "&gt;2"), COUNTIF(AB11, "&gt;2"), COUNTIF(AB15, "&gt;2"), COUNTIF(AB19, "&gt;2"), COUNTIF(AB23, "&gt;2"), COUNTIF(AB27, "&gt;2"), COUNTIF(AB31, "&gt;2"))</f>
        <v>0</v>
      </c>
    </row>
    <row r="57" spans="50:52" x14ac:dyDescent="0.3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2</v>
      </c>
      <c r="AZ57">
        <f t="shared" ref="AZ57:AZ59" si="38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">
      <c r="AX58" t="s">
        <v>29</v>
      </c>
      <c r="AY58">
        <f t="shared" ref="AY58:AY59" si="39">SUM(COUNTIF(AB5, "&gt;1.5"), COUNTIF(AB9, "&gt;1.5"), COUNTIF(AB13, "&gt;1.5"), COUNTIF(AB17, "&gt;1.5"), COUNTIF(AB21, "&gt;1.5"), COUNTIF(AB25, "&gt;1.5"), COUNTIF(AB29, "&gt;1.5"), COUNTIF(AB33, "&gt;1.5"))</f>
        <v>2</v>
      </c>
      <c r="AZ58">
        <f t="shared" si="38"/>
        <v>2</v>
      </c>
    </row>
    <row r="59" spans="50:52" x14ac:dyDescent="0.3">
      <c r="AX59" t="s">
        <v>30</v>
      </c>
      <c r="AY59">
        <f t="shared" si="39"/>
        <v>1</v>
      </c>
      <c r="AZ59">
        <f t="shared" si="38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AB25-01B3-44FF-BE4D-3B095280D333}">
  <dimension ref="A1:BR59"/>
  <sheetViews>
    <sheetView tabSelected="1" topLeftCell="AX22" zoomScale="70" zoomScaleNormal="70" workbookViewId="0">
      <selection activeCell="BA47" sqref="BA40:BA47"/>
    </sheetView>
  </sheetViews>
  <sheetFormatPr defaultRowHeight="14.4" x14ac:dyDescent="0.3"/>
  <cols>
    <col min="3" max="5" width="9.6640625" bestFit="1" customWidth="1"/>
    <col min="6" max="7" width="9.6640625" customWidth="1"/>
    <col min="37" max="37" width="12.77734375" bestFit="1" customWidth="1"/>
    <col min="44" max="46" width="9.33203125" bestFit="1" customWidth="1"/>
    <col min="47" max="49" width="9.33203125" customWidth="1"/>
  </cols>
  <sheetData>
    <row r="1" spans="1:60" x14ac:dyDescent="0.3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">
      <c r="A3" s="2" t="s">
        <v>26</v>
      </c>
      <c r="B3" t="s">
        <v>27</v>
      </c>
      <c r="C3">
        <v>527</v>
      </c>
      <c r="D3">
        <v>192</v>
      </c>
      <c r="E3">
        <v>10</v>
      </c>
      <c r="F3">
        <v>0</v>
      </c>
      <c r="G3">
        <v>0</v>
      </c>
      <c r="I3">
        <v>82</v>
      </c>
      <c r="J3">
        <v>20</v>
      </c>
      <c r="K3">
        <v>1</v>
      </c>
      <c r="L3">
        <v>0</v>
      </c>
      <c r="M3">
        <v>0</v>
      </c>
      <c r="O3" s="3">
        <f>IF(I3&gt;0, I3/C3, 0)</f>
        <v>0.15559772296015181</v>
      </c>
      <c r="P3" s="3">
        <f>IF(J3&gt;0, J3/D3, 0)</f>
        <v>0.10416666666666667</v>
      </c>
      <c r="Q3" s="3">
        <f>IF(K3&gt;0, K3/E3, 0)</f>
        <v>0.1</v>
      </c>
      <c r="R3" s="3">
        <f>IF(L3&gt;0, L3/F3, 0)</f>
        <v>0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1.0294779577247255</v>
      </c>
      <c r="X3" s="4">
        <f>P3/$U3</f>
        <v>0.68919573643410859</v>
      </c>
      <c r="Y3" s="4">
        <f>Q3/$U3</f>
        <v>0.66162790697674423</v>
      </c>
      <c r="Z3" s="4">
        <f>R3/$U3</f>
        <v>0</v>
      </c>
      <c r="AA3" s="4">
        <f>S3/$U3</f>
        <v>0</v>
      </c>
      <c r="AB3" s="4">
        <f>MAX(W3:AA3)</f>
        <v>1.0294779577247255</v>
      </c>
      <c r="AC3" s="4"/>
      <c r="AD3" s="4">
        <f>IF(C3&gt;0,((I3*((3*86)+C3))/(4*C3*86))*(1-(C3-I3)/(569-86)),0)</f>
        <v>2.7935144180637778E-2</v>
      </c>
      <c r="AE3" s="4">
        <f t="shared" ref="AE3:AH6" si="0">IF(D3&gt;0,((J3*((3*86)+D3))/(4*D3*86))*(1-(D3-J3)/(569-86)),0)</f>
        <v>8.7739690163224041E-2</v>
      </c>
      <c r="AF3" s="4">
        <f t="shared" si="0"/>
        <v>7.6455293947710529E-2</v>
      </c>
      <c r="AG3" s="4">
        <f t="shared" si="0"/>
        <v>0</v>
      </c>
      <c r="AH3" s="4">
        <f t="shared" si="0"/>
        <v>0</v>
      </c>
      <c r="AI3" s="3"/>
      <c r="AJ3" t="s">
        <v>27</v>
      </c>
      <c r="AK3" s="3">
        <f t="shared" ref="AK3:AO6" si="1">AVERAGE(O7,O11,O19,O23,O27,O31)</f>
        <v>8.4955604953800182E-2</v>
      </c>
      <c r="AL3" s="3">
        <f t="shared" si="1"/>
        <v>9.3257403448174056E-2</v>
      </c>
      <c r="AM3" s="3">
        <f t="shared" si="1"/>
        <v>0.10306873977086743</v>
      </c>
      <c r="AN3" s="3">
        <f t="shared" si="1"/>
        <v>0</v>
      </c>
      <c r="AO3" s="3">
        <f t="shared" si="1"/>
        <v>0</v>
      </c>
      <c r="AQ3" t="s">
        <v>27</v>
      </c>
      <c r="AR3" s="5">
        <f>AVERAGE(W3,W7,W11,W15,W19,W23,W27,W31)</f>
        <v>1.0129649382215078</v>
      </c>
      <c r="AS3" s="5">
        <f>AVERAGE(X3,X7,X11,X15,X19,X23,X27,X31)</f>
        <v>1.1044622806921622</v>
      </c>
      <c r="AT3" s="5">
        <f>AVERAGE(Y3,Y7,Y11,Y15,Y19,Y23,Y27,Y31)</f>
        <v>1.2008158672865841</v>
      </c>
      <c r="AU3" s="5">
        <f>AVERAGE(Z3,Z7,Z11,Z15,Z19,Z23,Z27,Z31)</f>
        <v>0</v>
      </c>
      <c r="AV3" s="5">
        <f>AVERAGE(AA3,AA7,AA11,AA15,AA19,AA23,AA27,AA31)</f>
        <v>0</v>
      </c>
      <c r="AW3" s="5"/>
      <c r="AX3" s="5">
        <f t="shared" ref="AX3:BB6" si="2">AVERAGE(AD3,AD7,AD11,AD15,AD19,AD23,AD27,AD31)</f>
        <v>1.5390886755121812E-2</v>
      </c>
      <c r="AY3" s="5">
        <f t="shared" si="2"/>
        <v>9.7203733158794478E-2</v>
      </c>
      <c r="AZ3" s="5">
        <f t="shared" si="2"/>
        <v>7.8444144070941052E-2</v>
      </c>
      <c r="BA3" s="5">
        <f t="shared" si="2"/>
        <v>0</v>
      </c>
      <c r="BB3" s="5">
        <f t="shared" si="2"/>
        <v>0</v>
      </c>
      <c r="BD3" s="6">
        <f>MAX(AD3,AD7,AD11,AD15,AD19,AD23,AD27,AD31)</f>
        <v>4.6715230495155823E-2</v>
      </c>
      <c r="BE3" s="6">
        <f t="shared" ref="BE3:BH6" si="3">MAX(AE3,AE7,AE11,AE15,AE19,AE23,AE27,AE31)</f>
        <v>0.14586938578148526</v>
      </c>
      <c r="BF3" s="6">
        <f t="shared" si="3"/>
        <v>0.1817870534294847</v>
      </c>
      <c r="BG3" s="6">
        <f t="shared" si="3"/>
        <v>0</v>
      </c>
      <c r="BH3" s="6">
        <f t="shared" si="3"/>
        <v>0</v>
      </c>
    </row>
    <row r="4" spans="1:60" x14ac:dyDescent="0.3">
      <c r="B4" t="s">
        <v>28</v>
      </c>
      <c r="C4">
        <v>16</v>
      </c>
      <c r="D4">
        <v>1</v>
      </c>
      <c r="E4">
        <v>0</v>
      </c>
      <c r="F4">
        <v>0</v>
      </c>
      <c r="G4">
        <v>0</v>
      </c>
      <c r="I4">
        <v>1</v>
      </c>
      <c r="J4">
        <v>0</v>
      </c>
      <c r="K4">
        <v>0</v>
      </c>
      <c r="L4">
        <v>0</v>
      </c>
      <c r="M4">
        <v>0</v>
      </c>
      <c r="O4" s="3">
        <f t="shared" ref="O4:S19" si="4">IF(I4&gt;0, I4/C4, 0)</f>
        <v>6.25E-2</v>
      </c>
      <c r="P4" s="3">
        <f t="shared" si="4"/>
        <v>0</v>
      </c>
      <c r="Q4" s="3">
        <f t="shared" si="4"/>
        <v>0</v>
      </c>
      <c r="R4" s="3">
        <f t="shared" si="4"/>
        <v>0</v>
      </c>
      <c r="S4" s="3">
        <f t="shared" si="4"/>
        <v>0</v>
      </c>
      <c r="T4" s="3"/>
      <c r="U4" s="3">
        <f t="shared" ref="U4:U6" si="5">86/569</f>
        <v>0.15114235500878734</v>
      </c>
      <c r="V4" s="3"/>
      <c r="W4" s="4">
        <f t="shared" ref="W4:AA19" si="6">O4/$U4</f>
        <v>0.41351744186046513</v>
      </c>
      <c r="X4" s="4">
        <f t="shared" si="6"/>
        <v>0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34" si="7">MAX(W4:AA4)</f>
        <v>0.41351744186046513</v>
      </c>
      <c r="AC4" s="4"/>
      <c r="AD4" s="4">
        <f>IF(C4&gt;0,((I4*((3*86)+C4))/(4*C4*86))*(1-(C4-I4)/(569-86)),0)</f>
        <v>4.8235952621695798E-2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3"/>
      <c r="AJ4" t="s">
        <v>28</v>
      </c>
      <c r="AK4" s="7">
        <f t="shared" si="1"/>
        <v>0.10163341913341913</v>
      </c>
      <c r="AL4" s="7">
        <f t="shared" si="1"/>
        <v>4.8245614035087724E-2</v>
      </c>
      <c r="AM4" s="7">
        <f t="shared" si="1"/>
        <v>0</v>
      </c>
      <c r="AN4" s="7">
        <f t="shared" si="1"/>
        <v>0</v>
      </c>
      <c r="AO4" s="7">
        <f t="shared" si="1"/>
        <v>0</v>
      </c>
      <c r="AQ4" t="s">
        <v>28</v>
      </c>
      <c r="AR4" s="8">
        <f t="shared" ref="AR4:AR6" si="8">AVERAGE(W4,W8,W12,W16,W20,W24,W28,W32)</f>
        <v>1.3351044425640297</v>
      </c>
      <c r="AS4" s="8">
        <f>AVERAGE(X4,X8,X12,X16,X20,X24,X28,X32)</f>
        <v>0.39529521594791567</v>
      </c>
      <c r="AT4" s="8">
        <f t="shared" ref="AT4:AV6" si="9">AVERAGE(Y4,Y8,Y12,Y16,Y20,Y24,Y28,Y32)</f>
        <v>0.69730392156862742</v>
      </c>
      <c r="AU4" s="8">
        <f t="shared" si="9"/>
        <v>0</v>
      </c>
      <c r="AV4" s="8">
        <f t="shared" si="9"/>
        <v>0</v>
      </c>
      <c r="AW4" s="5"/>
      <c r="AX4" s="8">
        <f t="shared" si="2"/>
        <v>7.487807865351187E-2</v>
      </c>
      <c r="AY4" s="8">
        <f t="shared" si="2"/>
        <v>3.5193744559707786E-2</v>
      </c>
      <c r="AZ4" s="8">
        <f t="shared" si="2"/>
        <v>4.7396069914452263E-2</v>
      </c>
      <c r="BA4" s="8">
        <f t="shared" si="2"/>
        <v>0</v>
      </c>
      <c r="BB4" s="8">
        <f t="shared" si="2"/>
        <v>0</v>
      </c>
      <c r="BD4" s="6">
        <f t="shared" ref="BD4:BD6" si="10">MAX(AD4,AD8,AD12,AD16,AD20,AD24,AD28,AD32)</f>
        <v>0.33064098581339962</v>
      </c>
      <c r="BE4" s="6">
        <f t="shared" si="3"/>
        <v>0.17147826086956522</v>
      </c>
      <c r="BF4" s="9">
        <f t="shared" si="3"/>
        <v>0.3791685593156181</v>
      </c>
      <c r="BG4" s="9">
        <f t="shared" si="3"/>
        <v>0</v>
      </c>
      <c r="BH4" s="9">
        <f t="shared" si="3"/>
        <v>0</v>
      </c>
    </row>
    <row r="5" spans="1:60" x14ac:dyDescent="0.3">
      <c r="B5" t="s">
        <v>29</v>
      </c>
      <c r="C5">
        <v>559</v>
      </c>
      <c r="D5">
        <v>387</v>
      </c>
      <c r="E5">
        <v>65</v>
      </c>
      <c r="F5">
        <v>3</v>
      </c>
      <c r="G5">
        <v>0</v>
      </c>
      <c r="I5">
        <v>86</v>
      </c>
      <c r="J5">
        <v>49</v>
      </c>
      <c r="K5">
        <v>9</v>
      </c>
      <c r="L5">
        <v>1</v>
      </c>
      <c r="M5">
        <v>0</v>
      </c>
      <c r="O5" s="3">
        <f t="shared" si="4"/>
        <v>0.15384615384615385</v>
      </c>
      <c r="P5" s="3">
        <f t="shared" si="4"/>
        <v>0.12661498708010335</v>
      </c>
      <c r="Q5" s="3">
        <f t="shared" si="4"/>
        <v>0.13846153846153847</v>
      </c>
      <c r="R5" s="3">
        <f t="shared" si="4"/>
        <v>0.33333333333333331</v>
      </c>
      <c r="S5" s="3">
        <f t="shared" si="4"/>
        <v>0</v>
      </c>
      <c r="T5" s="3"/>
      <c r="U5" s="3">
        <f t="shared" si="5"/>
        <v>0.15114235500878734</v>
      </c>
      <c r="V5" s="3"/>
      <c r="W5" s="4">
        <f t="shared" si="6"/>
        <v>1.0178890876565296</v>
      </c>
      <c r="X5" s="4">
        <f t="shared" si="6"/>
        <v>0.83772008893696293</v>
      </c>
      <c r="Y5" s="4">
        <f t="shared" si="6"/>
        <v>0.91610017889087669</v>
      </c>
      <c r="Z5" s="4">
        <f t="shared" si="6"/>
        <v>2.2054263565891472</v>
      </c>
      <c r="AA5" s="4">
        <f t="shared" si="6"/>
        <v>0</v>
      </c>
      <c r="AB5" s="4">
        <f t="shared" si="7"/>
        <v>2.2054263565891472</v>
      </c>
      <c r="AC5" s="4"/>
      <c r="AD5" s="4">
        <f>IF(C5&gt;0,((I5*((3*86)+C5))/(4*C5*86))*(1-(C5-I5)/(569-86)),0)</f>
        <v>7.564898869246682E-3</v>
      </c>
      <c r="AE5" s="4">
        <f t="shared" si="0"/>
        <v>7.127008201325695E-2</v>
      </c>
      <c r="AF5" s="4">
        <f t="shared" si="0"/>
        <v>0.11493544372715254</v>
      </c>
      <c r="AG5" s="4">
        <f t="shared" si="0"/>
        <v>0.25185974288603208</v>
      </c>
      <c r="AH5" s="4">
        <f t="shared" si="0"/>
        <v>0</v>
      </c>
      <c r="AI5" s="3"/>
      <c r="AJ5" t="s">
        <v>29</v>
      </c>
      <c r="AK5" s="7">
        <f t="shared" si="1"/>
        <v>8.559695598022761E-2</v>
      </c>
      <c r="AL5" s="7">
        <f t="shared" si="1"/>
        <v>7.4166747905785202E-2</v>
      </c>
      <c r="AM5" s="7">
        <f t="shared" si="1"/>
        <v>6.3203433118157945E-2</v>
      </c>
      <c r="AN5" s="7">
        <f t="shared" si="1"/>
        <v>0</v>
      </c>
      <c r="AO5" s="7">
        <f t="shared" si="1"/>
        <v>0</v>
      </c>
      <c r="AQ5" t="s">
        <v>29</v>
      </c>
      <c r="AR5" s="8">
        <f t="shared" si="8"/>
        <v>1.0040441376407783</v>
      </c>
      <c r="AS5" s="8">
        <f>AVERAGE(X5,X9,X13,X17,X21,X25,X29,X33)</f>
        <v>0.8302982020014481</v>
      </c>
      <c r="AT5" s="8">
        <f t="shared" si="9"/>
        <v>0.72586242773260645</v>
      </c>
      <c r="AU5" s="8">
        <f t="shared" si="9"/>
        <v>0.2756782945736434</v>
      </c>
      <c r="AV5" s="8">
        <f t="shared" si="9"/>
        <v>0</v>
      </c>
      <c r="AW5" s="5"/>
      <c r="AX5" s="8">
        <f t="shared" si="2"/>
        <v>1.2782825818888822E-2</v>
      </c>
      <c r="AY5" s="8">
        <f t="shared" si="2"/>
        <v>5.5523109547162545E-2</v>
      </c>
      <c r="AZ5" s="8">
        <f t="shared" si="2"/>
        <v>6.552522537735915E-2</v>
      </c>
      <c r="BA5" s="8">
        <f t="shared" si="2"/>
        <v>3.148246786075401E-2</v>
      </c>
      <c r="BB5" s="8">
        <f t="shared" si="2"/>
        <v>0</v>
      </c>
      <c r="BD5" s="6">
        <f t="shared" si="10"/>
        <v>2.2380814750587313E-2</v>
      </c>
      <c r="BE5" s="6">
        <f t="shared" si="3"/>
        <v>8.3233608573670001E-2</v>
      </c>
      <c r="BF5" s="9">
        <f t="shared" si="3"/>
        <v>0.11493544372715254</v>
      </c>
      <c r="BG5" s="9">
        <f t="shared" si="3"/>
        <v>0.25185974288603208</v>
      </c>
      <c r="BH5" s="9">
        <f t="shared" si="3"/>
        <v>0</v>
      </c>
    </row>
    <row r="6" spans="1:60" s="1" customFormat="1" x14ac:dyDescent="0.3">
      <c r="B6" s="1" t="s">
        <v>30</v>
      </c>
      <c r="C6" s="1">
        <v>19</v>
      </c>
      <c r="D6" s="1">
        <v>2</v>
      </c>
      <c r="E6" s="1">
        <v>0</v>
      </c>
      <c r="F6" s="1">
        <v>0</v>
      </c>
      <c r="G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O6" s="10">
        <f t="shared" si="4"/>
        <v>5.2631578947368418E-2</v>
      </c>
      <c r="P6" s="10">
        <f t="shared" si="4"/>
        <v>0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/>
      <c r="U6" s="10">
        <f t="shared" si="5"/>
        <v>0.15114235500878734</v>
      </c>
      <c r="V6" s="10"/>
      <c r="W6" s="11">
        <f t="shared" si="6"/>
        <v>0.34822521419828639</v>
      </c>
      <c r="X6" s="11">
        <f t="shared" si="6"/>
        <v>0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7"/>
        <v>0.34822521419828639</v>
      </c>
      <c r="AC6" s="11"/>
      <c r="AD6" s="11">
        <f>IF(C6&gt;0,((I6*((3*86)+C6))/(4*C6*86))*(1-(C6-I6)/(569-86)),0)</f>
        <v>4.0801257440872152E-2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J6" s="1" t="s">
        <v>30</v>
      </c>
      <c r="AK6" s="12">
        <f t="shared" si="1"/>
        <v>7.5756065100933648E-2</v>
      </c>
      <c r="AL6" s="12">
        <f t="shared" si="1"/>
        <v>9.6980976013234077E-2</v>
      </c>
      <c r="AM6" s="12">
        <f t="shared" si="1"/>
        <v>3.3333333333333333E-2</v>
      </c>
      <c r="AN6" s="12">
        <f t="shared" si="1"/>
        <v>0</v>
      </c>
      <c r="AO6" s="12">
        <f t="shared" si="1"/>
        <v>0</v>
      </c>
      <c r="AQ6" s="1" t="s">
        <v>30</v>
      </c>
      <c r="AR6" s="13">
        <f t="shared" si="8"/>
        <v>0.9958474770768847</v>
      </c>
      <c r="AS6" s="13">
        <f>AVERAGE(X6,X10,X14,X18,X22,X26,X30,X34)</f>
        <v>0.78438134833528761</v>
      </c>
      <c r="AT6" s="13">
        <f t="shared" si="9"/>
        <v>0.36474358974358972</v>
      </c>
      <c r="AU6" s="13">
        <f t="shared" si="9"/>
        <v>0</v>
      </c>
      <c r="AV6" s="13">
        <f t="shared" si="9"/>
        <v>0</v>
      </c>
      <c r="AW6" s="14"/>
      <c r="AX6" s="13">
        <f t="shared" si="2"/>
        <v>5.1681106398268131E-2</v>
      </c>
      <c r="AY6" s="13">
        <f t="shared" si="2"/>
        <v>5.7640681339307089E-2</v>
      </c>
      <c r="AZ6" s="13">
        <f t="shared" si="2"/>
        <v>2.0045355587808417E-2</v>
      </c>
      <c r="BA6" s="13">
        <f t="shared" si="2"/>
        <v>0</v>
      </c>
      <c r="BB6" s="13">
        <f t="shared" si="2"/>
        <v>0</v>
      </c>
      <c r="BD6" s="15">
        <f t="shared" si="10"/>
        <v>0.22419779693486591</v>
      </c>
      <c r="BE6" s="15">
        <f t="shared" si="3"/>
        <v>0.37872458925090502</v>
      </c>
      <c r="BF6" s="16">
        <f t="shared" si="3"/>
        <v>0.16036284470246734</v>
      </c>
      <c r="BG6" s="16">
        <f t="shared" si="3"/>
        <v>0</v>
      </c>
      <c r="BH6" s="16">
        <f t="shared" si="3"/>
        <v>0</v>
      </c>
    </row>
    <row r="7" spans="1:60" x14ac:dyDescent="0.3">
      <c r="A7" s="2" t="s">
        <v>31</v>
      </c>
      <c r="B7" t="s">
        <v>27</v>
      </c>
      <c r="C7" s="26">
        <v>471</v>
      </c>
      <c r="D7" s="26">
        <v>122</v>
      </c>
      <c r="E7" s="26">
        <v>5</v>
      </c>
      <c r="F7" s="26">
        <v>0</v>
      </c>
      <c r="G7" s="26">
        <v>0</v>
      </c>
      <c r="I7" s="26">
        <v>26</v>
      </c>
      <c r="J7" s="26">
        <v>11</v>
      </c>
      <c r="K7" s="26">
        <v>1</v>
      </c>
      <c r="L7" s="26">
        <v>0</v>
      </c>
      <c r="M7" s="26">
        <v>0</v>
      </c>
      <c r="O7" s="3">
        <f>IF(I7&gt;0, I7/C7, 0)</f>
        <v>5.5201698513800426E-2</v>
      </c>
      <c r="P7" s="3">
        <f t="shared" si="4"/>
        <v>9.0163934426229511E-2</v>
      </c>
      <c r="Q7" s="3">
        <f t="shared" si="4"/>
        <v>0.2</v>
      </c>
      <c r="R7" s="3">
        <f t="shared" si="4"/>
        <v>0</v>
      </c>
      <c r="S7" s="3">
        <f t="shared" si="4"/>
        <v>0</v>
      </c>
      <c r="T7" s="3"/>
      <c r="U7" s="3">
        <f>29/569</f>
        <v>5.0966608084358524E-2</v>
      </c>
      <c r="V7" s="3"/>
      <c r="W7" s="4">
        <f>IF(O7&gt;0, O7/$U7, 0)</f>
        <v>1.0830953949776705</v>
      </c>
      <c r="X7" s="4">
        <f>IF(P7&gt;0, P7/$U7, 0)</f>
        <v>1.7690785754663652</v>
      </c>
      <c r="Y7" s="4">
        <f>IF(Q7&gt;0, Q7/$U7, 0)</f>
        <v>3.9241379310344828</v>
      </c>
      <c r="Z7" s="4">
        <f t="shared" si="6"/>
        <v>0</v>
      </c>
      <c r="AA7" s="4">
        <f t="shared" si="6"/>
        <v>0</v>
      </c>
      <c r="AB7" s="4">
        <f t="shared" si="7"/>
        <v>3.9241379310344828</v>
      </c>
      <c r="AC7" s="4"/>
      <c r="AD7" s="4">
        <f>IF(C7&gt;0,((I7*((3*29)+C7))/(4*C7*29))*(1-(C7-I7)/(569-29)),0)</f>
        <v>4.6715230495155823E-2</v>
      </c>
      <c r="AE7" s="4">
        <f t="shared" ref="AE7:AH10" si="11">IF(D7&gt;0,((J7*((3*29)+D7))/(4*D7*29))*(1-(D7-J7)/(569-29)),0)</f>
        <v>0.12905792663777402</v>
      </c>
      <c r="AF7" s="4">
        <f t="shared" si="11"/>
        <v>0.15744572158365264</v>
      </c>
      <c r="AG7" s="4">
        <f t="shared" si="11"/>
        <v>0</v>
      </c>
      <c r="AH7" s="4">
        <f t="shared" si="11"/>
        <v>0</v>
      </c>
      <c r="AI7" s="3"/>
    </row>
    <row r="8" spans="1:60" x14ac:dyDescent="0.3">
      <c r="B8" t="s">
        <v>28</v>
      </c>
      <c r="C8" s="26">
        <v>37</v>
      </c>
      <c r="D8" s="26">
        <v>3</v>
      </c>
      <c r="E8" s="26">
        <v>0</v>
      </c>
      <c r="F8" s="26">
        <v>0</v>
      </c>
      <c r="G8" s="26">
        <v>0</v>
      </c>
      <c r="I8" s="26">
        <v>12</v>
      </c>
      <c r="J8" s="26">
        <v>0</v>
      </c>
      <c r="K8" s="26">
        <v>0</v>
      </c>
      <c r="L8" s="26">
        <v>0</v>
      </c>
      <c r="M8" s="26">
        <v>0</v>
      </c>
      <c r="O8" s="3">
        <f t="shared" ref="O8:S23" si="12">IF(I8&gt;0, I8/C8, 0)</f>
        <v>0.32432432432432434</v>
      </c>
      <c r="P8" s="3">
        <f t="shared" si="4"/>
        <v>0</v>
      </c>
      <c r="Q8" s="3">
        <f t="shared" si="4"/>
        <v>0</v>
      </c>
      <c r="R8" s="3">
        <f t="shared" si="4"/>
        <v>0</v>
      </c>
      <c r="S8" s="3">
        <f t="shared" si="4"/>
        <v>0</v>
      </c>
      <c r="T8" s="3"/>
      <c r="U8" s="3">
        <f t="shared" ref="U8:U10" si="13">29/569</f>
        <v>5.0966608084358524E-2</v>
      </c>
      <c r="V8" s="3"/>
      <c r="W8" s="4">
        <f t="shared" ref="W8:Y10" si="14">IF(O8&gt;0, O8/$U8, 0)</f>
        <v>6.3634669151910535</v>
      </c>
      <c r="X8" s="4">
        <f t="shared" si="14"/>
        <v>0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6.3634669151910535</v>
      </c>
      <c r="AC8" s="4"/>
      <c r="AD8" s="4">
        <f>IF(C8&gt;0,((I8*((3*29)+C8))/(4*C8*29))*(1-(C8-I8)/(569-29)),0)</f>
        <v>0.33064098581339962</v>
      </c>
      <c r="AE8" s="4">
        <f t="shared" si="11"/>
        <v>0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3"/>
    </row>
    <row r="9" spans="1:60" x14ac:dyDescent="0.3">
      <c r="B9" t="s">
        <v>29</v>
      </c>
      <c r="C9" s="26">
        <v>517</v>
      </c>
      <c r="D9" s="26">
        <v>160</v>
      </c>
      <c r="E9" s="26">
        <v>12</v>
      </c>
      <c r="F9" s="26">
        <v>1</v>
      </c>
      <c r="G9" s="26">
        <v>0</v>
      </c>
      <c r="I9" s="26">
        <v>25</v>
      </c>
      <c r="J9" s="26">
        <v>5</v>
      </c>
      <c r="K9" s="26">
        <v>0</v>
      </c>
      <c r="L9" s="26">
        <v>0</v>
      </c>
      <c r="M9" s="26">
        <v>0</v>
      </c>
      <c r="O9" s="3">
        <f t="shared" si="12"/>
        <v>4.8355899419729204E-2</v>
      </c>
      <c r="P9" s="3">
        <f t="shared" si="4"/>
        <v>3.125E-2</v>
      </c>
      <c r="Q9" s="3">
        <f t="shared" si="4"/>
        <v>0</v>
      </c>
      <c r="R9" s="3">
        <f t="shared" si="4"/>
        <v>0</v>
      </c>
      <c r="S9" s="3">
        <f t="shared" si="4"/>
        <v>0</v>
      </c>
      <c r="T9" s="3"/>
      <c r="U9" s="3">
        <f t="shared" si="13"/>
        <v>5.0966608084358524E-2</v>
      </c>
      <c r="V9" s="3"/>
      <c r="W9" s="4">
        <f t="shared" si="14"/>
        <v>0.94877609551123854</v>
      </c>
      <c r="X9" s="4">
        <f t="shared" si="14"/>
        <v>0.6131465517241379</v>
      </c>
      <c r="Y9" s="4">
        <f t="shared" si="14"/>
        <v>0</v>
      </c>
      <c r="Z9" s="4">
        <f t="shared" si="6"/>
        <v>0</v>
      </c>
      <c r="AA9" s="4">
        <f t="shared" si="6"/>
        <v>0</v>
      </c>
      <c r="AB9" s="4">
        <f t="shared" si="7"/>
        <v>0.94877609551123854</v>
      </c>
      <c r="AC9" s="4"/>
      <c r="AD9" s="4">
        <f>IF(C9&gt;0,((I9*((3*29)+C9))/(4*C9*29))*(1-(C9-I9)/(569-29)),0)</f>
        <v>2.2380814750587313E-2</v>
      </c>
      <c r="AE9" s="4">
        <f t="shared" si="11"/>
        <v>4.744123164112389E-2</v>
      </c>
      <c r="AF9" s="4">
        <f t="shared" si="11"/>
        <v>0</v>
      </c>
      <c r="AG9" s="4">
        <f t="shared" si="11"/>
        <v>0</v>
      </c>
      <c r="AH9" s="4">
        <f t="shared" si="11"/>
        <v>0</v>
      </c>
      <c r="AI9" s="3"/>
    </row>
    <row r="10" spans="1:60" s="1" customFormat="1" x14ac:dyDescent="0.3">
      <c r="B10" s="1" t="s">
        <v>30</v>
      </c>
      <c r="C10" s="1">
        <v>20</v>
      </c>
      <c r="D10" s="1">
        <v>3</v>
      </c>
      <c r="E10" s="1">
        <v>0</v>
      </c>
      <c r="F10" s="1">
        <v>0</v>
      </c>
      <c r="G10" s="1">
        <v>0</v>
      </c>
      <c r="I10" s="1">
        <v>5</v>
      </c>
      <c r="J10" s="1">
        <v>0</v>
      </c>
      <c r="K10" s="1">
        <v>0</v>
      </c>
      <c r="L10" s="1">
        <v>0</v>
      </c>
      <c r="M10" s="1">
        <v>0</v>
      </c>
      <c r="O10" s="10">
        <f t="shared" si="12"/>
        <v>0.25</v>
      </c>
      <c r="P10" s="10">
        <f t="shared" si="4"/>
        <v>0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/>
      <c r="U10" s="10">
        <f t="shared" si="13"/>
        <v>5.0966608084358524E-2</v>
      </c>
      <c r="V10" s="10"/>
      <c r="W10" s="11">
        <f t="shared" si="14"/>
        <v>4.9051724137931032</v>
      </c>
      <c r="X10" s="11">
        <f t="shared" si="14"/>
        <v>0</v>
      </c>
      <c r="Y10" s="11">
        <f t="shared" si="14"/>
        <v>0</v>
      </c>
      <c r="Z10" s="11">
        <f t="shared" si="6"/>
        <v>0</v>
      </c>
      <c r="AA10" s="11">
        <f t="shared" si="6"/>
        <v>0</v>
      </c>
      <c r="AB10" s="11">
        <f t="shared" si="7"/>
        <v>4.9051724137931032</v>
      </c>
      <c r="AC10" s="11"/>
      <c r="AD10" s="11">
        <f>IF(C10&gt;0,((I10*((3*29)+C10))/(4*C10*29))*(1-(C10-I10)/(569-29)),0)</f>
        <v>0.22419779693486591</v>
      </c>
      <c r="AE10" s="11">
        <f t="shared" si="11"/>
        <v>0</v>
      </c>
      <c r="AF10" s="11">
        <f t="shared" si="11"/>
        <v>0</v>
      </c>
      <c r="AG10" s="11">
        <f t="shared" si="11"/>
        <v>0</v>
      </c>
      <c r="AH10" s="11">
        <f t="shared" si="11"/>
        <v>0</v>
      </c>
      <c r="AI10" s="10"/>
      <c r="AQ10" s="1" t="s">
        <v>40</v>
      </c>
    </row>
    <row r="11" spans="1:60" x14ac:dyDescent="0.3">
      <c r="A11" s="2" t="s">
        <v>32</v>
      </c>
      <c r="B11" t="s">
        <v>27</v>
      </c>
      <c r="C11" s="26">
        <v>553</v>
      </c>
      <c r="D11" s="26">
        <v>284</v>
      </c>
      <c r="E11" s="26">
        <v>47</v>
      </c>
      <c r="F11" s="26">
        <v>1</v>
      </c>
      <c r="G11" s="26">
        <v>0</v>
      </c>
      <c r="I11" s="26">
        <v>42</v>
      </c>
      <c r="J11" s="26">
        <v>33</v>
      </c>
      <c r="K11" s="26">
        <v>9</v>
      </c>
      <c r="L11" s="26">
        <v>0</v>
      </c>
      <c r="M11" s="26">
        <v>0</v>
      </c>
      <c r="O11" s="3">
        <f t="shared" si="12"/>
        <v>7.5949367088607597E-2</v>
      </c>
      <c r="P11" s="3">
        <f t="shared" si="4"/>
        <v>0.11619718309859155</v>
      </c>
      <c r="Q11" s="3">
        <f t="shared" si="4"/>
        <v>0.19148936170212766</v>
      </c>
      <c r="R11" s="3">
        <f t="shared" si="4"/>
        <v>0</v>
      </c>
      <c r="S11" s="3">
        <f t="shared" si="4"/>
        <v>0</v>
      </c>
      <c r="T11" s="3"/>
      <c r="U11" s="3">
        <f>43/569</f>
        <v>7.5571177504393669E-2</v>
      </c>
      <c r="V11" s="3"/>
      <c r="W11" s="4">
        <f t="shared" ref="W11:AA26" si="15">O11/$U11</f>
        <v>1.0050044156608773</v>
      </c>
      <c r="X11" s="4">
        <f t="shared" si="15"/>
        <v>1.5375859810022929</v>
      </c>
      <c r="Y11" s="4">
        <f t="shared" si="15"/>
        <v>2.5338941118258291</v>
      </c>
      <c r="Z11" s="4">
        <f t="shared" si="6"/>
        <v>0</v>
      </c>
      <c r="AA11" s="4">
        <f t="shared" si="6"/>
        <v>0</v>
      </c>
      <c r="AB11" s="4">
        <f t="shared" si="7"/>
        <v>2.5338941118258291</v>
      </c>
      <c r="AC11" s="4"/>
      <c r="AD11" s="4">
        <f>IF(C11&gt;0,((I11*((3*43)+C11))/(4*C11*43))*(1-(C11-I11)/(569-43)),0)</f>
        <v>8.5878727707628302E-3</v>
      </c>
      <c r="AE11" s="4">
        <f t="shared" ref="AE11:AH14" si="16">IF(D11&gt;0,((J11*((3*43)+D11))/(4*D11*43))*(1-(D11-J11)/(569-43)),0)</f>
        <v>0.14586938578148526</v>
      </c>
      <c r="AF11" s="4">
        <f t="shared" si="16"/>
        <v>0.1817870534294847</v>
      </c>
      <c r="AG11" s="4">
        <f t="shared" si="16"/>
        <v>0</v>
      </c>
      <c r="AH11" s="4">
        <f t="shared" si="16"/>
        <v>0</v>
      </c>
      <c r="AI11" s="3"/>
      <c r="AQ11" t="s">
        <v>27</v>
      </c>
      <c r="AR11" s="6">
        <f>MAX(W3,W7,W11,W15,W19,W23,W27,W31)</f>
        <v>1.0830953949776705</v>
      </c>
      <c r="AS11" s="6">
        <f>MAX(X3,X7,X11,X15,X19,X23,X27,X31)</f>
        <v>1.7690785754663652</v>
      </c>
      <c r="AT11" s="6">
        <f>MAX(Y3,Y7,Y11,Y15,Y19,Y23,Y27,Y31)</f>
        <v>3.9241379310344828</v>
      </c>
      <c r="AU11" s="6">
        <f>MAX(Z3,Z7,Z11,Z15,Z19,Z23,Z27,Z31)</f>
        <v>0</v>
      </c>
      <c r="AV11" s="6">
        <f>MAX(AA3,AA7,AA11,AA15,AA19,AA23,AA27,AA31)</f>
        <v>0</v>
      </c>
      <c r="AW11" s="6"/>
    </row>
    <row r="12" spans="1:60" x14ac:dyDescent="0.3">
      <c r="A12" s="2"/>
      <c r="B12" t="s">
        <v>28</v>
      </c>
      <c r="C12" s="26">
        <v>30</v>
      </c>
      <c r="D12" s="26">
        <v>6</v>
      </c>
      <c r="E12" s="26">
        <v>0</v>
      </c>
      <c r="F12" s="26">
        <v>0</v>
      </c>
      <c r="G12" s="26">
        <v>0</v>
      </c>
      <c r="I12" s="26">
        <v>1</v>
      </c>
      <c r="J12" s="26">
        <v>0</v>
      </c>
      <c r="K12" s="26">
        <v>0</v>
      </c>
      <c r="L12" s="26">
        <v>0</v>
      </c>
      <c r="M12" s="26">
        <v>0</v>
      </c>
      <c r="O12" s="3">
        <f t="shared" si="12"/>
        <v>3.3333333333333333E-2</v>
      </c>
      <c r="P12" s="3">
        <f t="shared" si="4"/>
        <v>0</v>
      </c>
      <c r="Q12" s="3">
        <f t="shared" si="4"/>
        <v>0</v>
      </c>
      <c r="R12" s="3">
        <f t="shared" si="4"/>
        <v>0</v>
      </c>
      <c r="S12" s="3">
        <f t="shared" si="4"/>
        <v>0</v>
      </c>
      <c r="T12" s="3"/>
      <c r="U12" s="3">
        <f t="shared" ref="U12:U14" si="17">43/569</f>
        <v>7.5571177504393669E-2</v>
      </c>
      <c r="V12" s="3"/>
      <c r="W12" s="4">
        <f t="shared" si="15"/>
        <v>0.44108527131782949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0.44108527131782949</v>
      </c>
      <c r="AC12" s="4"/>
      <c r="AD12" s="4">
        <f>IF(C12&gt;0,((I12*((3*43)+C12))/(4*C12*43))*(1-(C12-I12)/(569-43)),0)</f>
        <v>2.911508533026793E-2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3"/>
      <c r="AQ12" t="s">
        <v>28</v>
      </c>
      <c r="AR12" s="9">
        <f t="shared" ref="AR12:AV14" si="18">MAX(W4,W8,W12,W16,W20,W24,W28,W32)</f>
        <v>6.3634669151910535</v>
      </c>
      <c r="AS12" s="9">
        <f t="shared" si="18"/>
        <v>1.8325281803542672</v>
      </c>
      <c r="AT12" s="9">
        <f t="shared" si="18"/>
        <v>5.5784313725490193</v>
      </c>
      <c r="AU12" s="6">
        <f t="shared" si="18"/>
        <v>0</v>
      </c>
      <c r="AV12" s="6">
        <f t="shared" si="18"/>
        <v>0</v>
      </c>
      <c r="AW12" s="6"/>
    </row>
    <row r="13" spans="1:60" x14ac:dyDescent="0.3">
      <c r="B13" t="s">
        <v>29</v>
      </c>
      <c r="C13" s="26">
        <v>527</v>
      </c>
      <c r="D13" s="26">
        <v>176</v>
      </c>
      <c r="E13" s="26">
        <v>14</v>
      </c>
      <c r="F13" s="26">
        <v>0</v>
      </c>
      <c r="G13" s="26">
        <v>0</v>
      </c>
      <c r="I13" s="26">
        <v>40</v>
      </c>
      <c r="J13" s="26">
        <v>6</v>
      </c>
      <c r="K13" s="26">
        <v>1</v>
      </c>
      <c r="L13" s="26">
        <v>0</v>
      </c>
      <c r="M13" s="26">
        <v>0</v>
      </c>
      <c r="O13" s="3">
        <f t="shared" si="12"/>
        <v>7.5901328273244778E-2</v>
      </c>
      <c r="P13" s="3">
        <f t="shared" si="4"/>
        <v>3.4090909090909088E-2</v>
      </c>
      <c r="Q13" s="3">
        <f t="shared" si="4"/>
        <v>7.1428571428571425E-2</v>
      </c>
      <c r="R13" s="3">
        <f t="shared" si="4"/>
        <v>0</v>
      </c>
      <c r="S13" s="3">
        <f t="shared" si="4"/>
        <v>0</v>
      </c>
      <c r="T13" s="3"/>
      <c r="U13" s="3">
        <f t="shared" si="17"/>
        <v>7.5571177504393669E-2</v>
      </c>
      <c r="V13" s="3"/>
      <c r="W13" s="4">
        <f t="shared" si="15"/>
        <v>1.0043687392436345</v>
      </c>
      <c r="X13" s="4">
        <f t="shared" si="15"/>
        <v>0.45110993657505283</v>
      </c>
      <c r="Y13" s="4">
        <f t="shared" si="15"/>
        <v>0.94518272425249172</v>
      </c>
      <c r="Z13" s="4">
        <f t="shared" si="6"/>
        <v>0</v>
      </c>
      <c r="AA13" s="4">
        <f t="shared" si="6"/>
        <v>0</v>
      </c>
      <c r="AB13" s="4">
        <f t="shared" si="7"/>
        <v>1.0043687392436345</v>
      </c>
      <c r="AC13" s="4"/>
      <c r="AD13" s="4">
        <f>IF(C13&gt;0,((I13*((3*43)+C13))/(4*C13*43))*(1-(C13-I13)/(569-43)),0)</f>
        <v>2.1463652649910413E-2</v>
      </c>
      <c r="AE13" s="4">
        <f t="shared" si="16"/>
        <v>4.0914215548356496E-2</v>
      </c>
      <c r="AF13" s="4">
        <f t="shared" si="16"/>
        <v>5.791768250318962E-2</v>
      </c>
      <c r="AG13" s="4">
        <f t="shared" si="16"/>
        <v>0</v>
      </c>
      <c r="AH13" s="4">
        <f t="shared" si="16"/>
        <v>0</v>
      </c>
      <c r="AI13" s="3"/>
      <c r="AQ13" t="s">
        <v>29</v>
      </c>
      <c r="AR13" s="9">
        <f t="shared" si="18"/>
        <v>1.0440366972477064</v>
      </c>
      <c r="AS13" s="9">
        <f t="shared" si="18"/>
        <v>1.0913587724611347</v>
      </c>
      <c r="AT13" s="9">
        <f t="shared" si="18"/>
        <v>1.142570281124498</v>
      </c>
      <c r="AU13" s="6">
        <f t="shared" si="18"/>
        <v>2.2054263565891472</v>
      </c>
      <c r="AV13" s="6">
        <f t="shared" si="18"/>
        <v>0</v>
      </c>
      <c r="AW13" s="6"/>
    </row>
    <row r="14" spans="1:60" s="1" customFormat="1" x14ac:dyDescent="0.3">
      <c r="B14" s="1" t="s">
        <v>30</v>
      </c>
      <c r="C14" s="1">
        <v>42</v>
      </c>
      <c r="D14" s="1">
        <v>11</v>
      </c>
      <c r="E14" s="1">
        <v>0</v>
      </c>
      <c r="F14" s="1">
        <v>0</v>
      </c>
      <c r="G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O14" s="10">
        <f t="shared" si="12"/>
        <v>2.3809523809523808E-2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/>
      <c r="U14" s="10">
        <f t="shared" si="17"/>
        <v>7.5571177504393669E-2</v>
      </c>
      <c r="V14" s="10"/>
      <c r="W14" s="11">
        <f t="shared" si="15"/>
        <v>0.31506090808416387</v>
      </c>
      <c r="X14" s="11">
        <f t="shared" si="15"/>
        <v>0</v>
      </c>
      <c r="Y14" s="11">
        <f t="shared" si="15"/>
        <v>0</v>
      </c>
      <c r="Z14" s="11">
        <f t="shared" si="6"/>
        <v>0</v>
      </c>
      <c r="AA14" s="11">
        <f t="shared" si="6"/>
        <v>0</v>
      </c>
      <c r="AB14" s="11">
        <f t="shared" si="7"/>
        <v>0.31506090808416387</v>
      </c>
      <c r="AC14" s="11"/>
      <c r="AD14" s="11">
        <f>IF(C14&gt;0,((I14*((3*43)+C14))/(4*C14*43))*(1-(C14-I14)/(569-43)),0)</f>
        <v>2.1826010888925381E-2</v>
      </c>
      <c r="AE14" s="11">
        <f t="shared" si="16"/>
        <v>0</v>
      </c>
      <c r="AF14" s="11">
        <f t="shared" si="16"/>
        <v>0</v>
      </c>
      <c r="AG14" s="11">
        <f t="shared" si="16"/>
        <v>0</v>
      </c>
      <c r="AH14" s="11">
        <f t="shared" si="16"/>
        <v>0</v>
      </c>
      <c r="AI14" s="10"/>
      <c r="AQ14" s="1" t="s">
        <v>30</v>
      </c>
      <c r="AR14" s="16">
        <f t="shared" si="18"/>
        <v>4.9051724137931032</v>
      </c>
      <c r="AS14" s="16">
        <f t="shared" si="18"/>
        <v>5.0803571428571432</v>
      </c>
      <c r="AT14" s="16">
        <f t="shared" si="18"/>
        <v>2.9179487179487178</v>
      </c>
      <c r="AU14" s="15">
        <f t="shared" si="18"/>
        <v>0</v>
      </c>
      <c r="AV14" s="15">
        <f t="shared" si="18"/>
        <v>0</v>
      </c>
      <c r="AW14" s="15"/>
    </row>
    <row r="15" spans="1:60" x14ac:dyDescent="0.3">
      <c r="A15" s="2" t="s">
        <v>33</v>
      </c>
      <c r="B15" t="s">
        <v>27</v>
      </c>
      <c r="C15" s="26">
        <v>560</v>
      </c>
      <c r="D15" s="26">
        <v>269</v>
      </c>
      <c r="E15" s="26">
        <v>11</v>
      </c>
      <c r="F15" s="26">
        <v>0</v>
      </c>
      <c r="G15" s="26">
        <v>0</v>
      </c>
      <c r="I15" s="26">
        <v>50</v>
      </c>
      <c r="J15" s="26">
        <v>25</v>
      </c>
      <c r="K15" s="26">
        <v>0</v>
      </c>
      <c r="L15" s="26">
        <v>0</v>
      </c>
      <c r="M15" s="26">
        <v>0</v>
      </c>
      <c r="O15" s="3">
        <f t="shared" si="12"/>
        <v>8.9285714285714288E-2</v>
      </c>
      <c r="P15" s="3">
        <f t="shared" si="4"/>
        <v>9.2936802973977689E-2</v>
      </c>
      <c r="Q15" s="3">
        <f t="shared" si="4"/>
        <v>0</v>
      </c>
      <c r="R15" s="3">
        <f t="shared" si="4"/>
        <v>0</v>
      </c>
      <c r="S15" s="3">
        <f t="shared" si="4"/>
        <v>0</v>
      </c>
      <c r="T15" s="3"/>
      <c r="U15" s="3">
        <f>51/569</f>
        <v>8.9630931458699478E-2</v>
      </c>
      <c r="V15" s="3"/>
      <c r="W15" s="4">
        <f t="shared" si="15"/>
        <v>0.99614845938375352</v>
      </c>
      <c r="X15" s="4">
        <f t="shared" si="15"/>
        <v>1.0368831547488884</v>
      </c>
      <c r="Y15" s="4">
        <f t="shared" si="15"/>
        <v>0</v>
      </c>
      <c r="Z15" s="4">
        <f t="shared" si="6"/>
        <v>0</v>
      </c>
      <c r="AA15" s="4">
        <f t="shared" si="6"/>
        <v>0</v>
      </c>
      <c r="AB15" s="4">
        <f t="shared" si="7"/>
        <v>1.0368831547488884</v>
      </c>
      <c r="AC15" s="4"/>
      <c r="AD15" s="4">
        <f>IF(C15&gt;0,((I15*((3*51)+C15))/(4*C15*51))*(1-(C15-I15)/(569-51)),0)</f>
        <v>4.8194953657138438E-3</v>
      </c>
      <c r="AE15" s="4">
        <f t="shared" ref="AE15:AH18" si="19">IF(D15&gt;0,((J15*((3*51)+D15))/(4*D15*51))*(1-(D15-J15)/(569-51)),0)</f>
        <v>0.10169294282567846</v>
      </c>
      <c r="AF15" s="4">
        <f t="shared" si="19"/>
        <v>0</v>
      </c>
      <c r="AG15" s="4">
        <f t="shared" si="19"/>
        <v>0</v>
      </c>
      <c r="AH15" s="4">
        <f t="shared" si="19"/>
        <v>0</v>
      </c>
      <c r="AI15" s="3"/>
    </row>
    <row r="16" spans="1:60" x14ac:dyDescent="0.3">
      <c r="B16" t="s">
        <v>28</v>
      </c>
      <c r="C16" s="26">
        <v>475</v>
      </c>
      <c r="D16" s="26">
        <v>96</v>
      </c>
      <c r="E16" s="26">
        <v>2</v>
      </c>
      <c r="F16" s="26">
        <v>0</v>
      </c>
      <c r="G16" s="26">
        <v>0</v>
      </c>
      <c r="I16" s="26">
        <v>35</v>
      </c>
      <c r="J16" s="26">
        <v>3</v>
      </c>
      <c r="K16" s="26">
        <v>1</v>
      </c>
      <c r="L16" s="26">
        <v>0</v>
      </c>
      <c r="M16" s="26">
        <v>0</v>
      </c>
      <c r="O16" s="3">
        <f t="shared" si="12"/>
        <v>7.3684210526315783E-2</v>
      </c>
      <c r="P16" s="3">
        <f t="shared" si="4"/>
        <v>3.125E-2</v>
      </c>
      <c r="Q16" s="3">
        <f t="shared" si="4"/>
        <v>0.5</v>
      </c>
      <c r="R16" s="3">
        <f t="shared" si="4"/>
        <v>0</v>
      </c>
      <c r="S16" s="3">
        <f t="shared" si="4"/>
        <v>0</v>
      </c>
      <c r="T16" s="3"/>
      <c r="U16" s="3">
        <f t="shared" ref="U16:U18" si="20">51/569</f>
        <v>8.9630931458699478E-2</v>
      </c>
      <c r="V16" s="3"/>
      <c r="W16" s="4">
        <f t="shared" si="15"/>
        <v>0.82208462332301324</v>
      </c>
      <c r="X16" s="4">
        <f t="shared" si="15"/>
        <v>0.34865196078431371</v>
      </c>
      <c r="Y16" s="4">
        <f t="shared" si="15"/>
        <v>5.5784313725490193</v>
      </c>
      <c r="Z16" s="4">
        <f t="shared" si="6"/>
        <v>0</v>
      </c>
      <c r="AA16" s="4">
        <f t="shared" si="6"/>
        <v>0</v>
      </c>
      <c r="AB16" s="4">
        <f t="shared" si="7"/>
        <v>5.5784313725490193</v>
      </c>
      <c r="AC16" s="4"/>
      <c r="AD16" s="4">
        <f>IF(C16&gt;0,((I16*((3*51)+C16))/(4*C16*51))*(1-(C16-I16)/(569-51)),0)</f>
        <v>3.4156137561710327E-2</v>
      </c>
      <c r="AE16" s="4">
        <f t="shared" si="19"/>
        <v>3.129524613899614E-2</v>
      </c>
      <c r="AF16" s="4">
        <f t="shared" si="19"/>
        <v>0.3791685593156181</v>
      </c>
      <c r="AG16" s="4">
        <f t="shared" si="19"/>
        <v>0</v>
      </c>
      <c r="AH16" s="4">
        <f t="shared" si="19"/>
        <v>0</v>
      </c>
      <c r="AI16" s="3"/>
    </row>
    <row r="17" spans="1:70" x14ac:dyDescent="0.3">
      <c r="B17" t="s">
        <v>29</v>
      </c>
      <c r="C17" s="26">
        <v>525</v>
      </c>
      <c r="D17" s="26">
        <v>184</v>
      </c>
      <c r="E17" s="26">
        <v>19</v>
      </c>
      <c r="F17" s="26">
        <v>0</v>
      </c>
      <c r="G17" s="26">
        <v>0</v>
      </c>
      <c r="I17" s="26">
        <v>46</v>
      </c>
      <c r="J17" s="26">
        <v>12</v>
      </c>
      <c r="K17" s="26">
        <v>1</v>
      </c>
      <c r="L17" s="26">
        <v>0</v>
      </c>
      <c r="M17" s="26">
        <v>0</v>
      </c>
      <c r="O17" s="3">
        <f t="shared" si="12"/>
        <v>8.7619047619047624E-2</v>
      </c>
      <c r="P17" s="3">
        <f t="shared" si="4"/>
        <v>6.5217391304347824E-2</v>
      </c>
      <c r="Q17" s="3">
        <f t="shared" si="4"/>
        <v>5.2631578947368418E-2</v>
      </c>
      <c r="R17" s="3">
        <f t="shared" si="4"/>
        <v>0</v>
      </c>
      <c r="S17" s="3">
        <f t="shared" si="4"/>
        <v>0</v>
      </c>
      <c r="T17" s="3"/>
      <c r="U17" s="3">
        <f t="shared" si="20"/>
        <v>8.9630931458699478E-2</v>
      </c>
      <c r="V17" s="3"/>
      <c r="W17" s="4">
        <f t="shared" si="15"/>
        <v>0.97755368814192345</v>
      </c>
      <c r="X17" s="4">
        <f t="shared" si="15"/>
        <v>0.727621483375959</v>
      </c>
      <c r="Y17" s="4">
        <f t="shared" si="15"/>
        <v>0.58720330237358098</v>
      </c>
      <c r="Z17" s="4">
        <f t="shared" si="6"/>
        <v>0</v>
      </c>
      <c r="AA17" s="4">
        <f t="shared" si="6"/>
        <v>0</v>
      </c>
      <c r="AB17" s="4">
        <f t="shared" si="7"/>
        <v>0.97755368814192345</v>
      </c>
      <c r="AC17" s="4"/>
      <c r="AD17" s="4">
        <f>IF(C17&gt;0,((I17*((3*51)+C17))/(4*C17*51))*(1-(C17-I17)/(569-51)),0)</f>
        <v>2.1924661756594518E-2</v>
      </c>
      <c r="AE17" s="4">
        <f t="shared" si="19"/>
        <v>7.1963039034650289E-2</v>
      </c>
      <c r="AF17" s="4">
        <f t="shared" si="19"/>
        <v>4.2833634164903517E-2</v>
      </c>
      <c r="AG17" s="4">
        <f t="shared" si="19"/>
        <v>0</v>
      </c>
      <c r="AH17" s="4">
        <f t="shared" si="19"/>
        <v>0</v>
      </c>
      <c r="AI17" s="3"/>
    </row>
    <row r="18" spans="1:70" s="1" customFormat="1" x14ac:dyDescent="0.3">
      <c r="B18" s="1" t="s">
        <v>30</v>
      </c>
      <c r="C18" s="1">
        <v>91</v>
      </c>
      <c r="D18" s="1">
        <v>3</v>
      </c>
      <c r="E18" s="1">
        <v>0</v>
      </c>
      <c r="F18" s="1">
        <v>0</v>
      </c>
      <c r="G18" s="1">
        <v>0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O18" s="10">
        <f t="shared" si="12"/>
        <v>3.2967032967032968E-2</v>
      </c>
      <c r="P18" s="10">
        <f t="shared" si="4"/>
        <v>0</v>
      </c>
      <c r="Q18" s="10">
        <f t="shared" si="4"/>
        <v>0</v>
      </c>
      <c r="R18" s="10">
        <f t="shared" si="4"/>
        <v>0</v>
      </c>
      <c r="S18" s="10">
        <f t="shared" si="4"/>
        <v>0</v>
      </c>
      <c r="T18" s="10"/>
      <c r="U18" s="10">
        <f t="shared" si="20"/>
        <v>8.9630931458699478E-2</v>
      </c>
      <c r="V18" s="10"/>
      <c r="W18" s="11">
        <f t="shared" si="15"/>
        <v>0.36780866192630896</v>
      </c>
      <c r="X18" s="11">
        <f t="shared" si="15"/>
        <v>0</v>
      </c>
      <c r="Y18" s="11">
        <f t="shared" si="15"/>
        <v>0</v>
      </c>
      <c r="Z18" s="11">
        <f t="shared" si="6"/>
        <v>0</v>
      </c>
      <c r="AA18" s="11">
        <f t="shared" si="6"/>
        <v>0</v>
      </c>
      <c r="AB18" s="11">
        <f t="shared" si="7"/>
        <v>0.36780866192630896</v>
      </c>
      <c r="AC18" s="11"/>
      <c r="AD18" s="11">
        <f>IF(C18&gt;0,((I18*((3*51)+C18))/(4*C18*51))*(1-(C18-I18)/(569-51)),0)</f>
        <v>3.2732427690410883E-2</v>
      </c>
      <c r="AE18" s="11">
        <f t="shared" si="19"/>
        <v>0</v>
      </c>
      <c r="AF18" s="11">
        <f t="shared" si="19"/>
        <v>0</v>
      </c>
      <c r="AG18" s="11">
        <f t="shared" si="19"/>
        <v>0</v>
      </c>
      <c r="AH18" s="11">
        <f t="shared" si="19"/>
        <v>0</v>
      </c>
      <c r="AI18" s="10"/>
    </row>
    <row r="19" spans="1:70" x14ac:dyDescent="0.3">
      <c r="A19" s="2" t="s">
        <v>34</v>
      </c>
      <c r="B19" t="s">
        <v>27</v>
      </c>
      <c r="C19" s="26">
        <v>561</v>
      </c>
      <c r="D19" s="26">
        <v>267</v>
      </c>
      <c r="E19" s="26">
        <v>12</v>
      </c>
      <c r="F19" s="26">
        <v>0</v>
      </c>
      <c r="G19" s="26">
        <v>0</v>
      </c>
      <c r="I19" s="26">
        <v>64</v>
      </c>
      <c r="J19" s="26">
        <v>19</v>
      </c>
      <c r="K19" s="26">
        <v>1</v>
      </c>
      <c r="L19" s="26">
        <v>0</v>
      </c>
      <c r="M19" s="26">
        <v>0</v>
      </c>
      <c r="O19" s="3">
        <f t="shared" si="12"/>
        <v>0.1140819964349376</v>
      </c>
      <c r="P19" s="3">
        <f t="shared" si="4"/>
        <v>7.116104868913857E-2</v>
      </c>
      <c r="Q19" s="3">
        <f t="shared" si="4"/>
        <v>8.3333333333333329E-2</v>
      </c>
      <c r="R19" s="3">
        <f t="shared" si="4"/>
        <v>0</v>
      </c>
      <c r="S19" s="3">
        <f t="shared" si="4"/>
        <v>0</v>
      </c>
      <c r="T19" s="3"/>
      <c r="U19" s="3">
        <f>69/569</f>
        <v>0.12126537785588752</v>
      </c>
      <c r="V19" s="3"/>
      <c r="W19" s="4">
        <f t="shared" si="15"/>
        <v>0.94076313002144196</v>
      </c>
      <c r="X19" s="4">
        <f t="shared" si="15"/>
        <v>0.58682082179883832</v>
      </c>
      <c r="Y19" s="4">
        <f t="shared" si="15"/>
        <v>0.68719806763285018</v>
      </c>
      <c r="Z19" s="4">
        <f t="shared" si="6"/>
        <v>0</v>
      </c>
      <c r="AA19" s="4">
        <f t="shared" si="6"/>
        <v>0</v>
      </c>
      <c r="AB19" s="4">
        <f t="shared" si="7"/>
        <v>0.94076313002144196</v>
      </c>
      <c r="AC19" s="4"/>
      <c r="AD19" s="4">
        <f>IF(C19&gt;0,((I19*((3*69)+C19))/(4*C19*69))*(1-(C19-I19)/(569-69)),0)</f>
        <v>1.9046733317833078E-3</v>
      </c>
      <c r="AE19" s="4">
        <f t="shared" ref="AE19:AH22" si="21">IF(D19&gt;0,((J19*((3*69)+D19))/(4*D19*69))*(1-(D19-J19)/(569-69)),0)</f>
        <v>6.1594528578407429E-2</v>
      </c>
      <c r="AF19" s="4">
        <f t="shared" si="21"/>
        <v>6.4668478260869564E-2</v>
      </c>
      <c r="AG19" s="4">
        <f t="shared" si="21"/>
        <v>0</v>
      </c>
      <c r="AH19" s="4">
        <f t="shared" si="21"/>
        <v>0</v>
      </c>
      <c r="AI19" s="3"/>
      <c r="AQ19" t="s">
        <v>27</v>
      </c>
      <c r="AS19" s="6"/>
    </row>
    <row r="20" spans="1:70" x14ac:dyDescent="0.3">
      <c r="B20" t="s">
        <v>28</v>
      </c>
      <c r="C20" s="26">
        <v>50</v>
      </c>
      <c r="D20" s="26">
        <v>9</v>
      </c>
      <c r="E20" s="26">
        <v>0</v>
      </c>
      <c r="F20" s="26">
        <v>0</v>
      </c>
      <c r="G20" s="26">
        <v>0</v>
      </c>
      <c r="I20" s="26">
        <v>6</v>
      </c>
      <c r="J20" s="26">
        <v>2</v>
      </c>
      <c r="K20" s="26">
        <v>0</v>
      </c>
      <c r="L20" s="26">
        <v>0</v>
      </c>
      <c r="M20" s="26">
        <v>0</v>
      </c>
      <c r="O20" s="3">
        <f t="shared" si="12"/>
        <v>0.12</v>
      </c>
      <c r="P20" s="3">
        <f t="shared" si="12"/>
        <v>0.22222222222222221</v>
      </c>
      <c r="Q20" s="3">
        <f t="shared" si="12"/>
        <v>0</v>
      </c>
      <c r="R20" s="3">
        <f t="shared" si="12"/>
        <v>0</v>
      </c>
      <c r="S20" s="3">
        <f t="shared" si="12"/>
        <v>0</v>
      </c>
      <c r="T20" s="3"/>
      <c r="U20" s="3">
        <f t="shared" ref="U20:U22" si="22">69/569</f>
        <v>0.12126537785588752</v>
      </c>
      <c r="V20" s="3"/>
      <c r="W20" s="4">
        <f t="shared" si="15"/>
        <v>0.98956521739130432</v>
      </c>
      <c r="X20" s="4">
        <f t="shared" si="15"/>
        <v>1.8325281803542672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1.8325281803542672</v>
      </c>
      <c r="AC20" s="4"/>
      <c r="AD20" s="4">
        <f>IF(C20&gt;0,((I20*((3*69)+C20))/(4*C20*69))*(1-(C20-I20)/(569-69)),0)</f>
        <v>0.10190608695652174</v>
      </c>
      <c r="AE20" s="4">
        <f t="shared" si="21"/>
        <v>0.17147826086956522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3"/>
      <c r="AQ20" t="s">
        <v>28</v>
      </c>
    </row>
    <row r="21" spans="1:70" x14ac:dyDescent="0.3">
      <c r="B21" t="s">
        <v>29</v>
      </c>
      <c r="C21" s="26">
        <v>568</v>
      </c>
      <c r="D21" s="26">
        <v>528</v>
      </c>
      <c r="E21" s="26">
        <v>203</v>
      </c>
      <c r="F21" s="26">
        <v>9</v>
      </c>
      <c r="G21" s="26">
        <v>0</v>
      </c>
      <c r="I21" s="26">
        <v>69</v>
      </c>
      <c r="J21" s="26">
        <v>63</v>
      </c>
      <c r="K21" s="26">
        <v>18</v>
      </c>
      <c r="L21" s="26">
        <v>0</v>
      </c>
      <c r="M21" s="26">
        <v>0</v>
      </c>
      <c r="O21" s="3">
        <f t="shared" si="12"/>
        <v>0.12147887323943662</v>
      </c>
      <c r="P21" s="3">
        <f t="shared" si="12"/>
        <v>0.11931818181818182</v>
      </c>
      <c r="Q21" s="3">
        <f t="shared" si="12"/>
        <v>8.8669950738916259E-2</v>
      </c>
      <c r="R21" s="3">
        <f t="shared" si="12"/>
        <v>0</v>
      </c>
      <c r="S21" s="3">
        <f t="shared" si="12"/>
        <v>0</v>
      </c>
      <c r="T21" s="3"/>
      <c r="U21" s="3">
        <f t="shared" si="22"/>
        <v>0.12126537785588752</v>
      </c>
      <c r="V21" s="3"/>
      <c r="W21" s="4">
        <f t="shared" si="15"/>
        <v>1.0017605633802817</v>
      </c>
      <c r="X21" s="4">
        <f t="shared" si="15"/>
        <v>0.98394268774703564</v>
      </c>
      <c r="Y21" s="4">
        <f t="shared" si="15"/>
        <v>0.73120582565859926</v>
      </c>
      <c r="Z21" s="4">
        <f t="shared" si="15"/>
        <v>0</v>
      </c>
      <c r="AA21" s="4">
        <f t="shared" si="15"/>
        <v>0</v>
      </c>
      <c r="AB21" s="4">
        <f t="shared" si="7"/>
        <v>1.0017605633802817</v>
      </c>
      <c r="AC21" s="4"/>
      <c r="AD21" s="4">
        <f>IF(C21&gt;0,((I21*((3*69)+C21))/(4*C21*69))*(1-(C21-I21)/(569-69)),0)</f>
        <v>6.8221830985915554E-4</v>
      </c>
      <c r="AE21" s="4">
        <f t="shared" si="21"/>
        <v>2.2242465415019747E-2</v>
      </c>
      <c r="AF21" s="4">
        <f t="shared" si="21"/>
        <v>8.2983508245877052E-2</v>
      </c>
      <c r="AG21" s="4">
        <f t="shared" si="21"/>
        <v>0</v>
      </c>
      <c r="AH21" s="4">
        <f t="shared" si="21"/>
        <v>0</v>
      </c>
      <c r="AI21" s="3"/>
      <c r="AQ21" t="s">
        <v>29</v>
      </c>
    </row>
    <row r="22" spans="1:70" s="1" customFormat="1" x14ac:dyDescent="0.3">
      <c r="B22" s="1" t="s">
        <v>30</v>
      </c>
      <c r="C22" s="1">
        <v>34</v>
      </c>
      <c r="D22" s="1">
        <v>8</v>
      </c>
      <c r="E22" s="1">
        <v>0</v>
      </c>
      <c r="F22" s="1">
        <v>0</v>
      </c>
      <c r="G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O22" s="10">
        <f t="shared" si="12"/>
        <v>5.8823529411764705E-2</v>
      </c>
      <c r="P22" s="10">
        <f t="shared" si="12"/>
        <v>0</v>
      </c>
      <c r="Q22" s="10">
        <f t="shared" si="12"/>
        <v>0</v>
      </c>
      <c r="R22" s="10">
        <f t="shared" si="12"/>
        <v>0</v>
      </c>
      <c r="S22" s="10">
        <f t="shared" si="12"/>
        <v>0</v>
      </c>
      <c r="T22" s="10"/>
      <c r="U22" s="10">
        <f t="shared" si="22"/>
        <v>0.12126537785588752</v>
      </c>
      <c r="V22" s="10"/>
      <c r="W22" s="11">
        <f t="shared" si="15"/>
        <v>0.48508098891730606</v>
      </c>
      <c r="X22" s="11">
        <f t="shared" si="15"/>
        <v>0</v>
      </c>
      <c r="Y22" s="11">
        <f t="shared" si="15"/>
        <v>0</v>
      </c>
      <c r="Z22" s="11">
        <f t="shared" si="15"/>
        <v>0</v>
      </c>
      <c r="AA22" s="11">
        <f t="shared" si="15"/>
        <v>0</v>
      </c>
      <c r="AB22" s="11">
        <f t="shared" si="7"/>
        <v>0.48508098891730606</v>
      </c>
      <c r="AC22" s="11"/>
      <c r="AD22" s="11">
        <f>IF(C22&gt;0,((I22*((3*69)+C22))/(4*C22*69))*(1-(C22-I22)/(569-69)),0)</f>
        <v>4.8076726342710992E-2</v>
      </c>
      <c r="AE22" s="11">
        <f t="shared" si="21"/>
        <v>0</v>
      </c>
      <c r="AF22" s="11">
        <f t="shared" si="21"/>
        <v>0</v>
      </c>
      <c r="AG22" s="11">
        <f t="shared" si="21"/>
        <v>0</v>
      </c>
      <c r="AH22" s="11">
        <f t="shared" si="21"/>
        <v>0</v>
      </c>
      <c r="AI22" s="10"/>
      <c r="AQ22" s="1" t="s">
        <v>30</v>
      </c>
    </row>
    <row r="23" spans="1:70" x14ac:dyDescent="0.3">
      <c r="A23" s="2" t="s">
        <v>35</v>
      </c>
      <c r="B23" t="s">
        <v>27</v>
      </c>
      <c r="C23" s="26">
        <v>566</v>
      </c>
      <c r="D23" s="26">
        <v>500</v>
      </c>
      <c r="E23" s="26">
        <v>130</v>
      </c>
      <c r="F23" s="26">
        <v>4</v>
      </c>
      <c r="G23" s="26">
        <v>0</v>
      </c>
      <c r="I23" s="26">
        <v>39</v>
      </c>
      <c r="J23" s="26">
        <v>35</v>
      </c>
      <c r="K23" s="26">
        <v>10</v>
      </c>
      <c r="L23" s="26">
        <v>0</v>
      </c>
      <c r="M23" s="26">
        <v>0</v>
      </c>
      <c r="O23" s="3">
        <f t="shared" si="12"/>
        <v>6.8904593639575976E-2</v>
      </c>
      <c r="P23" s="3">
        <f t="shared" si="12"/>
        <v>7.0000000000000007E-2</v>
      </c>
      <c r="Q23" s="3">
        <f t="shared" si="12"/>
        <v>7.6923076923076927E-2</v>
      </c>
      <c r="R23" s="3">
        <f t="shared" si="12"/>
        <v>0</v>
      </c>
      <c r="S23" s="3">
        <f t="shared" si="12"/>
        <v>0</v>
      </c>
      <c r="T23" s="3"/>
      <c r="U23" s="3">
        <f>39/569</f>
        <v>6.8541300527240778E-2</v>
      </c>
      <c r="V23" s="3"/>
      <c r="W23" s="4">
        <f>O23/$U23</f>
        <v>1.0053003533568905</v>
      </c>
      <c r="X23" s="4">
        <f t="shared" si="15"/>
        <v>1.0212820512820513</v>
      </c>
      <c r="Y23" s="4">
        <f t="shared" si="15"/>
        <v>1.1222879684418146</v>
      </c>
      <c r="Z23" s="4">
        <f t="shared" si="15"/>
        <v>0</v>
      </c>
      <c r="AA23" s="4">
        <f t="shared" si="15"/>
        <v>0</v>
      </c>
      <c r="AB23" s="4">
        <f t="shared" si="7"/>
        <v>1.1222879684418146</v>
      </c>
      <c r="AC23" s="4"/>
      <c r="AD23" s="4">
        <f>IF(C23&gt;0,((I23*((3*39)+C23))/(4*C23*39))*(1-(C23-I23)/(569-39)),0)</f>
        <v>1.7076138409227277E-3</v>
      </c>
      <c r="AE23" s="4">
        <f t="shared" ref="AE23:AH26" si="23">IF(D23&gt;0,((J23*((3*39)+D23))/(4*D23*39))*(1-(D23-J23)/(569-39)),0)</f>
        <v>3.3954402515723264E-2</v>
      </c>
      <c r="AF23" s="4">
        <f t="shared" si="23"/>
        <v>9.4218674407353653E-2</v>
      </c>
      <c r="AG23" s="4">
        <f t="shared" si="23"/>
        <v>0</v>
      </c>
      <c r="AH23" s="4">
        <f t="shared" si="23"/>
        <v>0</v>
      </c>
    </row>
    <row r="24" spans="1:70" x14ac:dyDescent="0.3">
      <c r="B24" t="s">
        <v>28</v>
      </c>
      <c r="C24" s="26">
        <v>560</v>
      </c>
      <c r="D24" s="26">
        <v>342</v>
      </c>
      <c r="E24" s="26">
        <v>5</v>
      </c>
      <c r="F24" s="26">
        <v>0</v>
      </c>
      <c r="G24" s="26">
        <v>0</v>
      </c>
      <c r="I24" s="26">
        <v>39</v>
      </c>
      <c r="J24" s="26">
        <v>23</v>
      </c>
      <c r="K24" s="26">
        <v>0</v>
      </c>
      <c r="L24" s="26">
        <v>0</v>
      </c>
      <c r="M24" s="26">
        <v>0</v>
      </c>
      <c r="O24" s="3">
        <f t="shared" ref="O24:S34" si="24">IF(I24&gt;0, I24/C24, 0)</f>
        <v>6.9642857142857145E-2</v>
      </c>
      <c r="P24" s="3">
        <f t="shared" si="24"/>
        <v>6.725146198830409E-2</v>
      </c>
      <c r="Q24" s="3">
        <f t="shared" si="24"/>
        <v>0</v>
      </c>
      <c r="R24" s="3">
        <f t="shared" si="24"/>
        <v>0</v>
      </c>
      <c r="S24" s="3">
        <f t="shared" si="24"/>
        <v>0</v>
      </c>
      <c r="T24" s="3"/>
      <c r="U24" s="3">
        <f t="shared" ref="U24:U26" si="25">39/569</f>
        <v>6.8541300527240778E-2</v>
      </c>
      <c r="V24" s="3"/>
      <c r="W24" s="4">
        <f t="shared" ref="W24:W26" si="26">O24/$U24</f>
        <v>1.0160714285714285</v>
      </c>
      <c r="X24" s="4">
        <f t="shared" si="15"/>
        <v>0.98118158644474418</v>
      </c>
      <c r="Y24" s="4">
        <f t="shared" si="15"/>
        <v>0</v>
      </c>
      <c r="Z24" s="4">
        <f t="shared" si="15"/>
        <v>0</v>
      </c>
      <c r="AA24" s="4">
        <f t="shared" si="15"/>
        <v>0</v>
      </c>
      <c r="AB24" s="4">
        <f t="shared" si="7"/>
        <v>1.0160714285714285</v>
      </c>
      <c r="AC24" s="4"/>
      <c r="AD24" s="4">
        <f>IF(C24&gt;0,((I24*((3*39)+C24))/(4*C24*39))*(1-(C24-I24)/(569-39)),0)</f>
        <v>5.1322439353099717E-3</v>
      </c>
      <c r="AE24" s="4">
        <f t="shared" si="23"/>
        <v>7.8776449469100909E-2</v>
      </c>
      <c r="AF24" s="4">
        <f t="shared" si="23"/>
        <v>0</v>
      </c>
      <c r="AG24" s="4">
        <f t="shared" si="23"/>
        <v>0</v>
      </c>
      <c r="AH24" s="4">
        <f t="shared" si="23"/>
        <v>0</v>
      </c>
    </row>
    <row r="25" spans="1:70" x14ac:dyDescent="0.3">
      <c r="B25" t="s">
        <v>29</v>
      </c>
      <c r="C25" s="26">
        <v>566</v>
      </c>
      <c r="D25" s="26">
        <v>508</v>
      </c>
      <c r="E25" s="26">
        <v>166</v>
      </c>
      <c r="F25" s="26">
        <v>6</v>
      </c>
      <c r="G25" s="26">
        <v>0</v>
      </c>
      <c r="I25" s="26">
        <v>39</v>
      </c>
      <c r="J25" s="26">
        <v>38</v>
      </c>
      <c r="K25" s="26">
        <v>13</v>
      </c>
      <c r="L25" s="26">
        <v>0</v>
      </c>
      <c r="M25" s="26">
        <v>0</v>
      </c>
      <c r="O25" s="3">
        <f t="shared" si="24"/>
        <v>6.8904593639575976E-2</v>
      </c>
      <c r="P25" s="3">
        <f t="shared" si="24"/>
        <v>7.4803149606299218E-2</v>
      </c>
      <c r="Q25" s="3">
        <f t="shared" si="24"/>
        <v>7.8313253012048195E-2</v>
      </c>
      <c r="R25" s="3">
        <f t="shared" si="24"/>
        <v>0</v>
      </c>
      <c r="S25" s="3">
        <f t="shared" si="24"/>
        <v>0</v>
      </c>
      <c r="T25" s="3"/>
      <c r="U25" s="3">
        <f t="shared" si="25"/>
        <v>6.8541300527240778E-2</v>
      </c>
      <c r="V25" s="3"/>
      <c r="W25" s="4">
        <f t="shared" si="26"/>
        <v>1.0053003533568905</v>
      </c>
      <c r="X25" s="4">
        <f t="shared" si="15"/>
        <v>1.0913587724611347</v>
      </c>
      <c r="Y25" s="4">
        <f t="shared" si="15"/>
        <v>1.142570281124498</v>
      </c>
      <c r="Z25" s="4">
        <f t="shared" si="15"/>
        <v>0</v>
      </c>
      <c r="AA25" s="4">
        <f t="shared" si="15"/>
        <v>0</v>
      </c>
      <c r="AB25" s="4">
        <f t="shared" si="7"/>
        <v>1.142570281124498</v>
      </c>
      <c r="AC25" s="4"/>
      <c r="AD25" s="4">
        <f>IF(C25&gt;0,((I25*((3*39)+C25))/(4*C25*39))*(1-(C25-I25)/(569-39)),0)</f>
        <v>1.7076138409227277E-3</v>
      </c>
      <c r="AE25" s="4">
        <f t="shared" si="23"/>
        <v>3.3927408203147311E-2</v>
      </c>
      <c r="AF25" s="4">
        <f t="shared" si="23"/>
        <v>0.10105611123740242</v>
      </c>
      <c r="AG25" s="4">
        <f t="shared" si="23"/>
        <v>0</v>
      </c>
      <c r="AH25" s="4">
        <f t="shared" si="23"/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">
      <c r="B26" s="1" t="s">
        <v>30</v>
      </c>
      <c r="C26" s="1">
        <v>563</v>
      </c>
      <c r="D26" s="1">
        <v>403</v>
      </c>
      <c r="E26" s="1">
        <v>10</v>
      </c>
      <c r="F26" s="1">
        <v>0</v>
      </c>
      <c r="G26" s="1">
        <v>0</v>
      </c>
      <c r="I26" s="1">
        <v>39</v>
      </c>
      <c r="J26" s="1">
        <v>33</v>
      </c>
      <c r="K26" s="1">
        <v>2</v>
      </c>
      <c r="L26" s="1">
        <v>0</v>
      </c>
      <c r="M26" s="1">
        <v>0</v>
      </c>
      <c r="O26" s="10">
        <f t="shared" si="24"/>
        <v>6.9271758436944941E-2</v>
      </c>
      <c r="P26" s="10">
        <f t="shared" si="24"/>
        <v>8.1885856079404462E-2</v>
      </c>
      <c r="Q26" s="10">
        <f t="shared" si="24"/>
        <v>0.2</v>
      </c>
      <c r="R26" s="10">
        <f t="shared" si="24"/>
        <v>0</v>
      </c>
      <c r="S26" s="10">
        <f t="shared" si="24"/>
        <v>0</v>
      </c>
      <c r="T26" s="10"/>
      <c r="U26" s="10">
        <f t="shared" si="25"/>
        <v>6.8541300527240778E-2</v>
      </c>
      <c r="V26" s="10"/>
      <c r="W26" s="11">
        <f t="shared" si="26"/>
        <v>1.0106571936056838</v>
      </c>
      <c r="X26" s="11">
        <f t="shared" si="15"/>
        <v>1.1946936438251574</v>
      </c>
      <c r="Y26" s="11">
        <f t="shared" si="15"/>
        <v>2.9179487179487178</v>
      </c>
      <c r="Z26" s="11">
        <f t="shared" si="15"/>
        <v>0</v>
      </c>
      <c r="AA26" s="11">
        <f t="shared" si="15"/>
        <v>0</v>
      </c>
      <c r="AB26" s="11">
        <f t="shared" si="7"/>
        <v>2.9179487179487178</v>
      </c>
      <c r="AC26" s="11"/>
      <c r="AD26" s="11">
        <f>IF(C26&gt;0,((I26*((3*39)+C26))/(4*C26*39))*(1-(C26-I26)/(569-39)),0)</f>
        <v>3.4183451188042487E-3</v>
      </c>
      <c r="AE26" s="11">
        <f t="shared" si="23"/>
        <v>8.2400861463551689E-2</v>
      </c>
      <c r="AF26" s="11">
        <f t="shared" si="23"/>
        <v>0.16036284470246734</v>
      </c>
      <c r="AG26" s="11">
        <f t="shared" si="23"/>
        <v>0</v>
      </c>
      <c r="AH26" s="11">
        <f t="shared" si="23"/>
        <v>0</v>
      </c>
      <c r="AQ26" s="1" t="s">
        <v>36</v>
      </c>
      <c r="AX26" s="1" t="s">
        <v>41</v>
      </c>
      <c r="AZ26" s="1" t="s">
        <v>49</v>
      </c>
      <c r="BA26" s="1" t="s">
        <v>44</v>
      </c>
      <c r="BD26" s="1" t="s">
        <v>41</v>
      </c>
      <c r="BF26" s="1" t="s">
        <v>49</v>
      </c>
      <c r="BH26" s="1" t="s">
        <v>41</v>
      </c>
      <c r="BJ26" s="1" t="s">
        <v>49</v>
      </c>
      <c r="BL26" s="1" t="s">
        <v>41</v>
      </c>
      <c r="BN26" s="1" t="s">
        <v>49</v>
      </c>
      <c r="BP26" s="1" t="s">
        <v>41</v>
      </c>
      <c r="BR26" s="1" t="s">
        <v>49</v>
      </c>
    </row>
    <row r="27" spans="1:70" x14ac:dyDescent="0.3">
      <c r="A27" s="2" t="s">
        <v>37</v>
      </c>
      <c r="B27" t="s">
        <v>27</v>
      </c>
      <c r="C27" s="26">
        <v>555</v>
      </c>
      <c r="D27" s="26">
        <v>106</v>
      </c>
      <c r="E27" s="26">
        <v>15</v>
      </c>
      <c r="F27" s="26">
        <v>1</v>
      </c>
      <c r="G27" s="26">
        <v>0</v>
      </c>
      <c r="I27" s="26">
        <v>54</v>
      </c>
      <c r="J27" s="26">
        <v>15</v>
      </c>
      <c r="K27" s="26">
        <v>1</v>
      </c>
      <c r="L27" s="26">
        <v>0</v>
      </c>
      <c r="M27" s="26">
        <v>0</v>
      </c>
      <c r="O27" s="3">
        <f t="shared" si="24"/>
        <v>9.7297297297297303E-2</v>
      </c>
      <c r="P27" s="3">
        <f t="shared" si="24"/>
        <v>0.14150943396226415</v>
      </c>
      <c r="Q27" s="3">
        <f t="shared" si="24"/>
        <v>6.6666666666666666E-2</v>
      </c>
      <c r="R27" s="3">
        <f t="shared" si="24"/>
        <v>0</v>
      </c>
      <c r="S27" s="3">
        <f t="shared" si="24"/>
        <v>0</v>
      </c>
      <c r="T27" s="3"/>
      <c r="U27" s="3">
        <f>56/569</f>
        <v>9.8418277680140595E-2</v>
      </c>
      <c r="V27" s="3"/>
      <c r="W27" s="4">
        <f>O27/$U27</f>
        <v>0.98861003861003871</v>
      </c>
      <c r="X27" s="4">
        <f t="shared" ref="X27:AA34" si="27">P27/$U27</f>
        <v>1.4378369272237197</v>
      </c>
      <c r="Y27" s="4">
        <f t="shared" si="27"/>
        <v>0.67738095238095242</v>
      </c>
      <c r="Z27" s="4">
        <f t="shared" si="27"/>
        <v>0</v>
      </c>
      <c r="AA27" s="4">
        <f t="shared" si="27"/>
        <v>0</v>
      </c>
      <c r="AB27" s="4">
        <f t="shared" si="7"/>
        <v>1.4378369272237197</v>
      </c>
      <c r="AC27" s="4"/>
      <c r="AD27" s="4">
        <f>IF(C27&gt;0,((I27*((3*56)+C27))/(4*C27*56))*(1-(C27-I27)/(569-56)),0)</f>
        <v>7.3460678723836614E-3</v>
      </c>
      <c r="AE27" s="4">
        <f t="shared" ref="AE27:AH30" si="28">IF(D27&gt;0,((J27*((3*56)+D27))/(4*D27*56))*(1-(D27-J27)/(569-56)),0)</f>
        <v>0.14239115871439606</v>
      </c>
      <c r="AF27" s="4">
        <f t="shared" si="28"/>
        <v>5.2977930938457256E-2</v>
      </c>
      <c r="AG27" s="4">
        <f t="shared" si="28"/>
        <v>0</v>
      </c>
      <c r="AH27" s="4">
        <f t="shared" si="28"/>
        <v>0</v>
      </c>
      <c r="AQ27" s="18" t="s">
        <v>27</v>
      </c>
      <c r="AR27" s="25">
        <f t="shared" ref="AR27:AV30" si="29">COUNTIF(W3, "&gt;1") + COUNTIF(W7, "&gt;1") + COUNTIF(W11, "&gt;1") + COUNTIF(W15, "&gt;1") + COUNTIF(W19, "&gt;1") + COUNTIF(W23, "&gt;1") + COUNTIF(W27, "&gt;1") + COUNTIF(W31, "&gt;1")</f>
        <v>5</v>
      </c>
      <c r="AS27" s="25">
        <f t="shared" si="29"/>
        <v>5</v>
      </c>
      <c r="AT27" s="8">
        <f t="shared" si="29"/>
        <v>3</v>
      </c>
      <c r="AU27" s="8">
        <f t="shared" si="29"/>
        <v>0</v>
      </c>
      <c r="AV27" s="19">
        <f t="shared" si="29"/>
        <v>0</v>
      </c>
      <c r="AW27" s="5"/>
      <c r="AX27" t="s">
        <v>26</v>
      </c>
      <c r="AY27" s="6">
        <f>MAX(W3:AA6)</f>
        <v>2.2054263565891472</v>
      </c>
      <c r="AZ27" s="6">
        <f>_xlfn.IFNA(VLOOKUP(AY27, W3:AH6,8,0), _xlfn.IFNA(VLOOKUP(AY27, X3:AH6,8,0), _xlfn.IFNA(VLOOKUP(AY27, Y3:AH6,8,0), _xlfn.IFNA(VLOOKUP(AY27, Z3:AH6,8,0), VLOOKUP(AY27, AA3:AH6,8,0)))))</f>
        <v>0.25185974288603208</v>
      </c>
      <c r="BA27" t="s">
        <v>26</v>
      </c>
      <c r="BB27" s="6">
        <f>MAX(AD3:AH6)</f>
        <v>0.25185974288603208</v>
      </c>
      <c r="BD27" t="s">
        <v>26</v>
      </c>
      <c r="BE27" s="5">
        <f>MAX($W3:$AA3)</f>
        <v>1.0294779577247255</v>
      </c>
      <c r="BF27" s="6">
        <f>_xlfn.IFNA(VLOOKUP($BE27, $W3:$AH3,8,0), _xlfn.IFNA(VLOOKUP($BE27, $X3:$AH3,8,0), _xlfn.IFNA(VLOOKUP($BE27, $Y3:$AH3,8,0), _xlfn.IFNA(VLOOKUP($BE27, $Z3:$AH3,8,0), VLOOKUP($BE27, $AA3:$AH3,8,0)))))</f>
        <v>2.7935144180637778E-2</v>
      </c>
      <c r="BH27" t="s">
        <v>26</v>
      </c>
      <c r="BI27" s="5">
        <f>MAX($W4:$AA4)</f>
        <v>0.41351744186046513</v>
      </c>
      <c r="BJ27" s="6">
        <f>_xlfn.IFNA(VLOOKUP($BI27, $W4:$AH4,8,0), _xlfn.IFNA(VLOOKUP($BI27, $X4:$AH4,8,0), _xlfn.IFNA(VLOOKUP($BI27, $Y4:$AH4,8,0), _xlfn.IFNA(VLOOKUP($BI27, $Z4:$AH4,8,0), VLOOKUP($BI27, $AA4:$AH4,8,0)))))</f>
        <v>4.8235952621695798E-2</v>
      </c>
      <c r="BL27" t="s">
        <v>26</v>
      </c>
      <c r="BM27" s="5">
        <f>MAX($W5:$AA5)</f>
        <v>2.2054263565891472</v>
      </c>
      <c r="BN27" s="6">
        <f>_xlfn.IFNA(VLOOKUP($BM27, $W5:$AH5,8,0), _xlfn.IFNA(VLOOKUP($BM27, $X5:$AH5,8,0), _xlfn.IFNA(VLOOKUP($BM27, $Y5:$AH5,8,0), _xlfn.IFNA(VLOOKUP($BM27, $Z5:$AH5,8,0), VLOOKUP($BM27, $AA5:$AH5,8,0)))))</f>
        <v>0.25185974288603208</v>
      </c>
      <c r="BP27" t="s">
        <v>26</v>
      </c>
      <c r="BQ27" s="5">
        <f>MAX($W6:$AA6)</f>
        <v>0.34822521419828639</v>
      </c>
      <c r="BR27" s="6">
        <f>_xlfn.IFNA(VLOOKUP($BQ27, $W6:$AH6,8,0), _xlfn.IFNA(VLOOKUP($BQ27, $X6:$AH6,8,0), _xlfn.IFNA(VLOOKUP($BQ27, $Y6:$AH6,8,0), _xlfn.IFNA(VLOOKUP($BQ27, $Z6:$AH6,8,0), VLOOKUP($BQ27, $AA6:$AH6,8,0)))))</f>
        <v>4.0801257440872152E-2</v>
      </c>
    </row>
    <row r="28" spans="1:70" x14ac:dyDescent="0.3">
      <c r="B28" t="s">
        <v>28</v>
      </c>
      <c r="C28" s="26">
        <v>16</v>
      </c>
      <c r="D28" s="26">
        <v>1</v>
      </c>
      <c r="E28" s="26">
        <v>0</v>
      </c>
      <c r="F28" s="26">
        <v>0</v>
      </c>
      <c r="G28" s="26">
        <v>0</v>
      </c>
      <c r="I28" s="26">
        <v>1</v>
      </c>
      <c r="J28" s="26">
        <v>0</v>
      </c>
      <c r="K28" s="26">
        <v>0</v>
      </c>
      <c r="L28" s="26">
        <v>0</v>
      </c>
      <c r="M28" s="26">
        <v>0</v>
      </c>
      <c r="O28" s="3">
        <f t="shared" si="24"/>
        <v>6.25E-2</v>
      </c>
      <c r="P28" s="3">
        <f t="shared" si="24"/>
        <v>0</v>
      </c>
      <c r="Q28" s="3">
        <f t="shared" si="24"/>
        <v>0</v>
      </c>
      <c r="R28" s="3">
        <f t="shared" si="24"/>
        <v>0</v>
      </c>
      <c r="S28" s="3">
        <f t="shared" si="24"/>
        <v>0</v>
      </c>
      <c r="T28" s="3"/>
      <c r="U28" s="3">
        <f t="shared" ref="U28:U30" si="30">56/569</f>
        <v>9.8418277680140595E-2</v>
      </c>
      <c r="V28" s="3"/>
      <c r="W28" s="4">
        <f t="shared" ref="W28:W30" si="31">O28/$U28</f>
        <v>0.6350446428571429</v>
      </c>
      <c r="X28" s="4">
        <f t="shared" si="27"/>
        <v>0</v>
      </c>
      <c r="Y28" s="4">
        <f t="shared" si="27"/>
        <v>0</v>
      </c>
      <c r="Z28" s="4">
        <f t="shared" si="27"/>
        <v>0</v>
      </c>
      <c r="AA28" s="4">
        <f t="shared" si="27"/>
        <v>0</v>
      </c>
      <c r="AB28" s="4">
        <f t="shared" si="7"/>
        <v>0.6350446428571429</v>
      </c>
      <c r="AC28" s="4"/>
      <c r="AD28" s="4">
        <f>IF(C28&gt;0,((I28*((3*56)+C28))/(4*C28*56))*(1-(C28-I28)/(569-56)),0)</f>
        <v>4.983813700918964E-2</v>
      </c>
      <c r="AE28" s="4">
        <f t="shared" si="28"/>
        <v>0</v>
      </c>
      <c r="AF28" s="4">
        <f t="shared" si="28"/>
        <v>0</v>
      </c>
      <c r="AG28" s="4">
        <f t="shared" si="28"/>
        <v>0</v>
      </c>
      <c r="AH28" s="4">
        <f t="shared" si="28"/>
        <v>0</v>
      </c>
      <c r="AQ28" s="22" t="s">
        <v>28</v>
      </c>
      <c r="AR28" s="27">
        <f t="shared" si="29"/>
        <v>2</v>
      </c>
      <c r="AS28" s="27">
        <f t="shared" si="29"/>
        <v>1</v>
      </c>
      <c r="AT28" s="5">
        <f t="shared" si="29"/>
        <v>1</v>
      </c>
      <c r="AU28" s="5">
        <f t="shared" si="29"/>
        <v>0</v>
      </c>
      <c r="AV28" s="23">
        <f t="shared" si="29"/>
        <v>0</v>
      </c>
      <c r="AW28" s="5"/>
      <c r="AX28" t="s">
        <v>31</v>
      </c>
      <c r="AY28" s="6">
        <f>MAX(W7:AA10)</f>
        <v>6.3634669151910535</v>
      </c>
      <c r="AZ28" s="6">
        <f>_xlfn.IFNA(VLOOKUP(AY28, W7:AH10,8,0), _xlfn.IFNA(VLOOKUP(AY28, X7:AH10,8,0), _xlfn.IFNA(VLOOKUP(AY28, Y7:AH10,8,0), _xlfn.IFNA(VLOOKUP(AY28, Z7:AH10,8,0), VLOOKUP(AY28, AA7:AH10,8,0)))))</f>
        <v>0.33064098581339962</v>
      </c>
      <c r="BA28" t="s">
        <v>31</v>
      </c>
      <c r="BB28" s="6">
        <f>MAX(AD7:AH10)</f>
        <v>0.33064098581339962</v>
      </c>
      <c r="BD28" t="s">
        <v>31</v>
      </c>
      <c r="BE28" s="5">
        <f>MAX($W7:$AA7)</f>
        <v>3.9241379310344828</v>
      </c>
      <c r="BF28" s="6">
        <f>_xlfn.IFNA(VLOOKUP($BE28, $W7:$AH7,8,0), _xlfn.IFNA(VLOOKUP($BE28, $X7:$AH7,8,0), _xlfn.IFNA(VLOOKUP($BE28, $Y7:$AH7,8,0), _xlfn.IFNA(VLOOKUP($BE28, $Z7:$AH7,8,0), VLOOKUP($BE28, $AA7:$AH7,8,0)))))</f>
        <v>0.15744572158365264</v>
      </c>
      <c r="BH28" t="s">
        <v>31</v>
      </c>
      <c r="BI28" s="5">
        <f>MAX($W8:$AA8)</f>
        <v>6.3634669151910535</v>
      </c>
      <c r="BJ28" s="6">
        <f>_xlfn.IFNA(VLOOKUP($BI28, $W8:$AH8,8,0), _xlfn.IFNA(VLOOKUP($BI28, $X8:$AH8,8,0), _xlfn.IFNA(VLOOKUP($BI28, $Y8:$AH8,8,0), _xlfn.IFNA(VLOOKUP($BI28, $Z8:$AH8,8,0), VLOOKUP($BI28, $AA8:$AH8,8,0)))))</f>
        <v>0.33064098581339962</v>
      </c>
      <c r="BL28" t="s">
        <v>31</v>
      </c>
      <c r="BM28" s="5">
        <f>MAX($W9:$AA9)</f>
        <v>0.94877609551123854</v>
      </c>
      <c r="BN28" s="6">
        <f>_xlfn.IFNA(VLOOKUP($BM28, $W9:$AH9,8,0), _xlfn.IFNA(VLOOKUP($BM28, $X9:$AH9,8,0), _xlfn.IFNA(VLOOKUP($BM28, $Y9:$AH9,8,0), _xlfn.IFNA(VLOOKUP($BM28, $Z9:$AH9,8,0), VLOOKUP($BM28, $AA9:$AH9,8,0)))))</f>
        <v>2.2380814750587313E-2</v>
      </c>
      <c r="BP28" t="s">
        <v>31</v>
      </c>
      <c r="BQ28" s="5">
        <f>MAX($W10:$AA10)</f>
        <v>4.9051724137931032</v>
      </c>
      <c r="BR28" s="6">
        <f>_xlfn.IFNA(VLOOKUP($BQ28, $W10:$AH10,8,0), _xlfn.IFNA(VLOOKUP($BQ28, $X10:$AH10,8,0), _xlfn.IFNA(VLOOKUP($BQ28, $Y10:$AH10,8,0), _xlfn.IFNA(VLOOKUP($BQ28, $Z10:$AH10,8,0), VLOOKUP($BQ28, $AA10:$AH10,8,0)))))</f>
        <v>0.22419779693486591</v>
      </c>
    </row>
    <row r="29" spans="1:70" x14ac:dyDescent="0.3">
      <c r="B29" t="s">
        <v>29</v>
      </c>
      <c r="C29" s="26">
        <v>545</v>
      </c>
      <c r="D29" s="26">
        <v>391</v>
      </c>
      <c r="E29" s="26">
        <v>85</v>
      </c>
      <c r="F29" s="26">
        <v>7</v>
      </c>
      <c r="G29" s="26">
        <v>0</v>
      </c>
      <c r="I29" s="26">
        <v>56</v>
      </c>
      <c r="J29" s="26">
        <v>37</v>
      </c>
      <c r="K29" s="26">
        <v>4</v>
      </c>
      <c r="L29" s="26">
        <v>0</v>
      </c>
      <c r="M29" s="26">
        <v>0</v>
      </c>
      <c r="O29" s="3">
        <f t="shared" si="24"/>
        <v>0.10275229357798166</v>
      </c>
      <c r="P29" s="3">
        <f t="shared" si="24"/>
        <v>9.4629156010230184E-2</v>
      </c>
      <c r="Q29" s="3">
        <f t="shared" si="24"/>
        <v>4.7058823529411764E-2</v>
      </c>
      <c r="R29" s="3">
        <f t="shared" si="24"/>
        <v>0</v>
      </c>
      <c r="S29" s="3">
        <f t="shared" si="24"/>
        <v>0</v>
      </c>
      <c r="T29" s="3"/>
      <c r="U29" s="3">
        <f t="shared" si="30"/>
        <v>9.8418277680140595E-2</v>
      </c>
      <c r="V29" s="3"/>
      <c r="W29" s="4">
        <f t="shared" si="31"/>
        <v>1.0440366972477064</v>
      </c>
      <c r="X29" s="4">
        <f t="shared" si="27"/>
        <v>0.96149981731823175</v>
      </c>
      <c r="Y29" s="4">
        <f t="shared" si="27"/>
        <v>0.4781512605042017</v>
      </c>
      <c r="Z29" s="4">
        <f t="shared" si="27"/>
        <v>0</v>
      </c>
      <c r="AA29" s="4">
        <f t="shared" si="27"/>
        <v>0</v>
      </c>
      <c r="AB29" s="28">
        <f t="shared" si="7"/>
        <v>1.0440366972477064</v>
      </c>
      <c r="AC29" s="28"/>
      <c r="AD29" s="4">
        <f>IF(C29&gt;0,((I29*((3*56)+C29))/(4*C29*56))*(1-(C29-I29)/(569-56)),0)</f>
        <v>1.5301250067063683E-2</v>
      </c>
      <c r="AE29" s="4">
        <f t="shared" si="28"/>
        <v>7.3192825948075649E-2</v>
      </c>
      <c r="AF29" s="4">
        <f t="shared" si="28"/>
        <v>4.4758956214064567E-2</v>
      </c>
      <c r="AG29" s="4">
        <f t="shared" si="28"/>
        <v>0</v>
      </c>
      <c r="AH29" s="4">
        <f t="shared" si="28"/>
        <v>0</v>
      </c>
      <c r="AQ29" s="22" t="s">
        <v>29</v>
      </c>
      <c r="AR29" s="27">
        <f t="shared" si="29"/>
        <v>6</v>
      </c>
      <c r="AS29" s="27">
        <f t="shared" si="29"/>
        <v>1</v>
      </c>
      <c r="AT29" s="5">
        <f t="shared" si="29"/>
        <v>2</v>
      </c>
      <c r="AU29" s="5">
        <f t="shared" si="29"/>
        <v>1</v>
      </c>
      <c r="AV29" s="23">
        <f t="shared" si="29"/>
        <v>0</v>
      </c>
      <c r="AW29" s="5"/>
      <c r="AX29" t="s">
        <v>32</v>
      </c>
      <c r="AY29" s="6">
        <f>MAX(W11:AA14)</f>
        <v>2.5338941118258291</v>
      </c>
      <c r="AZ29" s="6">
        <f>_xlfn.IFNA(VLOOKUP(AY29, W11:AH14,8,0), _xlfn.IFNA(VLOOKUP(AY29, X11:AH14,8,0), _xlfn.IFNA(VLOOKUP(AY29, Y11:AH14,8,0), _xlfn.IFNA(VLOOKUP(AY29, Z11:AH14,8,0), VLOOKUP(AY29, AA11:AH14,8,0)))))</f>
        <v>0.1817870534294847</v>
      </c>
      <c r="BA29" t="s">
        <v>32</v>
      </c>
      <c r="BB29" s="6">
        <f>MAX(AD11:AH14)</f>
        <v>0.1817870534294847</v>
      </c>
      <c r="BD29" t="s">
        <v>32</v>
      </c>
      <c r="BE29" s="5">
        <f>MAX($W11:$AA11)</f>
        <v>2.5338941118258291</v>
      </c>
      <c r="BF29" s="6">
        <f>_xlfn.IFNA(VLOOKUP($BE29, $W11:$AH11,8,0), _xlfn.IFNA(VLOOKUP($BE29, $X11:$AH11,8,0), _xlfn.IFNA(VLOOKUP($BE29, $Y11:$AH11,8,0), _xlfn.IFNA(VLOOKUP($BE29, $Z11:$AH11,8,0), VLOOKUP($BE29, $AA11:$AH11,8,0)))))</f>
        <v>0.1817870534294847</v>
      </c>
      <c r="BH29" t="s">
        <v>32</v>
      </c>
      <c r="BI29" s="5">
        <f>MAX($W12:$AA12)</f>
        <v>0.44108527131782949</v>
      </c>
      <c r="BJ29" s="6">
        <f>_xlfn.IFNA(VLOOKUP($BI29, $W12:$AH12,8,0), _xlfn.IFNA(VLOOKUP($BI29, $X12:$AH12,8,0), _xlfn.IFNA(VLOOKUP($BI29, $Y12:$AH12,8,0), _xlfn.IFNA(VLOOKUP($BI29, $Z12:$AH12,8,0), VLOOKUP($BI29, $AA12:$AH12,8,0)))))</f>
        <v>2.911508533026793E-2</v>
      </c>
      <c r="BL29" t="s">
        <v>32</v>
      </c>
      <c r="BM29" s="5">
        <f>MAX($W13:$AA13)</f>
        <v>1.0043687392436345</v>
      </c>
      <c r="BN29" s="6">
        <f>_xlfn.IFNA(VLOOKUP($BM29, $W13:$AH13,8,0), _xlfn.IFNA(VLOOKUP($BM29, $X13:$AH13,8,0), _xlfn.IFNA(VLOOKUP($BM29, $Y13:$AH13,8,0), _xlfn.IFNA(VLOOKUP($BM29, $Z13:$AH13,8,0), VLOOKUP($BM29, $AA13:$AH13,8,0)))))</f>
        <v>2.1463652649910413E-2</v>
      </c>
      <c r="BP29" t="s">
        <v>32</v>
      </c>
      <c r="BQ29" s="5">
        <f>MAX($W14:$AA14)</f>
        <v>0.31506090808416387</v>
      </c>
      <c r="BR29" s="6">
        <f>_xlfn.IFNA(VLOOKUP($BQ29, $W14:$AH14,8,0), _xlfn.IFNA(VLOOKUP($BQ29, $X14:$AH14,8,0), _xlfn.IFNA(VLOOKUP($BQ29, $Y14:$AH14,8,0), _xlfn.IFNA(VLOOKUP($BQ29, $Z14:$AH14,8,0), VLOOKUP($BQ29, $AA14:$AH14,8,0)))))</f>
        <v>2.1826010888925381E-2</v>
      </c>
    </row>
    <row r="30" spans="1:70" s="1" customFormat="1" x14ac:dyDescent="0.3">
      <c r="B30" s="1" t="s">
        <v>30</v>
      </c>
      <c r="C30" s="1">
        <v>19</v>
      </c>
      <c r="D30" s="1">
        <v>2</v>
      </c>
      <c r="E30" s="1">
        <v>0</v>
      </c>
      <c r="F30" s="1">
        <v>0</v>
      </c>
      <c r="G30" s="1">
        <v>0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O30" s="10">
        <f t="shared" si="24"/>
        <v>5.2631578947368418E-2</v>
      </c>
      <c r="P30" s="10">
        <f t="shared" si="24"/>
        <v>0.5</v>
      </c>
      <c r="Q30" s="10">
        <f t="shared" si="24"/>
        <v>0</v>
      </c>
      <c r="R30" s="10">
        <f t="shared" si="24"/>
        <v>0</v>
      </c>
      <c r="S30" s="10">
        <f t="shared" si="24"/>
        <v>0</v>
      </c>
      <c r="T30" s="10"/>
      <c r="U30" s="10">
        <f t="shared" si="30"/>
        <v>9.8418277680140595E-2</v>
      </c>
      <c r="V30" s="10"/>
      <c r="W30" s="11">
        <f t="shared" si="31"/>
        <v>0.53477443609022557</v>
      </c>
      <c r="X30" s="11">
        <f t="shared" si="27"/>
        <v>5.0803571428571432</v>
      </c>
      <c r="Y30" s="11">
        <f t="shared" si="27"/>
        <v>0</v>
      </c>
      <c r="Z30" s="11">
        <f t="shared" si="27"/>
        <v>0</v>
      </c>
      <c r="AA30" s="11">
        <f t="shared" si="27"/>
        <v>0</v>
      </c>
      <c r="AB30" s="11">
        <f t="shared" si="7"/>
        <v>5.0803571428571432</v>
      </c>
      <c r="AC30" s="11"/>
      <c r="AD30" s="11">
        <f>IF(C30&gt;0,((I30*((3*56)+C30))/(4*C30*56))*(1-(C30-I30)/(569-56)),0)</f>
        <v>4.2396286769555473E-2</v>
      </c>
      <c r="AE30" s="11">
        <f t="shared" si="28"/>
        <v>0.37872458925090502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Q30" s="20" t="s">
        <v>30</v>
      </c>
      <c r="AR30" s="17">
        <f t="shared" si="29"/>
        <v>2</v>
      </c>
      <c r="AS30" s="17">
        <f t="shared" si="29"/>
        <v>2</v>
      </c>
      <c r="AT30" s="14">
        <f t="shared" si="29"/>
        <v>1</v>
      </c>
      <c r="AU30" s="14">
        <f t="shared" si="29"/>
        <v>0</v>
      </c>
      <c r="AV30" s="21">
        <f t="shared" si="29"/>
        <v>0</v>
      </c>
      <c r="AW30" s="14"/>
      <c r="AX30" s="1" t="s">
        <v>33</v>
      </c>
      <c r="AY30" s="15">
        <f>MAX(W15:AA18)</f>
        <v>5.5784313725490193</v>
      </c>
      <c r="AZ30" s="15">
        <f>_xlfn.IFNA(VLOOKUP(AY30, W15:AH18,8,0), _xlfn.IFNA(VLOOKUP(AY30, X15:AH18,8,0), _xlfn.IFNA(VLOOKUP(AY30, Y15:AH18,8,0), _xlfn.IFNA(VLOOKUP(AY30, Z15:AH18,8,0), VLOOKUP(AY30, AA15:AH18,8,0)))))</f>
        <v>0.3791685593156181</v>
      </c>
      <c r="BA30" s="1" t="s">
        <v>33</v>
      </c>
      <c r="BB30" s="15">
        <f>MAX(AD15:AH18)</f>
        <v>0.3791685593156181</v>
      </c>
      <c r="BD30" s="1" t="s">
        <v>33</v>
      </c>
      <c r="BE30" s="5">
        <f>MAX($W15:$AA15)</f>
        <v>1.0368831547488884</v>
      </c>
      <c r="BF30" s="15">
        <f>_xlfn.IFNA(VLOOKUP($BE30, $W15:$AH15,8,0), _xlfn.IFNA(VLOOKUP($BE30, $X15:$AH15,8,0), _xlfn.IFNA(VLOOKUP($BE30, $Y15:$AH15,8,0), _xlfn.IFNA(VLOOKUP($BE30, $Z15:$AH15,8,0), VLOOKUP($BE30, $AA15:$AH15,8,0)))))</f>
        <v>0.10169294282567846</v>
      </c>
      <c r="BH30" s="1" t="s">
        <v>33</v>
      </c>
      <c r="BI30" s="5">
        <f>MAX($W16:$AA16)</f>
        <v>5.5784313725490193</v>
      </c>
      <c r="BJ30" s="6">
        <f>_xlfn.IFNA(VLOOKUP($BI30, $W16:$AH16,8,0), _xlfn.IFNA(VLOOKUP($BI30, $X16:$AH16,8,0), _xlfn.IFNA(VLOOKUP($BI30, $Y16:$AH16,8,0), _xlfn.IFNA(VLOOKUP($BI30, $Z16:$AH16,8,0), VLOOKUP($BI30, $AA16:$AH16,8,0)))))</f>
        <v>0.3791685593156181</v>
      </c>
      <c r="BL30" s="1" t="s">
        <v>33</v>
      </c>
      <c r="BM30" s="14">
        <f>MAX($W17:$AA17)</f>
        <v>0.97755368814192345</v>
      </c>
      <c r="BN30" s="15">
        <f>_xlfn.IFNA(VLOOKUP($BM30, $W17:$AH17,8,0), _xlfn.IFNA(VLOOKUP($BM30, $X17:$AH17,8,0), _xlfn.IFNA(VLOOKUP($BM30, $Y17:$AH17,8,0), _xlfn.IFNA(VLOOKUP($BM30, $Z17:$AH17,8,0), VLOOKUP($BM30, $AA17:$AH17,8,0)))))</f>
        <v>2.1924661756594518E-2</v>
      </c>
      <c r="BP30" s="1" t="s">
        <v>33</v>
      </c>
      <c r="BQ30" s="14">
        <f>MAX($W18:$AA18)</f>
        <v>0.36780866192630896</v>
      </c>
      <c r="BR30" s="15">
        <f>_xlfn.IFNA(VLOOKUP($BQ30, $W18:$AH18,8,0), _xlfn.IFNA(VLOOKUP($BQ30, $X18:$AH18,8,0), _xlfn.IFNA(VLOOKUP($BQ30, $Y18:$AH18,8,0), _xlfn.IFNA(VLOOKUP($BQ30, $Z18:$AH18,8,0), VLOOKUP($BQ30, $AA18:$AH18,8,0)))))</f>
        <v>3.2732427690410883E-2</v>
      </c>
    </row>
    <row r="31" spans="1:70" x14ac:dyDescent="0.3">
      <c r="A31" s="2" t="s">
        <v>38</v>
      </c>
      <c r="B31" t="s">
        <v>27</v>
      </c>
      <c r="C31" s="26">
        <v>529</v>
      </c>
      <c r="D31" s="26">
        <v>156</v>
      </c>
      <c r="E31" s="26">
        <v>3</v>
      </c>
      <c r="F31" s="26">
        <v>0</v>
      </c>
      <c r="G31" s="26">
        <v>0</v>
      </c>
      <c r="I31" s="26">
        <v>52</v>
      </c>
      <c r="J31" s="26">
        <v>11</v>
      </c>
      <c r="K31" s="26">
        <v>0</v>
      </c>
      <c r="L31" s="26">
        <v>0</v>
      </c>
      <c r="M31" s="26">
        <v>0</v>
      </c>
      <c r="O31" s="3">
        <f t="shared" si="24"/>
        <v>9.8298676748582225E-2</v>
      </c>
      <c r="P31" s="3">
        <f t="shared" si="24"/>
        <v>7.0512820512820512E-2</v>
      </c>
      <c r="Q31" s="3">
        <f t="shared" si="24"/>
        <v>0</v>
      </c>
      <c r="R31" s="3">
        <f t="shared" si="24"/>
        <v>0</v>
      </c>
      <c r="S31" s="3">
        <f t="shared" si="24"/>
        <v>0</v>
      </c>
      <c r="T31" s="3"/>
      <c r="U31" s="3">
        <f>53/569</f>
        <v>9.3145869947275917E-2</v>
      </c>
      <c r="V31" s="3"/>
      <c r="W31" s="4">
        <f>O31/$U31</f>
        <v>1.0553197560366658</v>
      </c>
      <c r="X31" s="4">
        <f t="shared" si="27"/>
        <v>0.75701499758103541</v>
      </c>
      <c r="Y31" s="4">
        <f t="shared" si="27"/>
        <v>0</v>
      </c>
      <c r="Z31" s="4">
        <f t="shared" si="27"/>
        <v>0</v>
      </c>
      <c r="AA31" s="4">
        <f t="shared" si="27"/>
        <v>0</v>
      </c>
      <c r="AB31" s="4">
        <f t="shared" si="7"/>
        <v>1.0553197560366658</v>
      </c>
      <c r="AC31" s="4"/>
      <c r="AD31" s="4">
        <f>IF(C31&gt;0,((I31*((3*53)+C31))/(4*C31*53))*(1-(C31-I31)/(569-53)),0)</f>
        <v>2.4110996183614515E-2</v>
      </c>
      <c r="AE31" s="4">
        <f t="shared" ref="AE31:AH34" si="32">IF(D31&gt;0,((J31*((3*53)+D31))/(4*D31*53))*(1-(D31-J31)/(569-53)),0)</f>
        <v>7.5329830053667252E-2</v>
      </c>
      <c r="AF31" s="4">
        <f t="shared" si="32"/>
        <v>0</v>
      </c>
      <c r="AG31" s="4">
        <f t="shared" si="32"/>
        <v>0</v>
      </c>
      <c r="AH31" s="4">
        <f t="shared" si="32"/>
        <v>0</v>
      </c>
      <c r="AX31" t="s">
        <v>34</v>
      </c>
      <c r="AY31" s="6">
        <f>MAX(W19:AA22)</f>
        <v>1.8325281803542672</v>
      </c>
      <c r="AZ31" s="6">
        <f>_xlfn.IFNA(VLOOKUP(AY31, W19:AH22,8,0), _xlfn.IFNA(VLOOKUP(AY31, X19:AH22,8,0), _xlfn.IFNA(VLOOKUP(AY31, Y19:AH22,8,0), _xlfn.IFNA(VLOOKUP(AY31, Z19:AH22,8,0), VLOOKUP(AY31, AA19:AH22,8,0)))))</f>
        <v>0.17147826086956522</v>
      </c>
      <c r="BA31" t="s">
        <v>34</v>
      </c>
      <c r="BB31" s="6">
        <f>MAX(AD19:AH22)</f>
        <v>0.17147826086956522</v>
      </c>
      <c r="BD31" t="s">
        <v>34</v>
      </c>
      <c r="BE31" s="5">
        <f>MAX($W19:$AA19)</f>
        <v>0.94076313002144196</v>
      </c>
      <c r="BF31" s="6">
        <f>_xlfn.IFNA(VLOOKUP($BE31, $W19:$AH19,8,0), _xlfn.IFNA(VLOOKUP($BE31, $X19:$AH19,8,0), _xlfn.IFNA(VLOOKUP($BE31, $Y19:$AH19,8,0), _xlfn.IFNA(VLOOKUP($BE31, $Z19:$AH19,8,0), VLOOKUP($BE31, $AA19:$AH19,8,0)))))</f>
        <v>1.9046733317833078E-3</v>
      </c>
      <c r="BH31" t="s">
        <v>34</v>
      </c>
      <c r="BI31" s="5">
        <f>MAX($W20:$AA20)</f>
        <v>1.8325281803542672</v>
      </c>
      <c r="BJ31" s="6">
        <f>_xlfn.IFNA(VLOOKUP($BI31, $W20:$AH20,8,0), _xlfn.IFNA(VLOOKUP($BI31, $X20:$AH20,8,0), _xlfn.IFNA(VLOOKUP($BI31, $Y20:$AH20,8,0), _xlfn.IFNA(VLOOKUP($BI31, $Z20:$AH20,8,0), VLOOKUP($BI31, $AA20:$AH20,8,0)))))</f>
        <v>0.17147826086956522</v>
      </c>
      <c r="BL31" t="s">
        <v>34</v>
      </c>
      <c r="BM31" s="5">
        <f>MAX($W21:$AA21)</f>
        <v>1.0017605633802817</v>
      </c>
      <c r="BN31" s="6">
        <f>_xlfn.IFNA(VLOOKUP($BM31, $W21:$AH21,8,0), _xlfn.IFNA(VLOOKUP($BM31, $X21:$AH21,8,0), _xlfn.IFNA(VLOOKUP($BM31, $Y21:$AH21,8,0), _xlfn.IFNA(VLOOKUP($BM31, $Z21:$AH21,8,0), VLOOKUP($BM31, $AA21:$AH21,8,0)))))</f>
        <v>6.8221830985915554E-4</v>
      </c>
      <c r="BP31" t="s">
        <v>34</v>
      </c>
      <c r="BQ31" s="5">
        <f>MAX($W22:$AA22)</f>
        <v>0.48508098891730606</v>
      </c>
      <c r="BR31" s="6">
        <f>_xlfn.IFNA(VLOOKUP($BQ31, $W22:$AH22,8,0), _xlfn.IFNA(VLOOKUP($BQ31, $X22:$AH22,8,0), _xlfn.IFNA(VLOOKUP($BQ31, $Y22:$AH22,8,0), _xlfn.IFNA(VLOOKUP($BQ31, $Z22:$AH22,8,0), VLOOKUP($BQ31, $AA22:$AH22,8,0)))))</f>
        <v>4.8076726342710992E-2</v>
      </c>
    </row>
    <row r="32" spans="1:70" x14ac:dyDescent="0.3">
      <c r="B32" t="s">
        <v>28</v>
      </c>
      <c r="C32" s="26">
        <v>14</v>
      </c>
      <c r="D32" s="26">
        <v>1</v>
      </c>
      <c r="E32" s="26">
        <v>0</v>
      </c>
      <c r="F32" s="26">
        <v>0</v>
      </c>
      <c r="G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">
        <f t="shared" si="24"/>
        <v>0</v>
      </c>
      <c r="P32" s="3">
        <f t="shared" si="24"/>
        <v>0</v>
      </c>
      <c r="Q32" s="3">
        <f t="shared" si="24"/>
        <v>0</v>
      </c>
      <c r="R32" s="3">
        <f t="shared" si="24"/>
        <v>0</v>
      </c>
      <c r="S32" s="3">
        <f t="shared" si="24"/>
        <v>0</v>
      </c>
      <c r="T32" s="3"/>
      <c r="U32" s="3">
        <f t="shared" ref="U32:U34" si="33">53/569</f>
        <v>9.3145869947275917E-2</v>
      </c>
      <c r="V32" s="3"/>
      <c r="W32" s="4">
        <f>O32/$U32</f>
        <v>0</v>
      </c>
      <c r="X32" s="4">
        <f t="shared" si="27"/>
        <v>0</v>
      </c>
      <c r="Y32" s="4">
        <f t="shared" si="27"/>
        <v>0</v>
      </c>
      <c r="Z32" s="4">
        <f t="shared" si="27"/>
        <v>0</v>
      </c>
      <c r="AA32" s="4">
        <f t="shared" si="27"/>
        <v>0</v>
      </c>
      <c r="AB32" s="4">
        <f t="shared" si="7"/>
        <v>0</v>
      </c>
      <c r="AC32" s="4"/>
      <c r="AD32" s="4">
        <f>IF(C32&gt;0,((I32*((3*53)+C32))/(4*C32*53))*(1-(C32-I32)/(569-53)),0)</f>
        <v>0</v>
      </c>
      <c r="AE32" s="4">
        <f t="shared" si="32"/>
        <v>0</v>
      </c>
      <c r="AF32" s="4">
        <f t="shared" si="32"/>
        <v>0</v>
      </c>
      <c r="AG32" s="4">
        <f t="shared" si="32"/>
        <v>0</v>
      </c>
      <c r="AH32" s="4">
        <f t="shared" si="32"/>
        <v>0</v>
      </c>
      <c r="AQ32" t="s">
        <v>39</v>
      </c>
      <c r="AX32" t="s">
        <v>35</v>
      </c>
      <c r="AY32" s="6">
        <f>MAX(W23:AA26)</f>
        <v>2.9179487179487178</v>
      </c>
      <c r="AZ32" s="6">
        <f>_xlfn.IFNA(VLOOKUP(AY32, W23:AH26,8,0), _xlfn.IFNA(VLOOKUP(AY32, X23:AH26,8,0), _xlfn.IFNA(VLOOKUP(AY32, Y23:AH26,8,0), _xlfn.IFNA(VLOOKUP(AY32, Z23:AH26,8,0), VLOOKUP(AY32, AA23:AH26,8,0)))))</f>
        <v>0.16036284470246734</v>
      </c>
      <c r="BA32" t="s">
        <v>35</v>
      </c>
      <c r="BB32" s="6">
        <f>MAX(AD23:AH26)</f>
        <v>0.16036284470246734</v>
      </c>
      <c r="BD32" t="s">
        <v>35</v>
      </c>
      <c r="BE32" s="5">
        <f>MAX($W23:$AA23)</f>
        <v>1.1222879684418146</v>
      </c>
      <c r="BF32" s="6">
        <f>_xlfn.IFNA(VLOOKUP($BE32, $W23:$AH23,8,0), _xlfn.IFNA(VLOOKUP($BE32, $X23:$AH23,8,0), _xlfn.IFNA(VLOOKUP($BE32, $Y23:$AH23,8,0), _xlfn.IFNA(VLOOKUP($BE32, $Z23:$AH23,8,0), VLOOKUP($BE32, $AA23:$AH23,8,0)))))</f>
        <v>9.4218674407353653E-2</v>
      </c>
      <c r="BH32" t="s">
        <v>35</v>
      </c>
      <c r="BI32" s="5">
        <f>MAX($W24:$AA24)</f>
        <v>1.0160714285714285</v>
      </c>
      <c r="BJ32" s="6">
        <f>_xlfn.IFNA(VLOOKUP($BI32, $W24:$AH24,8,0), _xlfn.IFNA(VLOOKUP($BI32, $X24:$AH24,8,0), _xlfn.IFNA(VLOOKUP($BI32, $Y24:$AH24,8,0), _xlfn.IFNA(VLOOKUP($BI32, $Z24:$AH24,8,0), VLOOKUP($BI32, $AA24:$AH24,8,0)))))</f>
        <v>5.1322439353099717E-3</v>
      </c>
      <c r="BL32" t="s">
        <v>35</v>
      </c>
      <c r="BM32" s="5">
        <f>MAX($W25:$AA25)</f>
        <v>1.142570281124498</v>
      </c>
      <c r="BN32" s="6">
        <f>_xlfn.IFNA(VLOOKUP($BM32, $W25:$AH25,8,0), _xlfn.IFNA(VLOOKUP($BM32, $X25:$AH25,8,0), _xlfn.IFNA(VLOOKUP($BM32, $Y25:$AH25,8,0), _xlfn.IFNA(VLOOKUP($BM32, $Z25:$AH25,8,0), VLOOKUP($BM32, $AA25:$AH25,8,0)))))</f>
        <v>0.10105611123740242</v>
      </c>
      <c r="BP32" t="s">
        <v>35</v>
      </c>
      <c r="BQ32" s="5">
        <f>MAX($W26:$AA26)</f>
        <v>2.9179487179487178</v>
      </c>
      <c r="BR32" s="6">
        <f>_xlfn.IFNA(VLOOKUP($BQ32, $W26:$AH26,8,0), _xlfn.IFNA(VLOOKUP($BQ32, $X26:$AH26,8,0), _xlfn.IFNA(VLOOKUP($BQ32, $Y26:$AH26,8,0), _xlfn.IFNA(VLOOKUP($BQ32, $Z26:$AH26,8,0), VLOOKUP($BQ32, $AA26:$AH26,8,0)))))</f>
        <v>0.16036284470246734</v>
      </c>
    </row>
    <row r="33" spans="1:70" x14ac:dyDescent="0.3">
      <c r="B33" t="s">
        <v>29</v>
      </c>
      <c r="C33" s="26">
        <v>551</v>
      </c>
      <c r="D33" s="26">
        <v>352</v>
      </c>
      <c r="E33" s="26">
        <v>32</v>
      </c>
      <c r="F33" s="26">
        <v>0</v>
      </c>
      <c r="G33" s="26">
        <v>0</v>
      </c>
      <c r="I33" s="26">
        <v>53</v>
      </c>
      <c r="J33" s="26">
        <v>32</v>
      </c>
      <c r="K33" s="26">
        <v>3</v>
      </c>
      <c r="L33" s="26">
        <v>0</v>
      </c>
      <c r="M33" s="26">
        <v>0</v>
      </c>
      <c r="O33" s="3">
        <f t="shared" si="24"/>
        <v>9.6188747731397461E-2</v>
      </c>
      <c r="P33" s="3">
        <f t="shared" si="24"/>
        <v>9.0909090909090912E-2</v>
      </c>
      <c r="Q33" s="3">
        <f t="shared" si="24"/>
        <v>9.375E-2</v>
      </c>
      <c r="R33" s="3">
        <f t="shared" si="24"/>
        <v>0</v>
      </c>
      <c r="S33" s="3">
        <f t="shared" si="24"/>
        <v>0</v>
      </c>
      <c r="T33" s="3"/>
      <c r="U33" s="3">
        <f t="shared" si="33"/>
        <v>9.3145869947275917E-2</v>
      </c>
      <c r="V33" s="3"/>
      <c r="W33" s="4">
        <f>O33/$U33</f>
        <v>1.0326678765880219</v>
      </c>
      <c r="X33" s="4">
        <f t="shared" si="27"/>
        <v>0.97598627787307046</v>
      </c>
      <c r="Y33" s="4">
        <f t="shared" si="27"/>
        <v>1.0064858490566038</v>
      </c>
      <c r="Z33" s="4">
        <f t="shared" si="27"/>
        <v>0</v>
      </c>
      <c r="AA33" s="4">
        <f t="shared" si="27"/>
        <v>0</v>
      </c>
      <c r="AB33" s="4">
        <f t="shared" si="7"/>
        <v>1.0326678765880219</v>
      </c>
      <c r="AC33" s="4"/>
      <c r="AD33" s="4">
        <f>IF(C33&gt;0,((I33*((3*53)+C33))/(4*C33*53))*(1-(C33-I33)/(569-53)),0)</f>
        <v>1.1237496306926081E-2</v>
      </c>
      <c r="AE33" s="4">
        <f t="shared" si="32"/>
        <v>8.3233608573670001E-2</v>
      </c>
      <c r="AF33" s="4">
        <f t="shared" si="32"/>
        <v>7.9716466926283452E-2</v>
      </c>
      <c r="AG33" s="4">
        <f t="shared" si="32"/>
        <v>0</v>
      </c>
      <c r="AH33" s="4">
        <f t="shared" si="32"/>
        <v>0</v>
      </c>
      <c r="AQ33" s="18" t="s">
        <v>27</v>
      </c>
      <c r="AR33" s="8">
        <f>COUNTIF(W3, "&gt;2") + COUNTIF(W7, "&gt;2") + COUNTIF(W11, "&gt;2") + COUNTIF(W15, "&gt;2") + COUNTIF(W19, "&gt;2") + COUNTIF(W23, "&gt;2") + COUNTIF(W27, "&gt;2") + COUNTIF(W31, "&gt;2")</f>
        <v>0</v>
      </c>
      <c r="AS33" s="8">
        <f>COUNTIF(X3, "&gt;2") + COUNTIF(X7, "&gt;2") + COUNTIF(X11, "&gt;2") + COUNTIF(X15, "&gt;2") + COUNTIF(X19, "&gt;2") + COUNTIF(X23, "&gt;2") + COUNTIF(X27, "&gt;2") + COUNTIF(X31, "&gt;2")</f>
        <v>0</v>
      </c>
      <c r="AT33" s="8">
        <f>COUNTIF(Y3, "&gt;2") + COUNTIF(Y7, "&gt;2") + COUNTIF(Y11, "&gt;2") + COUNTIF(Y15, "&gt;2") + COUNTIF(Y19, "&gt;2") + COUNTIF(Y23, "&gt;2") + COUNTIF(Y27, "&gt;2") + COUNTIF(Y31, "&gt;2")</f>
        <v>2</v>
      </c>
      <c r="AU33" s="8">
        <f>COUNTIF(Z3, "&gt;2") + COUNTIF(Z7, "&gt;2") + COUNTIF(Z11, "&gt;2") + COUNTIF(Z15, "&gt;2") + COUNTIF(Z19, "&gt;2") + COUNTIF(Z23, "&gt;2") + COUNTIF(Z27, "&gt;2") + COUNTIF(Z31, "&gt;2")</f>
        <v>0</v>
      </c>
      <c r="AV33" s="19">
        <f>COUNTIF(AA3, "&gt;2") + COUNTIF(AA7, "&gt;2") + COUNTIF(AA11, "&gt;2") + COUNTIF(AA15, "&gt;2") + COUNTIF(AA19, "&gt;2") + COUNTIF(AA23, "&gt;2") + COUNTIF(AA27, "&gt;2") + COUNTIF(AA31, "&gt;2")</f>
        <v>0</v>
      </c>
      <c r="AW33" s="5"/>
      <c r="AX33" t="s">
        <v>37</v>
      </c>
      <c r="AY33" s="6">
        <f>MAX(W27:AA30)</f>
        <v>5.0803571428571432</v>
      </c>
      <c r="AZ33" s="6">
        <f>_xlfn.IFNA(VLOOKUP(AY33, W27:AH30,8,0), _xlfn.IFNA(VLOOKUP(AY33, X27:AH30,8,0), _xlfn.IFNA(VLOOKUP(AY33, Y27:AH30,8,0), _xlfn.IFNA(VLOOKUP(AY33, Z27:AH30,8,0), VLOOKUP(AY33, AA27:AH30,8,0)))))</f>
        <v>0.37872458925090502</v>
      </c>
      <c r="BA33" t="s">
        <v>37</v>
      </c>
      <c r="BB33" s="6">
        <f>MAX(AD27:AH30)</f>
        <v>0.37872458925090502</v>
      </c>
      <c r="BD33" t="s">
        <v>37</v>
      </c>
      <c r="BE33" s="5">
        <f>MAX($W27:$AA27)</f>
        <v>1.4378369272237197</v>
      </c>
      <c r="BF33" s="6">
        <f>_xlfn.IFNA(VLOOKUP($BE33, $W27:$AH27,8,0), _xlfn.IFNA(VLOOKUP($BE33, $X27:$AH27,8,0), _xlfn.IFNA(VLOOKUP($BE33, $Y27:$AH27,8,0), _xlfn.IFNA(VLOOKUP($BE33, $Z27:$AH27,8,0), VLOOKUP($BE33, $AA27:$AH27,8,0)))))</f>
        <v>0.14239115871439606</v>
      </c>
      <c r="BH33" t="s">
        <v>37</v>
      </c>
      <c r="BI33" s="5">
        <f>MAX($W28:$AA28)</f>
        <v>0.6350446428571429</v>
      </c>
      <c r="BJ33" s="6">
        <f>_xlfn.IFNA(VLOOKUP($BI33, $W28:$AH28,8,0), _xlfn.IFNA(VLOOKUP($BI33, $X28:$AH28,8,0), _xlfn.IFNA(VLOOKUP($BI33, $Y28:$AH28,8,0), _xlfn.IFNA(VLOOKUP($BI33, $Z28:$AH28,8,0), VLOOKUP($BI33, $AA28:$AH28,8,0)))))</f>
        <v>4.983813700918964E-2</v>
      </c>
      <c r="BL33" t="s">
        <v>37</v>
      </c>
      <c r="BM33" s="5">
        <f>MAX($W29:$AA29)</f>
        <v>1.0440366972477064</v>
      </c>
      <c r="BN33" s="6">
        <f>_xlfn.IFNA(VLOOKUP($BM33, $W29:$AH29,8,0), _xlfn.IFNA(VLOOKUP($BM33, $X29:$AH29,8,0), _xlfn.IFNA(VLOOKUP($BM33, $Y29:$AH29,8,0), _xlfn.IFNA(VLOOKUP($BM33, $Z29:$AH29,8,0), VLOOKUP($BM33, $AA29:$AH29,8,0)))))</f>
        <v>1.5301250067063683E-2</v>
      </c>
      <c r="BP33" t="s">
        <v>37</v>
      </c>
      <c r="BQ33" s="5">
        <f>MAX($W30:$AA30)</f>
        <v>5.0803571428571432</v>
      </c>
      <c r="BR33" s="6">
        <f>_xlfn.IFNA(VLOOKUP($BQ33, $W30:$AH30,8,0), _xlfn.IFNA(VLOOKUP($BQ33, $X30:$AH30,8,0), _xlfn.IFNA(VLOOKUP($BQ33, $Y30:$AH30,8,0), _xlfn.IFNA(VLOOKUP($BQ33, $Z30:$AH30,8,0), VLOOKUP($BQ33, $AA30:$AH30,8,0)))))</f>
        <v>0.37872458925090502</v>
      </c>
    </row>
    <row r="34" spans="1:70" s="1" customFormat="1" x14ac:dyDescent="0.3">
      <c r="B34" s="1" t="s">
        <v>30</v>
      </c>
      <c r="C34" s="1">
        <v>14</v>
      </c>
      <c r="D34" s="1">
        <v>0</v>
      </c>
      <c r="E34" s="1">
        <v>0</v>
      </c>
      <c r="F34" s="1">
        <v>0</v>
      </c>
      <c r="G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0">
        <f t="shared" si="24"/>
        <v>0</v>
      </c>
      <c r="P34" s="10">
        <f t="shared" si="24"/>
        <v>0</v>
      </c>
      <c r="Q34" s="10">
        <f t="shared" si="24"/>
        <v>0</v>
      </c>
      <c r="R34" s="10">
        <f t="shared" si="24"/>
        <v>0</v>
      </c>
      <c r="S34" s="10">
        <f t="shared" si="24"/>
        <v>0</v>
      </c>
      <c r="T34" s="10"/>
      <c r="U34" s="10">
        <f t="shared" si="33"/>
        <v>9.3145869947275917E-2</v>
      </c>
      <c r="V34" s="10"/>
      <c r="W34" s="11">
        <f>O34/$U34</f>
        <v>0</v>
      </c>
      <c r="X34" s="11">
        <f t="shared" si="27"/>
        <v>0</v>
      </c>
      <c r="Y34" s="11">
        <f t="shared" si="27"/>
        <v>0</v>
      </c>
      <c r="Z34" s="11">
        <f t="shared" si="27"/>
        <v>0</v>
      </c>
      <c r="AA34" s="11">
        <f t="shared" si="27"/>
        <v>0</v>
      </c>
      <c r="AB34" s="11">
        <f t="shared" si="7"/>
        <v>0</v>
      </c>
      <c r="AC34" s="11"/>
      <c r="AD34" s="11">
        <f>IF(C34&gt;0,((I34*((3*53)+C34))/(4*C34*53))*(1-(C34-I34)/(569-53)),0)</f>
        <v>0</v>
      </c>
      <c r="AE34" s="11">
        <f t="shared" si="32"/>
        <v>0</v>
      </c>
      <c r="AF34" s="11">
        <f t="shared" si="32"/>
        <v>0</v>
      </c>
      <c r="AG34" s="11">
        <f t="shared" si="32"/>
        <v>0</v>
      </c>
      <c r="AH34" s="11">
        <f t="shared" si="32"/>
        <v>0</v>
      </c>
      <c r="AQ34" s="22" t="s">
        <v>28</v>
      </c>
      <c r="AR34" s="5">
        <f t="shared" ref="AR34:AV36" si="34">COUNTIF(W4, "&gt;2") + COUNTIF(W8, "&gt;2") + COUNTIF(W12, "&gt;2") + COUNTIF(W16, "&gt;2") + COUNTIF(W20, "&gt;2") + COUNTIF(W24, "&gt;2") + COUNTIF(W28, "&gt;2") + COUNTIF(W32, "&gt;2")</f>
        <v>1</v>
      </c>
      <c r="AS34" s="5">
        <f t="shared" si="34"/>
        <v>0</v>
      </c>
      <c r="AT34" s="5">
        <f t="shared" si="34"/>
        <v>1</v>
      </c>
      <c r="AU34" s="5">
        <f t="shared" si="34"/>
        <v>0</v>
      </c>
      <c r="AV34" s="23">
        <f t="shared" si="34"/>
        <v>0</v>
      </c>
      <c r="AW34" s="14"/>
      <c r="AX34" s="1" t="s">
        <v>38</v>
      </c>
      <c r="AY34" s="15">
        <f>MAX(W31:AA34)</f>
        <v>1.0553197560366658</v>
      </c>
      <c r="AZ34" s="15">
        <f>_xlfn.IFNA(VLOOKUP(AY34, W31:AH34,8,0), _xlfn.IFNA(VLOOKUP(AY34, X31:AH34,8,0), _xlfn.IFNA(VLOOKUP(AY34, Y31:AH34,8,0), _xlfn.IFNA(VLOOKUP(AY34, Z31:AH34,8,0), VLOOKUP(AY34, AA31:AH34,8,0)))))</f>
        <v>2.4110996183614515E-2</v>
      </c>
      <c r="BA34" s="1" t="s">
        <v>38</v>
      </c>
      <c r="BB34" s="15">
        <f>MAX(AD31:AH34)</f>
        <v>8.3233608573670001E-2</v>
      </c>
      <c r="BD34" s="1" t="s">
        <v>38</v>
      </c>
      <c r="BE34" s="5">
        <f>MAX($W31:$AA31)</f>
        <v>1.0553197560366658</v>
      </c>
      <c r="BF34" s="15">
        <f>_xlfn.IFNA(VLOOKUP($BE34, $W31:$AH31,8,0), _xlfn.IFNA(VLOOKUP($BE34, $X31:$AH31,8,0), _xlfn.IFNA(VLOOKUP($BE34, $Y31:$AH31,8,0), _xlfn.IFNA(VLOOKUP($BE34, $Z31:$AH31,8,0), VLOOKUP($BE34, $AA31:$AH31,8,0)))))</f>
        <v>2.4110996183614515E-2</v>
      </c>
      <c r="BH34" s="1" t="s">
        <v>38</v>
      </c>
      <c r="BI34" s="5">
        <f>MAX($W32:$AA32)</f>
        <v>0</v>
      </c>
      <c r="BJ34" s="6">
        <f>_xlfn.IFNA(VLOOKUP($BI34, $W32:$AH32,8,0), _xlfn.IFNA(VLOOKUP($BI34, $X32:$AH32,8,0), _xlfn.IFNA(VLOOKUP($BI34, $Y32:$AH32,8,0), _xlfn.IFNA(VLOOKUP($BI34, $Z32:$AH32,8,0), VLOOKUP($BI34, $AA32:$AH32,8,0)))))</f>
        <v>0</v>
      </c>
      <c r="BL34" s="1" t="s">
        <v>38</v>
      </c>
      <c r="BM34" s="14">
        <f>MAX($W33:$AA33)</f>
        <v>1.0326678765880219</v>
      </c>
      <c r="BN34" s="15">
        <f>_xlfn.IFNA(VLOOKUP($BM34, $W33:$AH33,8,0), _xlfn.IFNA(VLOOKUP($BM34, $X33:$AH33,8,0), _xlfn.IFNA(VLOOKUP($BM34, $Y33:$AH33,8,0), _xlfn.IFNA(VLOOKUP($BM34, $Z33:$AH33,8,0), VLOOKUP($BM34, $AA33:$AH33,8,0)))))</f>
        <v>1.1237496306926081E-2</v>
      </c>
      <c r="BP34" s="1" t="s">
        <v>38</v>
      </c>
      <c r="BQ34" s="14">
        <f>MAX($W34:$AA34)</f>
        <v>0</v>
      </c>
      <c r="BR34" s="15">
        <f>_xlfn.IFNA(VLOOKUP($BQ34, $W34:$AH34,8,0), _xlfn.IFNA(VLOOKUP($BQ34, $X34:$AH34,8,0), _xlfn.IFNA(VLOOKUP($BQ34, $Y34:$AH34,8,0), _xlfn.IFNA(VLOOKUP($BQ34, $Z34:$AH34,8,0), VLOOKUP($BQ34, $AA34:$AH34,8,0)))))</f>
        <v>0</v>
      </c>
    </row>
    <row r="35" spans="1:70" x14ac:dyDescent="0.3">
      <c r="AQ35" s="22" t="s">
        <v>29</v>
      </c>
      <c r="AR35" s="5">
        <f t="shared" si="34"/>
        <v>0</v>
      </c>
      <c r="AS35" s="5">
        <f t="shared" si="34"/>
        <v>0</v>
      </c>
      <c r="AT35" s="5">
        <f t="shared" si="34"/>
        <v>0</v>
      </c>
      <c r="AU35" s="5">
        <f t="shared" si="34"/>
        <v>1</v>
      </c>
      <c r="AV35" s="23">
        <f t="shared" si="34"/>
        <v>0</v>
      </c>
      <c r="AW35" s="5"/>
    </row>
    <row r="36" spans="1:70" x14ac:dyDescent="0.3">
      <c r="AQ36" s="22" t="s">
        <v>30</v>
      </c>
      <c r="AR36" s="5">
        <f t="shared" si="34"/>
        <v>1</v>
      </c>
      <c r="AS36" s="5">
        <f t="shared" si="34"/>
        <v>1</v>
      </c>
      <c r="AT36" s="5">
        <f t="shared" si="34"/>
        <v>1</v>
      </c>
      <c r="AU36" s="5">
        <f t="shared" si="34"/>
        <v>0</v>
      </c>
      <c r="AV36" s="23">
        <f t="shared" si="34"/>
        <v>0</v>
      </c>
      <c r="AW36" s="5"/>
      <c r="AX36" t="s">
        <v>42</v>
      </c>
      <c r="AY36">
        <f>COUNTIF(AY27:AY34, "&gt;1.5")</f>
        <v>7</v>
      </c>
      <c r="BD36" t="s">
        <v>42</v>
      </c>
      <c r="BE36">
        <f>COUNTIF(BE27:BE34, "&gt;1.5")</f>
        <v>2</v>
      </c>
      <c r="BH36" t="s">
        <v>42</v>
      </c>
      <c r="BI36">
        <f>COUNTIF(BI27:BI34, "&gt;1.5")</f>
        <v>3</v>
      </c>
      <c r="BL36" t="s">
        <v>42</v>
      </c>
      <c r="BM36">
        <f>COUNTIF(BM27:BM34, "&gt;1.5")</f>
        <v>1</v>
      </c>
      <c r="BP36" t="s">
        <v>42</v>
      </c>
      <c r="BQ36">
        <f>COUNTIF(BQ27:BQ34, "&gt;1.5")</f>
        <v>3</v>
      </c>
    </row>
    <row r="37" spans="1:70" x14ac:dyDescent="0.3">
      <c r="A37" t="s">
        <v>48</v>
      </c>
      <c r="AQ37" s="20"/>
      <c r="AR37" s="1"/>
      <c r="AS37" s="1"/>
      <c r="AT37" s="1"/>
      <c r="AU37" s="1"/>
      <c r="AV37" s="24"/>
      <c r="AX37" t="s">
        <v>43</v>
      </c>
      <c r="AY37">
        <f>COUNTIF(AY27:AY34, "&gt;2")</f>
        <v>6</v>
      </c>
      <c r="BD37" t="s">
        <v>43</v>
      </c>
      <c r="BE37">
        <f>COUNTIF(BE27:BE34, "&gt;2")</f>
        <v>2</v>
      </c>
      <c r="BH37" t="s">
        <v>43</v>
      </c>
      <c r="BI37">
        <f>COUNTIF(BI27:BI34, "&gt;2")</f>
        <v>2</v>
      </c>
      <c r="BL37" t="s">
        <v>43</v>
      </c>
      <c r="BM37">
        <f>COUNTIF(BM27:BM34, "&gt;2")</f>
        <v>1</v>
      </c>
      <c r="BP37" t="s">
        <v>43</v>
      </c>
      <c r="BQ37">
        <f>COUNTIF(BQ27:BQ34, "&gt;2")</f>
        <v>3</v>
      </c>
    </row>
    <row r="39" spans="1:70" x14ac:dyDescent="0.3">
      <c r="AX39" s="1" t="s">
        <v>45</v>
      </c>
      <c r="AY39" s="1"/>
      <c r="BA39" t="s">
        <v>53</v>
      </c>
    </row>
    <row r="40" spans="1:70" x14ac:dyDescent="0.3">
      <c r="AX40" t="s">
        <v>26</v>
      </c>
      <c r="AY40" t="str">
        <f>IF(COUNTIF(W3:AA3,AY27), B3, IF(COUNTIF(W4:AA4,AY27), B4, IF(COUNTIF(W5:AA5,AY27), B5, B6)))</f>
        <v>dU(class)</v>
      </c>
      <c r="BA40" t="str">
        <f>ROUND(AY27, 2) &amp; " (" &amp; ROUND(AZ27, 2) &amp; ")"</f>
        <v>2.21 (0.25)</v>
      </c>
    </row>
    <row r="41" spans="1:70" x14ac:dyDescent="0.3">
      <c r="AX41" t="s">
        <v>31</v>
      </c>
      <c r="AY41" t="str">
        <f>IF(COUNTIF(W7:AA7,AY28), B7, IF(COUNTIF(W8:AA8,AY28), B8, IF(COUNTIF(W9:AA9,AY28), B9, B10)))</f>
        <v>dE</v>
      </c>
      <c r="BA41" t="str">
        <f t="shared" ref="BA41:BA43" si="35">ROUND(AY28, 2) &amp; " (" &amp; ROUND(AZ28, 2) &amp; ")"</f>
        <v>6.36 (0.33)</v>
      </c>
    </row>
    <row r="42" spans="1:70" x14ac:dyDescent="0.3">
      <c r="AX42" t="s">
        <v>32</v>
      </c>
      <c r="AY42" t="str">
        <f>IF(COUNTIF(W11:AA11,AY29), B11, IF(COUNTIF(W12:AA12,AY29), B12, IF(COUNTIF(W13:AA13,AY29), B13, B14)))</f>
        <v>dE(class)</v>
      </c>
      <c r="BA42" t="str">
        <f t="shared" si="35"/>
        <v>2.53 (0.18)</v>
      </c>
    </row>
    <row r="43" spans="1:70" x14ac:dyDescent="0.3">
      <c r="AX43" t="s">
        <v>33</v>
      </c>
      <c r="AY43" t="str">
        <f>IF(COUNTIF(W15:AA15,AY30), B15, IF(COUNTIF(W16:AA16,AY30), B16, IF(COUNTIF(W17:AA17,AY30), B17, B18)))</f>
        <v>dE</v>
      </c>
      <c r="BA43" t="str">
        <f t="shared" si="35"/>
        <v>5.58 (0.38)</v>
      </c>
    </row>
    <row r="44" spans="1:70" x14ac:dyDescent="0.3">
      <c r="AX44" t="s">
        <v>34</v>
      </c>
      <c r="AY44" t="str">
        <f>IF(COUNTIF(W19:AA19,AY31), B19, IF(COUNTIF(W20:AA20,AY31), B20, IF(COUNTIF(W21:AA21,AY31), B21, B22)))</f>
        <v>dE</v>
      </c>
      <c r="BA44" t="str">
        <f>ROUND(AY31, 2) &amp; " (" &amp; ROUND(AZ31, 2) &amp; ")"</f>
        <v>1.83 (0.17)</v>
      </c>
    </row>
    <row r="45" spans="1:70" x14ac:dyDescent="0.3">
      <c r="AX45" t="s">
        <v>35</v>
      </c>
      <c r="AY45" t="str">
        <f>IF(COUNTIF(W23:AA23,AY32), B23, IF(COUNTIF(W24:AA24,AY32), B24, IF(COUNTIF(W25:AA25,AY32), B25, B26)))</f>
        <v>dU</v>
      </c>
      <c r="BA45" t="str">
        <f t="shared" ref="BA45:BA47" si="36">ROUND(AY32, 2) &amp; " (" &amp; ROUND(AZ32, 2) &amp; ")"</f>
        <v>2.92 (0.16)</v>
      </c>
    </row>
    <row r="46" spans="1:70" x14ac:dyDescent="0.3">
      <c r="AX46" t="s">
        <v>37</v>
      </c>
      <c r="AY46" t="str">
        <f>IF(COUNTIF(W27:AA27,AY33), B27, IF(COUNTIF(W28:AA28,AY33), B28, IF(COUNTIF(W29:AA29,AY33), B29, B30)))</f>
        <v>dU</v>
      </c>
      <c r="BA46" t="str">
        <f t="shared" si="36"/>
        <v>5.08 (0.38)</v>
      </c>
    </row>
    <row r="47" spans="1:70" x14ac:dyDescent="0.3">
      <c r="AX47" t="s">
        <v>38</v>
      </c>
      <c r="AY47" t="str">
        <f>IF(COUNTIF(W31:AA31,AY34), B31, IF(COUNTIF(W32:AA32,AY34), B32, IF(COUNTIF(W33:AA33,AY34), B33, B34)))</f>
        <v>dE(class)</v>
      </c>
      <c r="BA47" t="str">
        <f t="shared" si="36"/>
        <v>1.06 (0.02)</v>
      </c>
    </row>
    <row r="49" spans="50:52" x14ac:dyDescent="0.3">
      <c r="AX49" t="s">
        <v>46</v>
      </c>
      <c r="AY49" t="s">
        <v>47</v>
      </c>
    </row>
    <row r="50" spans="50:52" x14ac:dyDescent="0.3">
      <c r="AX50" t="s">
        <v>27</v>
      </c>
      <c r="AY50">
        <f>COUNTIF(AY$40:AY$47, AX50)</f>
        <v>2</v>
      </c>
    </row>
    <row r="51" spans="50:52" x14ac:dyDescent="0.3">
      <c r="AX51" t="s">
        <v>28</v>
      </c>
      <c r="AY51">
        <f t="shared" ref="AY51:AY53" si="37">COUNTIF(AY$40:AY$47, AX51)</f>
        <v>3</v>
      </c>
    </row>
    <row r="52" spans="50:52" x14ac:dyDescent="0.3">
      <c r="AX52" t="s">
        <v>29</v>
      </c>
      <c r="AY52">
        <f t="shared" si="37"/>
        <v>1</v>
      </c>
    </row>
    <row r="53" spans="50:52" x14ac:dyDescent="0.3">
      <c r="AX53" t="s">
        <v>30</v>
      </c>
      <c r="AY53">
        <f t="shared" si="37"/>
        <v>2</v>
      </c>
    </row>
    <row r="55" spans="50:52" x14ac:dyDescent="0.3">
      <c r="AX55" t="s">
        <v>46</v>
      </c>
      <c r="AY55" t="s">
        <v>50</v>
      </c>
      <c r="AZ55" t="s">
        <v>51</v>
      </c>
    </row>
    <row r="56" spans="50:52" x14ac:dyDescent="0.3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2</v>
      </c>
      <c r="AZ56">
        <f>SUM(COUNTIF(AB3, "&gt;2"), COUNTIF(AB7, "&gt;2"), COUNTIF(AB11, "&gt;2"), COUNTIF(AB15, "&gt;2"), COUNTIF(AB19, "&gt;2"), COUNTIF(AB23, "&gt;2"), COUNTIF(AB27, "&gt;2"), COUNTIF(AB31, "&gt;2"))</f>
        <v>2</v>
      </c>
    </row>
    <row r="57" spans="50:52" x14ac:dyDescent="0.3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3</v>
      </c>
      <c r="AZ57">
        <f t="shared" ref="AZ57:AZ59" si="38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">
      <c r="AX58" t="s">
        <v>29</v>
      </c>
      <c r="AY58">
        <f t="shared" ref="AY58:AY59" si="39">SUM(COUNTIF(AB5, "&gt;1.5"), COUNTIF(AB9, "&gt;1.5"), COUNTIF(AB13, "&gt;1.5"), COUNTIF(AB17, "&gt;1.5"), COUNTIF(AB21, "&gt;1.5"), COUNTIF(AB25, "&gt;1.5"), COUNTIF(AB29, "&gt;1.5"), COUNTIF(AB33, "&gt;1.5"))</f>
        <v>1</v>
      </c>
      <c r="AZ58">
        <f t="shared" si="38"/>
        <v>1</v>
      </c>
    </row>
    <row r="59" spans="50:52" x14ac:dyDescent="0.3">
      <c r="AX59" t="s">
        <v>30</v>
      </c>
      <c r="AY59">
        <f t="shared" si="39"/>
        <v>3</v>
      </c>
      <c r="AZ59">
        <f t="shared" si="38"/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F5AC-D506-4AC6-BC5B-297ACAFE06FE}">
  <dimension ref="A1:BR59"/>
  <sheetViews>
    <sheetView topLeftCell="AR13" zoomScale="70" zoomScaleNormal="70" workbookViewId="0">
      <selection activeCell="BA47" sqref="BA40:BA47"/>
    </sheetView>
  </sheetViews>
  <sheetFormatPr defaultRowHeight="14.4" x14ac:dyDescent="0.3"/>
  <cols>
    <col min="3" max="5" width="9.6640625" bestFit="1" customWidth="1"/>
    <col min="6" max="7" width="9.6640625" customWidth="1"/>
    <col min="37" max="37" width="12.77734375" bestFit="1" customWidth="1"/>
    <col min="44" max="46" width="9.33203125" bestFit="1" customWidth="1"/>
    <col min="47" max="49" width="9.33203125" customWidth="1"/>
  </cols>
  <sheetData>
    <row r="1" spans="1:60" x14ac:dyDescent="0.3">
      <c r="A1" t="s">
        <v>0</v>
      </c>
      <c r="E1" t="s">
        <v>1</v>
      </c>
      <c r="K1" t="s">
        <v>2</v>
      </c>
      <c r="P1" t="s">
        <v>3</v>
      </c>
      <c r="U1" t="s">
        <v>4</v>
      </c>
      <c r="Y1" t="s">
        <v>5</v>
      </c>
      <c r="AF1" t="s">
        <v>6</v>
      </c>
      <c r="AM1" t="s">
        <v>7</v>
      </c>
      <c r="AT1" t="s">
        <v>8</v>
      </c>
      <c r="AZ1" t="s">
        <v>9</v>
      </c>
      <c r="BF1" t="s">
        <v>10</v>
      </c>
    </row>
    <row r="2" spans="1:60" s="1" customFormat="1" x14ac:dyDescent="0.3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52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K2" s="1" t="s">
        <v>21</v>
      </c>
      <c r="AL2" s="1" t="s">
        <v>22</v>
      </c>
      <c r="AM2" s="1" t="s">
        <v>23</v>
      </c>
      <c r="AN2" s="1" t="s">
        <v>24</v>
      </c>
      <c r="AO2" s="1" t="s">
        <v>25</v>
      </c>
      <c r="AR2" s="1" t="s">
        <v>21</v>
      </c>
      <c r="AS2" s="1" t="s">
        <v>22</v>
      </c>
      <c r="AT2" s="1" t="s">
        <v>23</v>
      </c>
      <c r="AU2" s="1" t="s">
        <v>24</v>
      </c>
      <c r="AV2" s="1" t="s">
        <v>25</v>
      </c>
      <c r="AX2" s="1" t="s">
        <v>21</v>
      </c>
      <c r="AY2" s="1" t="s">
        <v>22</v>
      </c>
      <c r="AZ2" s="1" t="s">
        <v>23</v>
      </c>
      <c r="BA2" s="1" t="s">
        <v>24</v>
      </c>
      <c r="BB2" s="1" t="s">
        <v>25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</row>
    <row r="3" spans="1:60" x14ac:dyDescent="0.3">
      <c r="A3" s="2" t="s">
        <v>26</v>
      </c>
      <c r="B3" t="s">
        <v>27</v>
      </c>
      <c r="C3">
        <v>532</v>
      </c>
      <c r="D3">
        <v>131</v>
      </c>
      <c r="E3">
        <v>3</v>
      </c>
      <c r="F3">
        <v>0</v>
      </c>
      <c r="G3">
        <v>0</v>
      </c>
      <c r="I3">
        <v>83</v>
      </c>
      <c r="J3">
        <v>13</v>
      </c>
      <c r="K3">
        <v>1</v>
      </c>
      <c r="L3">
        <v>0</v>
      </c>
      <c r="M3">
        <v>0</v>
      </c>
      <c r="O3" s="3">
        <f>IF(I3&gt;0, I3/C3, 0)</f>
        <v>0.15601503759398497</v>
      </c>
      <c r="P3" s="3">
        <f>IF(J3&gt;0, J3/D3, 0)</f>
        <v>9.9236641221374045E-2</v>
      </c>
      <c r="Q3" s="3">
        <f>IF(K3&gt;0, K3/E3, 0)</f>
        <v>0.33333333333333331</v>
      </c>
      <c r="R3" s="3">
        <f>IF(L3&gt;0, L3/F3, 0)</f>
        <v>0</v>
      </c>
      <c r="S3" s="3">
        <f>IF(M3&gt;0, M3/G3, 0)</f>
        <v>0</v>
      </c>
      <c r="T3" s="3"/>
      <c r="U3" s="3">
        <f>86/569</f>
        <v>0.15114235500878734</v>
      </c>
      <c r="V3" s="3"/>
      <c r="W3" s="4">
        <f>O3/$U3</f>
        <v>1.0322390278020634</v>
      </c>
      <c r="X3" s="4">
        <f>P3/$U3</f>
        <v>0.65657731226699811</v>
      </c>
      <c r="Y3" s="4">
        <f>Q3/$U3</f>
        <v>2.2054263565891472</v>
      </c>
      <c r="Z3" s="4">
        <f>R3/$U3</f>
        <v>0</v>
      </c>
      <c r="AA3" s="4">
        <f>S3/$U3</f>
        <v>0</v>
      </c>
      <c r="AB3" s="4">
        <f>MAX(W3:AA3)</f>
        <v>2.2054263565891472</v>
      </c>
      <c r="AC3" s="4"/>
      <c r="AD3" s="4">
        <f>IF(C3&gt;0,((I3*((3*86)+C3))/(4*C3*86))*(1-(C3-I3)/(569-86)),0)</f>
        <v>2.5221266730309794E-2</v>
      </c>
      <c r="AE3" s="4">
        <f t="shared" ref="AE3:AH6" si="0">IF(D3&gt;0,((J3*((3*86)+D3))/(4*D3*86))*(1-(D3-J3)/(569-86)),0)</f>
        <v>8.4802557319904631E-2</v>
      </c>
      <c r="AF3" s="4">
        <f t="shared" si="0"/>
        <v>0.25185974288603208</v>
      </c>
      <c r="AG3" s="4">
        <f t="shared" si="0"/>
        <v>0</v>
      </c>
      <c r="AH3" s="4">
        <f t="shared" si="0"/>
        <v>0</v>
      </c>
      <c r="AI3" s="3"/>
      <c r="AJ3" t="s">
        <v>27</v>
      </c>
      <c r="AK3" s="3">
        <f t="shared" ref="AK3:AO6" si="1">AVERAGE(O7,O11,O19,O23,O27,O31)</f>
        <v>8.6151432536934122E-2</v>
      </c>
      <c r="AL3" s="3">
        <f t="shared" si="1"/>
        <v>5.9556388108325087E-2</v>
      </c>
      <c r="AM3" s="3">
        <f t="shared" si="1"/>
        <v>3.034547152194211E-2</v>
      </c>
      <c r="AN3" s="3">
        <f t="shared" si="1"/>
        <v>0</v>
      </c>
      <c r="AO3" s="3">
        <f t="shared" si="1"/>
        <v>0</v>
      </c>
      <c r="AQ3" t="s">
        <v>27</v>
      </c>
      <c r="AR3" s="5">
        <f>AVERAGE(W3,W7,W11,W15,W19,W23,W27,W31)</f>
        <v>1.0128118049511494</v>
      </c>
      <c r="AS3" s="5">
        <f>AVERAGE(X3,X7,X11,X15,X19,X23,X27,X31)</f>
        <v>0.7320070035872096</v>
      </c>
      <c r="AT3" s="5">
        <f>AVERAGE(Y3,Y7,Y11,Y15,Y19,Y23,Y27,Y31)</f>
        <v>0.71964672132857488</v>
      </c>
      <c r="AU3" s="5">
        <f>AVERAGE(Z3,Z7,Z11,Z15,Z19,Z23,Z27,Z31)</f>
        <v>0.55784313725490198</v>
      </c>
      <c r="AV3" s="5">
        <f>AVERAGE(AA3,AA7,AA11,AA15,AA19,AA23,AA27,AA31)</f>
        <v>0</v>
      </c>
      <c r="AW3" s="5"/>
      <c r="AX3" s="5">
        <f t="shared" ref="AX3:BB6" si="2">AVERAGE(AD3,AD7,AD11,AD15,AD19,AD23,AD27,AD31)</f>
        <v>2.4413588188957273E-2</v>
      </c>
      <c r="AY3" s="5">
        <f t="shared" si="2"/>
        <v>5.9667227822517155E-2</v>
      </c>
      <c r="AZ3" s="5">
        <f t="shared" si="2"/>
        <v>7.1147956617498606E-2</v>
      </c>
      <c r="BA3" s="5">
        <f t="shared" si="2"/>
        <v>3.8501211295328942E-2</v>
      </c>
      <c r="BB3" s="5">
        <f t="shared" si="2"/>
        <v>0</v>
      </c>
      <c r="BD3" s="6">
        <f>MAX(AD3,AD7,AD11,AD15,AD19,AD23,AD27,AD31)</f>
        <v>5.5427715451300347E-2</v>
      </c>
      <c r="BE3" s="6">
        <f t="shared" ref="BE3:BH6" si="3">MAX(AE3,AE7,AE11,AE15,AE19,AE23,AE27,AE31)</f>
        <v>0.10499446640316207</v>
      </c>
      <c r="BF3" s="6">
        <f t="shared" si="3"/>
        <v>0.25185974288603208</v>
      </c>
      <c r="BG3" s="6">
        <f t="shared" si="3"/>
        <v>0.30800969036263154</v>
      </c>
      <c r="BH3" s="6">
        <f t="shared" si="3"/>
        <v>0</v>
      </c>
    </row>
    <row r="4" spans="1:60" x14ac:dyDescent="0.3">
      <c r="B4" t="s">
        <v>28</v>
      </c>
      <c r="C4">
        <v>280</v>
      </c>
      <c r="D4">
        <v>33</v>
      </c>
      <c r="E4">
        <v>4</v>
      </c>
      <c r="F4">
        <v>0</v>
      </c>
      <c r="G4">
        <v>0</v>
      </c>
      <c r="I4">
        <v>39</v>
      </c>
      <c r="J4">
        <v>7</v>
      </c>
      <c r="K4">
        <v>0</v>
      </c>
      <c r="L4">
        <v>0</v>
      </c>
      <c r="M4">
        <v>0</v>
      </c>
      <c r="O4" s="3">
        <f t="shared" ref="O4:S19" si="4">IF(I4&gt;0, I4/C4, 0)</f>
        <v>0.13928571428571429</v>
      </c>
      <c r="P4" s="3">
        <f t="shared" si="4"/>
        <v>0.21212121212121213</v>
      </c>
      <c r="Q4" s="3">
        <f t="shared" si="4"/>
        <v>0</v>
      </c>
      <c r="R4" s="3">
        <f t="shared" si="4"/>
        <v>0</v>
      </c>
      <c r="S4" s="3">
        <f t="shared" si="4"/>
        <v>0</v>
      </c>
      <c r="T4" s="3"/>
      <c r="U4" s="3">
        <f t="shared" ref="U4:U6" si="5">86/569</f>
        <v>0.15114235500878734</v>
      </c>
      <c r="V4" s="3"/>
      <c r="W4" s="4">
        <f t="shared" ref="W4:AA19" si="6">O4/$U4</f>
        <v>0.9215531561461795</v>
      </c>
      <c r="X4" s="4">
        <f t="shared" si="6"/>
        <v>1.4034531360112756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34" si="7">MAX(W4:AA4)</f>
        <v>1.4034531360112756</v>
      </c>
      <c r="AC4" s="4"/>
      <c r="AD4" s="4">
        <f>IF(C4&gt;0,((I4*((3*86)+C4))/(4*C4*86))*(1-(C4-I4)/(569-86)),0)</f>
        <v>0.10914369286642868</v>
      </c>
      <c r="AE4" s="4">
        <f t="shared" si="0"/>
        <v>0.16978046389067625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3"/>
      <c r="AJ4" t="s">
        <v>28</v>
      </c>
      <c r="AK4" s="7">
        <f t="shared" si="1"/>
        <v>7.6606900100187877E-2</v>
      </c>
      <c r="AL4" s="7">
        <f t="shared" si="1"/>
        <v>7.5216432634188493E-2</v>
      </c>
      <c r="AM4" s="7">
        <f t="shared" si="1"/>
        <v>0.22402597402597402</v>
      </c>
      <c r="AN4" s="7">
        <f t="shared" si="1"/>
        <v>0</v>
      </c>
      <c r="AO4" s="7">
        <f t="shared" si="1"/>
        <v>0</v>
      </c>
      <c r="AQ4" t="s">
        <v>28</v>
      </c>
      <c r="AR4" s="8">
        <f t="shared" ref="AR4:AR6" si="8">AVERAGE(W4,W8,W12,W16,W20,W24,W28,W32)</f>
        <v>0.92276167207009285</v>
      </c>
      <c r="AS4" s="8">
        <f>AVERAGE(X4,X8,X12,X16,X20,X24,X28,X32)</f>
        <v>0.93641497528746809</v>
      </c>
      <c r="AT4" s="8">
        <f t="shared" ref="AT4:AV6" si="9">AVERAGE(Y4,Y8,Y12,Y16,Y20,Y24,Y28,Y32)</f>
        <v>1.8675408829067111</v>
      </c>
      <c r="AU4" s="8">
        <f t="shared" si="9"/>
        <v>0</v>
      </c>
      <c r="AV4" s="8">
        <f t="shared" si="9"/>
        <v>0</v>
      </c>
      <c r="AW4" s="5"/>
      <c r="AX4" s="8">
        <f t="shared" si="2"/>
        <v>4.3281646025781127E-2</v>
      </c>
      <c r="AY4" s="8">
        <f t="shared" si="2"/>
        <v>7.4792489875514873E-2</v>
      </c>
      <c r="AZ4" s="8">
        <f t="shared" si="2"/>
        <v>0.1463817271815816</v>
      </c>
      <c r="BA4" s="8">
        <f t="shared" si="2"/>
        <v>0</v>
      </c>
      <c r="BB4" s="8">
        <f t="shared" si="2"/>
        <v>0</v>
      </c>
      <c r="BD4" s="6">
        <f t="shared" ref="BD4:BD6" si="10">MAX(AD4,AD8,AD12,AD16,AD20,AD24,AD28,AD32)</f>
        <v>0.10914369286642868</v>
      </c>
      <c r="BE4" s="6">
        <f t="shared" si="3"/>
        <v>0.16978046389067625</v>
      </c>
      <c r="BF4" s="9">
        <f t="shared" si="3"/>
        <v>0.75362318840579712</v>
      </c>
      <c r="BG4" s="9">
        <f t="shared" si="3"/>
        <v>0</v>
      </c>
      <c r="BH4" s="9">
        <f t="shared" si="3"/>
        <v>0</v>
      </c>
    </row>
    <row r="5" spans="1:60" x14ac:dyDescent="0.3">
      <c r="B5" t="s">
        <v>29</v>
      </c>
      <c r="C5">
        <v>522</v>
      </c>
      <c r="D5">
        <v>208</v>
      </c>
      <c r="E5">
        <v>21</v>
      </c>
      <c r="F5">
        <v>0</v>
      </c>
      <c r="G5">
        <v>0</v>
      </c>
      <c r="I5">
        <v>73</v>
      </c>
      <c r="J5">
        <v>28</v>
      </c>
      <c r="K5">
        <v>3</v>
      </c>
      <c r="L5">
        <v>0</v>
      </c>
      <c r="M5">
        <v>0</v>
      </c>
      <c r="O5" s="3">
        <f t="shared" si="4"/>
        <v>0.13984674329501914</v>
      </c>
      <c r="P5" s="3">
        <f t="shared" si="4"/>
        <v>0.13461538461538461</v>
      </c>
      <c r="Q5" s="3">
        <f t="shared" si="4"/>
        <v>0.14285714285714285</v>
      </c>
      <c r="R5" s="3">
        <f t="shared" si="4"/>
        <v>0</v>
      </c>
      <c r="S5" s="3">
        <f t="shared" si="4"/>
        <v>0</v>
      </c>
      <c r="T5" s="3"/>
      <c r="U5" s="3">
        <f t="shared" si="5"/>
        <v>0.15114235500878734</v>
      </c>
      <c r="V5" s="3"/>
      <c r="W5" s="4">
        <f t="shared" si="6"/>
        <v>0.92526508063797552</v>
      </c>
      <c r="X5" s="4">
        <f t="shared" si="6"/>
        <v>0.89065295169946335</v>
      </c>
      <c r="Y5" s="4">
        <f t="shared" si="6"/>
        <v>0.94518272425249172</v>
      </c>
      <c r="Z5" s="4">
        <f t="shared" si="6"/>
        <v>0</v>
      </c>
      <c r="AA5" s="4">
        <f t="shared" si="6"/>
        <v>0</v>
      </c>
      <c r="AB5" s="4">
        <f t="shared" si="7"/>
        <v>0.94518272425249172</v>
      </c>
      <c r="AC5" s="4"/>
      <c r="AD5" s="4">
        <f>IF(C5&gt;0,((I5*((3*86)+C5))/(4*C5*86))*(1-(C5-I5)/(569-86)),0)</f>
        <v>2.2321342097500512E-2</v>
      </c>
      <c r="AE5" s="4">
        <f t="shared" si="0"/>
        <v>0.11439779886443183</v>
      </c>
      <c r="AF5" s="4">
        <f t="shared" si="0"/>
        <v>0.11154588225583459</v>
      </c>
      <c r="AG5" s="4">
        <f t="shared" si="0"/>
        <v>0</v>
      </c>
      <c r="AH5" s="4">
        <f t="shared" si="0"/>
        <v>0</v>
      </c>
      <c r="AI5" s="3"/>
      <c r="AJ5" t="s">
        <v>29</v>
      </c>
      <c r="AK5" s="7">
        <f t="shared" si="1"/>
        <v>8.7722094433473882E-2</v>
      </c>
      <c r="AL5" s="7">
        <f t="shared" si="1"/>
        <v>8.225909892394169E-2</v>
      </c>
      <c r="AM5" s="7">
        <f t="shared" si="1"/>
        <v>8.0441043445872246E-2</v>
      </c>
      <c r="AN5" s="7">
        <f t="shared" si="1"/>
        <v>0</v>
      </c>
      <c r="AO5" s="7">
        <f t="shared" si="1"/>
        <v>0</v>
      </c>
      <c r="AQ5" t="s">
        <v>29</v>
      </c>
      <c r="AR5" s="8">
        <f t="shared" si="8"/>
        <v>1.0056684625851533</v>
      </c>
      <c r="AS5" s="8">
        <f>AVERAGE(X5,X9,X13,X17,X21,X25,X29,X33)</f>
        <v>0.96369934187130468</v>
      </c>
      <c r="AT5" s="8">
        <f t="shared" si="9"/>
        <v>0.82143331396065755</v>
      </c>
      <c r="AU5" s="8">
        <f t="shared" si="9"/>
        <v>0</v>
      </c>
      <c r="AV5" s="8">
        <f t="shared" si="9"/>
        <v>0</v>
      </c>
      <c r="AW5" s="5"/>
      <c r="AX5" s="8">
        <f t="shared" si="2"/>
        <v>1.4429211137581449E-2</v>
      </c>
      <c r="AY5" s="8">
        <f t="shared" si="2"/>
        <v>8.3103319198256656E-2</v>
      </c>
      <c r="AZ5" s="8">
        <f t="shared" si="2"/>
        <v>7.5654329182818184E-2</v>
      </c>
      <c r="BA5" s="8">
        <f t="shared" si="2"/>
        <v>0</v>
      </c>
      <c r="BB5" s="8">
        <f t="shared" si="2"/>
        <v>0</v>
      </c>
      <c r="BD5" s="6">
        <f t="shared" si="10"/>
        <v>3.7557745200138853E-2</v>
      </c>
      <c r="BE5" s="6">
        <f t="shared" si="3"/>
        <v>0.1218121501140369</v>
      </c>
      <c r="BF5" s="9">
        <f t="shared" si="3"/>
        <v>0.25450054077438888</v>
      </c>
      <c r="BG5" s="9">
        <f t="shared" si="3"/>
        <v>0</v>
      </c>
      <c r="BH5" s="9">
        <f t="shared" si="3"/>
        <v>0</v>
      </c>
    </row>
    <row r="6" spans="1:60" s="1" customFormat="1" x14ac:dyDescent="0.3">
      <c r="B6" s="1" t="s">
        <v>30</v>
      </c>
      <c r="C6" s="1">
        <v>496</v>
      </c>
      <c r="D6" s="1">
        <v>13</v>
      </c>
      <c r="E6" s="1">
        <v>0</v>
      </c>
      <c r="F6" s="1">
        <v>0</v>
      </c>
      <c r="G6" s="1">
        <v>0</v>
      </c>
      <c r="I6" s="1">
        <v>74</v>
      </c>
      <c r="J6" s="1">
        <v>2</v>
      </c>
      <c r="K6" s="1">
        <v>0</v>
      </c>
      <c r="L6" s="1">
        <v>0</v>
      </c>
      <c r="M6" s="1">
        <v>0</v>
      </c>
      <c r="O6" s="10">
        <f t="shared" si="4"/>
        <v>0.14919354838709678</v>
      </c>
      <c r="P6" s="10">
        <f t="shared" si="4"/>
        <v>0.15384615384615385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/>
      <c r="U6" s="10">
        <f t="shared" si="5"/>
        <v>0.15114235500878734</v>
      </c>
      <c r="V6" s="10"/>
      <c r="W6" s="11">
        <f t="shared" si="6"/>
        <v>0.98710615153788461</v>
      </c>
      <c r="X6" s="11">
        <f t="shared" si="6"/>
        <v>1.0178890876565296</v>
      </c>
      <c r="Y6" s="11">
        <f t="shared" si="6"/>
        <v>0</v>
      </c>
      <c r="Z6" s="11">
        <f t="shared" si="6"/>
        <v>0</v>
      </c>
      <c r="AA6" s="11">
        <f t="shared" si="6"/>
        <v>0</v>
      </c>
      <c r="AB6" s="11">
        <f t="shared" si="7"/>
        <v>1.0178890876565296</v>
      </c>
      <c r="AC6" s="11"/>
      <c r="AD6" s="11">
        <f>IF(C6&gt;0,((I6*((3*86)+C6))/(4*C6*86))*(1-(C6-I6)/(569-86)),0)</f>
        <v>4.1299581494752588E-2</v>
      </c>
      <c r="AE6" s="11">
        <f t="shared" si="0"/>
        <v>0.11843835301873724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0"/>
      <c r="AJ6" s="1" t="s">
        <v>30</v>
      </c>
      <c r="AK6" s="12">
        <f t="shared" si="1"/>
        <v>8.0432634830795754E-2</v>
      </c>
      <c r="AL6" s="12">
        <f t="shared" si="1"/>
        <v>9.8637130281525223E-2</v>
      </c>
      <c r="AM6" s="12">
        <f t="shared" si="1"/>
        <v>0.16666666666666666</v>
      </c>
      <c r="AN6" s="12">
        <f t="shared" si="1"/>
        <v>0</v>
      </c>
      <c r="AO6" s="12">
        <f t="shared" si="1"/>
        <v>0</v>
      </c>
      <c r="AQ6" s="1" t="s">
        <v>30</v>
      </c>
      <c r="AR6" s="13">
        <f t="shared" si="8"/>
        <v>0.97486112934515945</v>
      </c>
      <c r="AS6" s="13">
        <f>AVERAGE(X6,X10,X14,X18,X22,X26,X30,X34)</f>
        <v>1.0363864060306247</v>
      </c>
      <c r="AT6" s="13">
        <f t="shared" si="9"/>
        <v>1.2700892857142858</v>
      </c>
      <c r="AU6" s="13">
        <f t="shared" si="9"/>
        <v>0</v>
      </c>
      <c r="AV6" s="13">
        <f t="shared" si="9"/>
        <v>0</v>
      </c>
      <c r="AW6" s="14"/>
      <c r="AX6" s="13">
        <f t="shared" si="2"/>
        <v>3.9741979954731069E-2</v>
      </c>
      <c r="AY6" s="13">
        <f t="shared" si="2"/>
        <v>8.3768716124186668E-2</v>
      </c>
      <c r="AZ6" s="13">
        <f t="shared" si="2"/>
        <v>9.4308035714285712E-2</v>
      </c>
      <c r="BA6" s="13">
        <f t="shared" si="2"/>
        <v>0</v>
      </c>
      <c r="BB6" s="13">
        <f t="shared" si="2"/>
        <v>0</v>
      </c>
      <c r="BD6" s="15">
        <f t="shared" si="10"/>
        <v>7.8973475355054293E-2</v>
      </c>
      <c r="BE6" s="15">
        <f t="shared" si="3"/>
        <v>0.1908416875522139</v>
      </c>
      <c r="BF6" s="16">
        <f t="shared" si="3"/>
        <v>0.7544642857142857</v>
      </c>
      <c r="BG6" s="16">
        <f t="shared" si="3"/>
        <v>0</v>
      </c>
      <c r="BH6" s="16">
        <f t="shared" si="3"/>
        <v>0</v>
      </c>
    </row>
    <row r="7" spans="1:60" x14ac:dyDescent="0.3">
      <c r="A7" s="2" t="s">
        <v>31</v>
      </c>
      <c r="B7" t="s">
        <v>27</v>
      </c>
      <c r="C7" s="26">
        <v>564</v>
      </c>
      <c r="D7" s="26">
        <v>424</v>
      </c>
      <c r="E7" s="26">
        <v>51</v>
      </c>
      <c r="F7" s="26">
        <v>0</v>
      </c>
      <c r="G7" s="26">
        <v>0</v>
      </c>
      <c r="I7" s="26">
        <v>27</v>
      </c>
      <c r="J7" s="26">
        <v>19</v>
      </c>
      <c r="K7" s="26">
        <v>2</v>
      </c>
      <c r="L7" s="26">
        <v>0</v>
      </c>
      <c r="M7" s="26">
        <v>0</v>
      </c>
      <c r="O7" s="3">
        <f>IF(I7&gt;0, I7/C7, 0)</f>
        <v>4.7872340425531915E-2</v>
      </c>
      <c r="P7" s="3">
        <f t="shared" si="4"/>
        <v>4.4811320754716978E-2</v>
      </c>
      <c r="Q7" s="3">
        <f t="shared" si="4"/>
        <v>3.9215686274509803E-2</v>
      </c>
      <c r="R7" s="3">
        <f t="shared" si="4"/>
        <v>0</v>
      </c>
      <c r="S7" s="3">
        <f t="shared" si="4"/>
        <v>0</v>
      </c>
      <c r="T7" s="3"/>
      <c r="U7" s="3">
        <f>29/569</f>
        <v>5.0966608084358524E-2</v>
      </c>
      <c r="V7" s="3"/>
      <c r="W7" s="4">
        <f>IF(O7&gt;0, O7/$U7, 0)</f>
        <v>0.93928833455612615</v>
      </c>
      <c r="X7" s="4">
        <f>IF(P7&gt;0, P7/$U7, 0)</f>
        <v>0.87922901756668825</v>
      </c>
      <c r="Y7" s="4">
        <f>IF(Q7&gt;0, Q7/$U7, 0)</f>
        <v>0.76943881000676129</v>
      </c>
      <c r="Z7" s="4">
        <f t="shared" si="6"/>
        <v>0</v>
      </c>
      <c r="AA7" s="4">
        <f t="shared" si="6"/>
        <v>0</v>
      </c>
      <c r="AB7" s="4">
        <f t="shared" si="7"/>
        <v>0.93928833455612615</v>
      </c>
      <c r="AC7" s="4"/>
      <c r="AD7" s="4">
        <f>IF(C7&gt;0,((I7*((3*29)+C7))/(4*C7*29))*(1-(C7-I7)/(569-29)),0)</f>
        <v>1.4925715333822399E-3</v>
      </c>
      <c r="AE7" s="4">
        <f t="shared" ref="AE7:AH10" si="11">IF(D7&gt;0,((J7*((3*29)+D7))/(4*D7*29))*(1-(D7-J7)/(569-29)),0)</f>
        <v>4.9350398503578398E-2</v>
      </c>
      <c r="AF7" s="4">
        <f t="shared" si="11"/>
        <v>4.2419803170310265E-2</v>
      </c>
      <c r="AG7" s="4">
        <f t="shared" si="11"/>
        <v>0</v>
      </c>
      <c r="AH7" s="4">
        <f t="shared" si="11"/>
        <v>0</v>
      </c>
      <c r="AI7" s="3"/>
    </row>
    <row r="8" spans="1:60" x14ac:dyDescent="0.3">
      <c r="B8" t="s">
        <v>28</v>
      </c>
      <c r="C8" s="26">
        <v>564</v>
      </c>
      <c r="D8" s="26">
        <v>351</v>
      </c>
      <c r="E8" s="26">
        <v>14</v>
      </c>
      <c r="F8" s="26">
        <v>0</v>
      </c>
      <c r="G8" s="26">
        <v>0</v>
      </c>
      <c r="I8" s="26">
        <v>29</v>
      </c>
      <c r="J8" s="26">
        <v>21</v>
      </c>
      <c r="K8" s="26">
        <v>3</v>
      </c>
      <c r="L8" s="26">
        <v>0</v>
      </c>
      <c r="M8" s="26">
        <v>0</v>
      </c>
      <c r="O8" s="3">
        <f t="shared" ref="O8:S23" si="12">IF(I8&gt;0, I8/C8, 0)</f>
        <v>5.1418439716312055E-2</v>
      </c>
      <c r="P8" s="3">
        <f t="shared" si="4"/>
        <v>5.9829059829059832E-2</v>
      </c>
      <c r="Q8" s="3">
        <f t="shared" si="4"/>
        <v>0.21428571428571427</v>
      </c>
      <c r="R8" s="3">
        <f t="shared" si="4"/>
        <v>0</v>
      </c>
      <c r="S8" s="3">
        <f t="shared" si="4"/>
        <v>0</v>
      </c>
      <c r="T8" s="3"/>
      <c r="U8" s="3">
        <f t="shared" ref="U8:U10" si="13">29/569</f>
        <v>5.0966608084358524E-2</v>
      </c>
      <c r="V8" s="3"/>
      <c r="W8" s="4">
        <f t="shared" ref="W8:Y10" si="14">IF(O8&gt;0, O8/$U8, 0)</f>
        <v>1.0088652482269502</v>
      </c>
      <c r="X8" s="4">
        <f t="shared" si="14"/>
        <v>1.1738874152667256</v>
      </c>
      <c r="Y8" s="4">
        <f t="shared" si="14"/>
        <v>4.2044334975369457</v>
      </c>
      <c r="Z8" s="4">
        <f t="shared" si="6"/>
        <v>0</v>
      </c>
      <c r="AA8" s="4">
        <f t="shared" si="6"/>
        <v>0</v>
      </c>
      <c r="AB8" s="4">
        <f t="shared" si="7"/>
        <v>4.2044334975369457</v>
      </c>
      <c r="AC8" s="4"/>
      <c r="AD8" s="4">
        <f>IF(C8&gt;0,((I8*((3*29)+C8))/(4*C8*29))*(1-(C8-I8)/(569-29)),0)</f>
        <v>2.6718873128447717E-3</v>
      </c>
      <c r="AE8" s="4">
        <f t="shared" si="11"/>
        <v>8.7852441300717149E-2</v>
      </c>
      <c r="AF8" s="4">
        <f t="shared" si="11"/>
        <v>0.18277572523262178</v>
      </c>
      <c r="AG8" s="4">
        <f t="shared" si="11"/>
        <v>0</v>
      </c>
      <c r="AH8" s="4">
        <f t="shared" si="11"/>
        <v>0</v>
      </c>
      <c r="AI8" s="3"/>
    </row>
    <row r="9" spans="1:60" x14ac:dyDescent="0.3">
      <c r="B9" t="s">
        <v>29</v>
      </c>
      <c r="C9" s="26">
        <v>564</v>
      </c>
      <c r="D9" s="26">
        <v>424</v>
      </c>
      <c r="E9" s="26">
        <v>51</v>
      </c>
      <c r="F9" s="26">
        <v>0</v>
      </c>
      <c r="G9" s="26">
        <v>0</v>
      </c>
      <c r="I9" s="26">
        <v>27</v>
      </c>
      <c r="J9" s="26">
        <v>19</v>
      </c>
      <c r="K9" s="26">
        <v>2</v>
      </c>
      <c r="L9" s="26">
        <v>0</v>
      </c>
      <c r="M9" s="26">
        <v>0</v>
      </c>
      <c r="O9" s="3">
        <f t="shared" si="12"/>
        <v>4.7872340425531915E-2</v>
      </c>
      <c r="P9" s="3">
        <f t="shared" si="4"/>
        <v>4.4811320754716978E-2</v>
      </c>
      <c r="Q9" s="3">
        <f t="shared" si="4"/>
        <v>3.9215686274509803E-2</v>
      </c>
      <c r="R9" s="3">
        <f t="shared" si="4"/>
        <v>0</v>
      </c>
      <c r="S9" s="3">
        <f t="shared" si="4"/>
        <v>0</v>
      </c>
      <c r="T9" s="3"/>
      <c r="U9" s="3">
        <f t="shared" si="13"/>
        <v>5.0966608084358524E-2</v>
      </c>
      <c r="V9" s="3"/>
      <c r="W9" s="4">
        <f t="shared" si="14"/>
        <v>0.93928833455612615</v>
      </c>
      <c r="X9" s="4">
        <f t="shared" si="14"/>
        <v>0.87922901756668825</v>
      </c>
      <c r="Y9" s="4">
        <f t="shared" si="14"/>
        <v>0.76943881000676129</v>
      </c>
      <c r="Z9" s="4">
        <f t="shared" si="6"/>
        <v>0</v>
      </c>
      <c r="AA9" s="4">
        <f t="shared" si="6"/>
        <v>0</v>
      </c>
      <c r="AB9" s="4">
        <f t="shared" si="7"/>
        <v>0.93928833455612615</v>
      </c>
      <c r="AC9" s="4"/>
      <c r="AD9" s="4">
        <f>IF(C9&gt;0,((I9*((3*29)+C9))/(4*C9*29))*(1-(C9-I9)/(569-29)),0)</f>
        <v>1.4925715333822399E-3</v>
      </c>
      <c r="AE9" s="4">
        <f t="shared" si="11"/>
        <v>4.9350398503578398E-2</v>
      </c>
      <c r="AF9" s="4">
        <f t="shared" si="11"/>
        <v>4.2419803170310265E-2</v>
      </c>
      <c r="AG9" s="4">
        <f t="shared" si="11"/>
        <v>0</v>
      </c>
      <c r="AH9" s="4">
        <f t="shared" si="11"/>
        <v>0</v>
      </c>
      <c r="AI9" s="3"/>
    </row>
    <row r="10" spans="1:60" s="1" customFormat="1" x14ac:dyDescent="0.3">
      <c r="B10" s="1" t="s">
        <v>30</v>
      </c>
      <c r="C10" s="1">
        <v>557</v>
      </c>
      <c r="D10" s="1">
        <v>378</v>
      </c>
      <c r="E10" s="1">
        <v>0</v>
      </c>
      <c r="F10" s="1">
        <v>0</v>
      </c>
      <c r="G10" s="1">
        <v>0</v>
      </c>
      <c r="I10" s="1">
        <v>29</v>
      </c>
      <c r="J10" s="1">
        <v>22</v>
      </c>
      <c r="K10" s="1">
        <v>0</v>
      </c>
      <c r="L10" s="1">
        <v>0</v>
      </c>
      <c r="M10" s="1">
        <v>0</v>
      </c>
      <c r="O10" s="10">
        <f t="shared" si="12"/>
        <v>5.2064631956912029E-2</v>
      </c>
      <c r="P10" s="10">
        <f t="shared" si="4"/>
        <v>5.8201058201058198E-2</v>
      </c>
      <c r="Q10" s="10">
        <f t="shared" si="4"/>
        <v>0</v>
      </c>
      <c r="R10" s="10">
        <f t="shared" si="4"/>
        <v>0</v>
      </c>
      <c r="S10" s="10">
        <f t="shared" si="4"/>
        <v>0</v>
      </c>
      <c r="T10" s="10"/>
      <c r="U10" s="10">
        <f t="shared" si="13"/>
        <v>5.0966608084358524E-2</v>
      </c>
      <c r="V10" s="10"/>
      <c r="W10" s="11">
        <f t="shared" si="14"/>
        <v>1.0215439856373429</v>
      </c>
      <c r="X10" s="11">
        <f t="shared" si="14"/>
        <v>1.1419449005655902</v>
      </c>
      <c r="Y10" s="11">
        <f t="shared" si="14"/>
        <v>0</v>
      </c>
      <c r="Z10" s="11">
        <f t="shared" si="6"/>
        <v>0</v>
      </c>
      <c r="AA10" s="11">
        <f t="shared" si="6"/>
        <v>0</v>
      </c>
      <c r="AB10" s="11">
        <f t="shared" si="7"/>
        <v>1.1419449005655902</v>
      </c>
      <c r="AC10" s="11"/>
      <c r="AD10" s="11">
        <f>IF(C10&gt;0,((I10*((3*29)+C10))/(4*C10*29))*(1-(C10-I10)/(569-29)),0)</f>
        <v>6.4232994215040985E-3</v>
      </c>
      <c r="AE10" s="11">
        <f t="shared" si="11"/>
        <v>7.9496847696081424E-2</v>
      </c>
      <c r="AF10" s="11">
        <f t="shared" si="11"/>
        <v>0</v>
      </c>
      <c r="AG10" s="11">
        <f t="shared" si="11"/>
        <v>0</v>
      </c>
      <c r="AH10" s="11">
        <f t="shared" si="11"/>
        <v>0</v>
      </c>
      <c r="AI10" s="10"/>
      <c r="AQ10" s="1" t="s">
        <v>40</v>
      </c>
    </row>
    <row r="11" spans="1:60" x14ac:dyDescent="0.3">
      <c r="A11" s="2" t="s">
        <v>32</v>
      </c>
      <c r="B11" t="s">
        <v>27</v>
      </c>
      <c r="C11" s="26">
        <v>554</v>
      </c>
      <c r="D11" s="26">
        <v>191</v>
      </c>
      <c r="E11" s="26">
        <v>12</v>
      </c>
      <c r="F11" s="26">
        <v>0</v>
      </c>
      <c r="G11" s="26">
        <v>0</v>
      </c>
      <c r="I11" s="26">
        <v>40</v>
      </c>
      <c r="J11" s="26">
        <v>11</v>
      </c>
      <c r="K11" s="26">
        <v>0</v>
      </c>
      <c r="L11" s="26">
        <v>0</v>
      </c>
      <c r="M11" s="26">
        <v>0</v>
      </c>
      <c r="O11" s="3">
        <f t="shared" si="12"/>
        <v>7.2202166064981949E-2</v>
      </c>
      <c r="P11" s="3">
        <f t="shared" si="4"/>
        <v>5.7591623036649213E-2</v>
      </c>
      <c r="Q11" s="3">
        <f t="shared" si="4"/>
        <v>0</v>
      </c>
      <c r="R11" s="3">
        <f t="shared" si="4"/>
        <v>0</v>
      </c>
      <c r="S11" s="3">
        <f t="shared" si="4"/>
        <v>0</v>
      </c>
      <c r="T11" s="3"/>
      <c r="U11" s="3">
        <f>43/569</f>
        <v>7.5571177504393669E-2</v>
      </c>
      <c r="V11" s="3"/>
      <c r="W11" s="4">
        <f t="shared" ref="W11:AA26" si="15">O11/$U11</f>
        <v>0.95541936025522634</v>
      </c>
      <c r="X11" s="4">
        <f t="shared" si="15"/>
        <v>0.76208450018263729</v>
      </c>
      <c r="Y11" s="4">
        <f t="shared" si="15"/>
        <v>0</v>
      </c>
      <c r="Z11" s="4">
        <f t="shared" si="6"/>
        <v>0</v>
      </c>
      <c r="AA11" s="4">
        <f t="shared" si="6"/>
        <v>0</v>
      </c>
      <c r="AB11" s="4">
        <f t="shared" si="7"/>
        <v>0.95541936025522634</v>
      </c>
      <c r="AC11" s="4"/>
      <c r="AD11" s="4">
        <f>IF(C11&gt;0,((I11*((3*43)+C11))/(4*C11*43))*(1-(C11-I11)/(569-43)),0)</f>
        <v>6.5409071654057762E-3</v>
      </c>
      <c r="AE11" s="4">
        <f t="shared" ref="AE11:AH14" si="16">IF(D11&gt;0,((J11*((3*43)+D11))/(4*D11*43))*(1-(D11-J11)/(569-43)),0)</f>
        <v>7.0480861510940407E-2</v>
      </c>
      <c r="AF11" s="4">
        <f t="shared" si="16"/>
        <v>0</v>
      </c>
      <c r="AG11" s="4">
        <f t="shared" si="16"/>
        <v>0</v>
      </c>
      <c r="AH11" s="4">
        <f t="shared" si="16"/>
        <v>0</v>
      </c>
      <c r="AI11" s="3"/>
      <c r="AQ11" t="s">
        <v>27</v>
      </c>
      <c r="AR11" s="6">
        <f>MAX(W3,W7,W11,W15,W19,W23,W27,W31)</f>
        <v>1.0901171197223829</v>
      </c>
      <c r="AS11" s="6">
        <f>MAX(X3,X7,X11,X15,X19,X23,X27,X31)</f>
        <v>1.0495388669301711</v>
      </c>
      <c r="AT11" s="6">
        <f>MAX(Y3,Y7,Y11,Y15,Y19,Y23,Y27,Y31)</f>
        <v>2.2054263565891472</v>
      </c>
      <c r="AU11" s="6">
        <f>MAX(Z3,Z7,Z11,Z15,Z19,Z23,Z27,Z31)</f>
        <v>4.4627450980392158</v>
      </c>
      <c r="AV11" s="6">
        <f>MAX(AA3,AA7,AA11,AA15,AA19,AA23,AA27,AA31)</f>
        <v>0</v>
      </c>
      <c r="AW11" s="6"/>
    </row>
    <row r="12" spans="1:60" x14ac:dyDescent="0.3">
      <c r="A12" s="2"/>
      <c r="B12" t="s">
        <v>28</v>
      </c>
      <c r="C12" s="26">
        <v>566</v>
      </c>
      <c r="D12" s="26">
        <v>493</v>
      </c>
      <c r="E12" s="26">
        <v>154</v>
      </c>
      <c r="F12" s="26">
        <v>2</v>
      </c>
      <c r="G12" s="26">
        <v>0</v>
      </c>
      <c r="I12" s="26">
        <v>43</v>
      </c>
      <c r="J12" s="26">
        <v>39</v>
      </c>
      <c r="K12" s="26">
        <v>20</v>
      </c>
      <c r="L12" s="26">
        <v>0</v>
      </c>
      <c r="M12" s="26">
        <v>0</v>
      </c>
      <c r="O12" s="3">
        <f t="shared" si="12"/>
        <v>7.5971731448763249E-2</v>
      </c>
      <c r="P12" s="3">
        <f t="shared" si="4"/>
        <v>7.9107505070993914E-2</v>
      </c>
      <c r="Q12" s="3">
        <f t="shared" si="4"/>
        <v>0.12987012987012986</v>
      </c>
      <c r="R12" s="3">
        <f t="shared" si="4"/>
        <v>0</v>
      </c>
      <c r="S12" s="3">
        <f t="shared" si="4"/>
        <v>0</v>
      </c>
      <c r="T12" s="3"/>
      <c r="U12" s="3">
        <f t="shared" ref="U12:U14" si="17">43/569</f>
        <v>7.5571177504393669E-2</v>
      </c>
      <c r="V12" s="3"/>
      <c r="W12" s="4">
        <f t="shared" si="15"/>
        <v>1.0053003533568905</v>
      </c>
      <c r="X12" s="4">
        <f t="shared" si="15"/>
        <v>1.0467946601254776</v>
      </c>
      <c r="Y12" s="4">
        <f t="shared" si="15"/>
        <v>1.7185140440954394</v>
      </c>
      <c r="Z12" s="4">
        <f t="shared" si="6"/>
        <v>0</v>
      </c>
      <c r="AA12" s="4">
        <f t="shared" si="6"/>
        <v>0</v>
      </c>
      <c r="AB12" s="4">
        <f t="shared" si="7"/>
        <v>1.7185140440954394</v>
      </c>
      <c r="AC12" s="4"/>
      <c r="AD12" s="4">
        <f>IF(C12&gt;0,((I12*((3*43)+C12))/(4*C12*43))*(1-(C12-I12)/(569-43)),0)</f>
        <v>1.750829649733301E-3</v>
      </c>
      <c r="AE12" s="4">
        <f t="shared" si="16"/>
        <v>3.9158529789320343E-2</v>
      </c>
      <c r="AF12" s="4">
        <f t="shared" si="16"/>
        <v>0.15924565310010527</v>
      </c>
      <c r="AG12" s="4">
        <f t="shared" si="16"/>
        <v>0</v>
      </c>
      <c r="AH12" s="4">
        <f t="shared" si="16"/>
        <v>0</v>
      </c>
      <c r="AI12" s="3"/>
      <c r="AQ12" t="s">
        <v>28</v>
      </c>
      <c r="AR12" s="9">
        <f t="shared" ref="AR12:AV14" si="18">MAX(W4,W8,W12,W16,W20,W24,W28,W32)</f>
        <v>1.1091617933723197</v>
      </c>
      <c r="AS12" s="9">
        <f t="shared" si="18"/>
        <v>1.4803689687795647</v>
      </c>
      <c r="AT12" s="9">
        <f t="shared" si="18"/>
        <v>8.2463768115942031</v>
      </c>
      <c r="AU12" s="6">
        <f t="shared" si="18"/>
        <v>0</v>
      </c>
      <c r="AV12" s="6">
        <f t="shared" si="18"/>
        <v>0</v>
      </c>
      <c r="AW12" s="6"/>
    </row>
    <row r="13" spans="1:60" x14ac:dyDescent="0.3">
      <c r="B13" t="s">
        <v>29</v>
      </c>
      <c r="C13" s="26">
        <v>561</v>
      </c>
      <c r="D13" s="26">
        <v>349</v>
      </c>
      <c r="E13" s="26">
        <v>55</v>
      </c>
      <c r="F13" s="26">
        <v>3</v>
      </c>
      <c r="G13" s="26">
        <v>0</v>
      </c>
      <c r="I13" s="26">
        <v>43</v>
      </c>
      <c r="J13" s="26">
        <v>19</v>
      </c>
      <c r="K13" s="26">
        <v>4</v>
      </c>
      <c r="L13" s="26">
        <v>0</v>
      </c>
      <c r="M13" s="26">
        <v>0</v>
      </c>
      <c r="O13" s="3">
        <f t="shared" si="12"/>
        <v>7.6648841354723704E-2</v>
      </c>
      <c r="P13" s="3">
        <f t="shared" si="4"/>
        <v>5.4441260744985676E-2</v>
      </c>
      <c r="Q13" s="3">
        <f t="shared" si="4"/>
        <v>7.2727272727272724E-2</v>
      </c>
      <c r="R13" s="3">
        <f t="shared" si="4"/>
        <v>0</v>
      </c>
      <c r="S13" s="3">
        <f t="shared" si="4"/>
        <v>0</v>
      </c>
      <c r="T13" s="3"/>
      <c r="U13" s="3">
        <f t="shared" si="17"/>
        <v>7.5571177504393669E-2</v>
      </c>
      <c r="V13" s="3"/>
      <c r="W13" s="4">
        <f t="shared" si="15"/>
        <v>1.0142602495543671</v>
      </c>
      <c r="X13" s="4">
        <f t="shared" si="15"/>
        <v>0.72039714799760124</v>
      </c>
      <c r="Y13" s="4">
        <f t="shared" si="15"/>
        <v>0.96236786469344604</v>
      </c>
      <c r="Z13" s="4">
        <f t="shared" si="6"/>
        <v>0</v>
      </c>
      <c r="AA13" s="4">
        <f t="shared" si="6"/>
        <v>0</v>
      </c>
      <c r="AB13" s="4">
        <f t="shared" si="7"/>
        <v>1.0142602495543671</v>
      </c>
      <c r="AC13" s="4"/>
      <c r="AD13" s="4">
        <f>IF(C13&gt;0,((I13*((3*43)+C13))/(4*C13*43))*(1-(C13-I13)/(569-43)),0)</f>
        <v>4.6766027530957136E-3</v>
      </c>
      <c r="AE13" s="4">
        <f t="shared" si="16"/>
        <v>5.6376479315989672E-2</v>
      </c>
      <c r="AF13" s="4">
        <f t="shared" si="16"/>
        <v>7.0257799499995985E-2</v>
      </c>
      <c r="AG13" s="4">
        <f t="shared" si="16"/>
        <v>0</v>
      </c>
      <c r="AH13" s="4">
        <f t="shared" si="16"/>
        <v>0</v>
      </c>
      <c r="AI13" s="3"/>
      <c r="AQ13" t="s">
        <v>29</v>
      </c>
      <c r="AR13" s="9">
        <f t="shared" si="18"/>
        <v>1.1135029354207435</v>
      </c>
      <c r="AS13" s="9">
        <f t="shared" si="18"/>
        <v>1.3360571052878742</v>
      </c>
      <c r="AT13" s="9">
        <f t="shared" si="18"/>
        <v>2.3385247674670127</v>
      </c>
      <c r="AU13" s="6">
        <f t="shared" si="18"/>
        <v>0</v>
      </c>
      <c r="AV13" s="6">
        <f t="shared" si="18"/>
        <v>0</v>
      </c>
      <c r="AW13" s="6"/>
    </row>
    <row r="14" spans="1:60" s="1" customFormat="1" x14ac:dyDescent="0.3">
      <c r="B14" s="1" t="s">
        <v>30</v>
      </c>
      <c r="C14" s="1">
        <v>566</v>
      </c>
      <c r="D14" s="1">
        <v>449</v>
      </c>
      <c r="E14" s="1">
        <v>6</v>
      </c>
      <c r="F14" s="1">
        <v>0</v>
      </c>
      <c r="G14" s="1">
        <v>0</v>
      </c>
      <c r="I14" s="1">
        <v>43</v>
      </c>
      <c r="J14" s="1">
        <v>41</v>
      </c>
      <c r="K14" s="1">
        <v>0</v>
      </c>
      <c r="L14" s="1">
        <v>0</v>
      </c>
      <c r="M14" s="1">
        <v>0</v>
      </c>
      <c r="O14" s="10">
        <f t="shared" si="12"/>
        <v>7.5971731448763249E-2</v>
      </c>
      <c r="P14" s="10">
        <f t="shared" si="4"/>
        <v>9.1314031180400893E-2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/>
      <c r="U14" s="10">
        <f t="shared" si="17"/>
        <v>7.5571177504393669E-2</v>
      </c>
      <c r="V14" s="10"/>
      <c r="W14" s="11">
        <f t="shared" si="15"/>
        <v>1.0053003533568905</v>
      </c>
      <c r="X14" s="11">
        <f t="shared" si="15"/>
        <v>1.2083182265499561</v>
      </c>
      <c r="Y14" s="11">
        <f t="shared" si="15"/>
        <v>0</v>
      </c>
      <c r="Z14" s="11">
        <f t="shared" si="6"/>
        <v>0</v>
      </c>
      <c r="AA14" s="11">
        <f t="shared" si="6"/>
        <v>0</v>
      </c>
      <c r="AB14" s="11">
        <f t="shared" si="7"/>
        <v>1.2083182265499561</v>
      </c>
      <c r="AC14" s="11"/>
      <c r="AD14" s="11">
        <f>IF(C14&gt;0,((I14*((3*43)+C14))/(4*C14*43))*(1-(C14-I14)/(569-43)),0)</f>
        <v>1.750829649733301E-3</v>
      </c>
      <c r="AE14" s="11">
        <f t="shared" si="16"/>
        <v>6.8838780867318761E-2</v>
      </c>
      <c r="AF14" s="11">
        <f t="shared" si="16"/>
        <v>0</v>
      </c>
      <c r="AG14" s="11">
        <f t="shared" si="16"/>
        <v>0</v>
      </c>
      <c r="AH14" s="11">
        <f t="shared" si="16"/>
        <v>0</v>
      </c>
      <c r="AI14" s="10"/>
      <c r="AQ14" s="1" t="s">
        <v>30</v>
      </c>
      <c r="AR14" s="16">
        <f t="shared" si="18"/>
        <v>1.1288768321321565</v>
      </c>
      <c r="AS14" s="16">
        <f t="shared" si="18"/>
        <v>2.5401785714285716</v>
      </c>
      <c r="AT14" s="16">
        <f t="shared" si="18"/>
        <v>10.160714285714286</v>
      </c>
      <c r="AU14" s="15">
        <f t="shared" si="18"/>
        <v>0</v>
      </c>
      <c r="AV14" s="15">
        <f t="shared" si="18"/>
        <v>0</v>
      </c>
      <c r="AW14" s="15"/>
    </row>
    <row r="15" spans="1:60" x14ac:dyDescent="0.3">
      <c r="A15" s="2" t="s">
        <v>33</v>
      </c>
      <c r="B15" t="s">
        <v>27</v>
      </c>
      <c r="C15" s="26">
        <v>563</v>
      </c>
      <c r="D15" s="26">
        <v>483</v>
      </c>
      <c r="E15" s="26">
        <v>153</v>
      </c>
      <c r="F15" s="26">
        <v>5</v>
      </c>
      <c r="G15" s="26">
        <v>0</v>
      </c>
      <c r="I15" s="26">
        <v>51</v>
      </c>
      <c r="J15" s="26">
        <v>41</v>
      </c>
      <c r="K15" s="26">
        <v>22</v>
      </c>
      <c r="L15" s="26">
        <v>2</v>
      </c>
      <c r="M15" s="26">
        <v>0</v>
      </c>
      <c r="O15" s="3">
        <f t="shared" si="12"/>
        <v>9.0586145648312605E-2</v>
      </c>
      <c r="P15" s="3">
        <f t="shared" si="4"/>
        <v>8.4886128364389232E-2</v>
      </c>
      <c r="Q15" s="3">
        <f t="shared" si="4"/>
        <v>0.1437908496732026</v>
      </c>
      <c r="R15" s="3">
        <f t="shared" si="4"/>
        <v>0.4</v>
      </c>
      <c r="S15" s="3">
        <f t="shared" si="4"/>
        <v>0</v>
      </c>
      <c r="T15" s="3"/>
      <c r="U15" s="3">
        <f>51/569</f>
        <v>8.9630931458699478E-2</v>
      </c>
      <c r="V15" s="3"/>
      <c r="W15" s="4">
        <f t="shared" si="15"/>
        <v>1.0106571936056836</v>
      </c>
      <c r="X15" s="4">
        <f t="shared" si="15"/>
        <v>0.94706288312426412</v>
      </c>
      <c r="Y15" s="4">
        <f t="shared" si="15"/>
        <v>1.6042547738049466</v>
      </c>
      <c r="Z15" s="4">
        <f t="shared" si="6"/>
        <v>4.4627450980392158</v>
      </c>
      <c r="AA15" s="4">
        <f t="shared" si="6"/>
        <v>0</v>
      </c>
      <c r="AB15" s="4">
        <f t="shared" si="7"/>
        <v>4.4627450980392158</v>
      </c>
      <c r="AC15" s="4"/>
      <c r="AD15" s="4">
        <f>IF(C15&gt;0,((I15*((3*51)+C15))/(4*C15*51))*(1-(C15-I15)/(569-51)),0)</f>
        <v>3.6826981764814725E-3</v>
      </c>
      <c r="AE15" s="4">
        <f t="shared" ref="AE15:AH18" si="19">IF(D15&gt;0,((J15*((3*51)+D15))/(4*D15*51))*(1-(D15-J15)/(569-51)),0)</f>
        <v>3.8828222240717684E-2</v>
      </c>
      <c r="AF15" s="4">
        <f t="shared" si="19"/>
        <v>0.16114013172836703</v>
      </c>
      <c r="AG15" s="4">
        <f t="shared" si="19"/>
        <v>0.30800969036263154</v>
      </c>
      <c r="AH15" s="4">
        <f t="shared" si="19"/>
        <v>0</v>
      </c>
      <c r="AI15" s="3"/>
    </row>
    <row r="16" spans="1:60" x14ac:dyDescent="0.3">
      <c r="B16" t="s">
        <v>28</v>
      </c>
      <c r="C16" s="26">
        <v>569</v>
      </c>
      <c r="D16" s="26">
        <v>551</v>
      </c>
      <c r="E16" s="26">
        <v>246</v>
      </c>
      <c r="F16" s="26">
        <v>10</v>
      </c>
      <c r="G16" s="26">
        <v>0</v>
      </c>
      <c r="I16" s="26">
        <v>51</v>
      </c>
      <c r="J16" s="26">
        <v>50</v>
      </c>
      <c r="K16" s="26">
        <v>17</v>
      </c>
      <c r="L16" s="26">
        <v>0</v>
      </c>
      <c r="M16" s="26">
        <v>0</v>
      </c>
      <c r="O16" s="3">
        <f t="shared" si="12"/>
        <v>8.9630931458699478E-2</v>
      </c>
      <c r="P16" s="3">
        <f t="shared" si="4"/>
        <v>9.0744101633393831E-2</v>
      </c>
      <c r="Q16" s="3">
        <f t="shared" si="4"/>
        <v>6.910569105691057E-2</v>
      </c>
      <c r="R16" s="3">
        <f t="shared" si="4"/>
        <v>0</v>
      </c>
      <c r="S16" s="3">
        <f t="shared" si="4"/>
        <v>0</v>
      </c>
      <c r="T16" s="3"/>
      <c r="U16" s="3">
        <f t="shared" ref="U16:U18" si="20">51/569</f>
        <v>8.9630931458699478E-2</v>
      </c>
      <c r="V16" s="3"/>
      <c r="W16" s="4">
        <f t="shared" si="15"/>
        <v>1</v>
      </c>
      <c r="X16" s="4">
        <f t="shared" si="15"/>
        <v>1.0124194868510017</v>
      </c>
      <c r="Y16" s="4">
        <f t="shared" si="15"/>
        <v>0.77100271002710019</v>
      </c>
      <c r="Z16" s="4">
        <f t="shared" si="6"/>
        <v>0</v>
      </c>
      <c r="AA16" s="4">
        <f t="shared" si="6"/>
        <v>0</v>
      </c>
      <c r="AB16" s="4">
        <f t="shared" si="7"/>
        <v>1.0124194868510017</v>
      </c>
      <c r="AC16" s="4"/>
      <c r="AD16" s="4">
        <f>IF(C16&gt;0,((I16*((3*51)+C16))/(4*C16*51))*(1-(C16-I16)/(569-51)),0)</f>
        <v>0</v>
      </c>
      <c r="AE16" s="4">
        <f t="shared" si="19"/>
        <v>1.0277324251915918E-2</v>
      </c>
      <c r="AF16" s="4">
        <f t="shared" si="19"/>
        <v>7.5409250714128767E-2</v>
      </c>
      <c r="AG16" s="4">
        <f t="shared" si="19"/>
        <v>0</v>
      </c>
      <c r="AH16" s="4">
        <f t="shared" si="19"/>
        <v>0</v>
      </c>
      <c r="AI16" s="3"/>
    </row>
    <row r="17" spans="1:70" x14ac:dyDescent="0.3">
      <c r="B17" t="s">
        <v>29</v>
      </c>
      <c r="C17" s="26">
        <v>551</v>
      </c>
      <c r="D17" s="26">
        <v>402</v>
      </c>
      <c r="E17" s="26">
        <v>69</v>
      </c>
      <c r="F17" s="26">
        <v>0</v>
      </c>
      <c r="G17" s="26">
        <v>0</v>
      </c>
      <c r="I17" s="26">
        <v>47</v>
      </c>
      <c r="J17" s="26">
        <v>36</v>
      </c>
      <c r="K17" s="26">
        <v>4</v>
      </c>
      <c r="L17" s="26">
        <v>0</v>
      </c>
      <c r="M17" s="26">
        <v>0</v>
      </c>
      <c r="O17" s="3">
        <f t="shared" si="12"/>
        <v>8.5299455535390201E-2</v>
      </c>
      <c r="P17" s="3">
        <f t="shared" si="4"/>
        <v>8.9552238805970144E-2</v>
      </c>
      <c r="Q17" s="3">
        <f t="shared" si="4"/>
        <v>5.7971014492753624E-2</v>
      </c>
      <c r="R17" s="3">
        <f t="shared" si="4"/>
        <v>0</v>
      </c>
      <c r="S17" s="3">
        <f t="shared" si="4"/>
        <v>0</v>
      </c>
      <c r="T17" s="3"/>
      <c r="U17" s="3">
        <f t="shared" si="20"/>
        <v>8.9630931458699478E-2</v>
      </c>
      <c r="V17" s="3"/>
      <c r="W17" s="4">
        <f t="shared" si="15"/>
        <v>0.95167431763994159</v>
      </c>
      <c r="X17" s="4">
        <f t="shared" si="15"/>
        <v>0.99912203687445111</v>
      </c>
      <c r="Y17" s="4">
        <f t="shared" si="15"/>
        <v>0.64677465188974137</v>
      </c>
      <c r="Z17" s="4">
        <f t="shared" si="6"/>
        <v>0</v>
      </c>
      <c r="AA17" s="4">
        <f t="shared" si="6"/>
        <v>0</v>
      </c>
      <c r="AB17" s="4">
        <f t="shared" si="7"/>
        <v>0.99912203687445111</v>
      </c>
      <c r="AC17" s="4"/>
      <c r="AD17" s="4">
        <f>IF(C17&gt;0,((I17*((3*51)+C17))/(4*C17*51))*(1-(C17-I17)/(569-51)),0)</f>
        <v>7.9558580679537066E-3</v>
      </c>
      <c r="AE17" s="4">
        <f t="shared" si="19"/>
        <v>7.1491283080396331E-2</v>
      </c>
      <c r="AF17" s="4">
        <f t="shared" si="19"/>
        <v>5.5169894044574355E-2</v>
      </c>
      <c r="AG17" s="4">
        <f t="shared" si="19"/>
        <v>0</v>
      </c>
      <c r="AH17" s="4">
        <f t="shared" si="19"/>
        <v>0</v>
      </c>
      <c r="AI17" s="3"/>
    </row>
    <row r="18" spans="1:70" s="1" customFormat="1" x14ac:dyDescent="0.3">
      <c r="B18" s="1" t="s">
        <v>30</v>
      </c>
      <c r="C18" s="1">
        <v>47</v>
      </c>
      <c r="D18" s="1">
        <v>14</v>
      </c>
      <c r="E18" s="1">
        <v>1</v>
      </c>
      <c r="F18" s="1">
        <v>0</v>
      </c>
      <c r="G18" s="1">
        <v>0</v>
      </c>
      <c r="I18" s="1">
        <v>4</v>
      </c>
      <c r="J18" s="1">
        <v>1</v>
      </c>
      <c r="K18" s="1">
        <v>0</v>
      </c>
      <c r="L18" s="1">
        <v>0</v>
      </c>
      <c r="M18" s="1">
        <v>0</v>
      </c>
      <c r="O18" s="10">
        <f t="shared" si="12"/>
        <v>8.5106382978723402E-2</v>
      </c>
      <c r="P18" s="10">
        <f t="shared" si="4"/>
        <v>7.1428571428571425E-2</v>
      </c>
      <c r="Q18" s="10">
        <f t="shared" si="4"/>
        <v>0</v>
      </c>
      <c r="R18" s="10">
        <f t="shared" si="4"/>
        <v>0</v>
      </c>
      <c r="S18" s="10">
        <f t="shared" si="4"/>
        <v>0</v>
      </c>
      <c r="T18" s="10"/>
      <c r="U18" s="10">
        <f t="shared" si="20"/>
        <v>8.9630931458699478E-2</v>
      </c>
      <c r="V18" s="10"/>
      <c r="W18" s="11">
        <f t="shared" si="15"/>
        <v>0.94952023362536497</v>
      </c>
      <c r="X18" s="11">
        <f t="shared" si="15"/>
        <v>0.79691876750700275</v>
      </c>
      <c r="Y18" s="11">
        <f t="shared" si="15"/>
        <v>0</v>
      </c>
      <c r="Z18" s="11">
        <f t="shared" si="6"/>
        <v>0</v>
      </c>
      <c r="AA18" s="11">
        <f t="shared" si="6"/>
        <v>0</v>
      </c>
      <c r="AB18" s="11">
        <f t="shared" si="7"/>
        <v>0.94952023362536497</v>
      </c>
      <c r="AC18" s="11"/>
      <c r="AD18" s="11">
        <f>IF(C18&gt;0,((I18*((3*51)+C18))/(4*C18*51))*(1-(C18-I18)/(569-51)),0)</f>
        <v>7.6511340591440713E-2</v>
      </c>
      <c r="AE18" s="11">
        <f t="shared" si="19"/>
        <v>5.7005910472297028E-2</v>
      </c>
      <c r="AF18" s="11">
        <f t="shared" si="19"/>
        <v>0</v>
      </c>
      <c r="AG18" s="11">
        <f t="shared" si="19"/>
        <v>0</v>
      </c>
      <c r="AH18" s="11">
        <f t="shared" si="19"/>
        <v>0</v>
      </c>
      <c r="AI18" s="10"/>
    </row>
    <row r="19" spans="1:70" x14ac:dyDescent="0.3">
      <c r="A19" s="2" t="s">
        <v>34</v>
      </c>
      <c r="B19" t="s">
        <v>27</v>
      </c>
      <c r="C19" s="26">
        <v>559</v>
      </c>
      <c r="D19" s="26">
        <v>330</v>
      </c>
      <c r="E19" s="26">
        <v>21</v>
      </c>
      <c r="F19" s="26">
        <v>0</v>
      </c>
      <c r="G19" s="26">
        <v>0</v>
      </c>
      <c r="I19" s="26">
        <v>68</v>
      </c>
      <c r="J19" s="26">
        <v>42</v>
      </c>
      <c r="K19" s="26">
        <v>3</v>
      </c>
      <c r="L19" s="26">
        <v>0</v>
      </c>
      <c r="M19" s="26">
        <v>0</v>
      </c>
      <c r="O19" s="3">
        <f t="shared" si="12"/>
        <v>0.12164579606440072</v>
      </c>
      <c r="P19" s="3">
        <f t="shared" si="4"/>
        <v>0.12727272727272726</v>
      </c>
      <c r="Q19" s="3">
        <f t="shared" si="4"/>
        <v>0.14285714285714285</v>
      </c>
      <c r="R19" s="3">
        <f t="shared" si="4"/>
        <v>0</v>
      </c>
      <c r="S19" s="3">
        <f t="shared" si="4"/>
        <v>0</v>
      </c>
      <c r="T19" s="3"/>
      <c r="U19" s="3">
        <f>69/569</f>
        <v>0.12126537785588752</v>
      </c>
      <c r="V19" s="3"/>
      <c r="W19" s="4">
        <f t="shared" si="15"/>
        <v>1.0031370718933914</v>
      </c>
      <c r="X19" s="4">
        <f t="shared" si="15"/>
        <v>1.0495388669301711</v>
      </c>
      <c r="Y19" s="4">
        <f t="shared" si="15"/>
        <v>1.1780538302277432</v>
      </c>
      <c r="Z19" s="4">
        <f t="shared" si="6"/>
        <v>0</v>
      </c>
      <c r="AA19" s="4">
        <f t="shared" si="6"/>
        <v>0</v>
      </c>
      <c r="AB19" s="4">
        <f t="shared" si="7"/>
        <v>1.1780538302277432</v>
      </c>
      <c r="AC19" s="4"/>
      <c r="AD19" s="4">
        <f>IF(C19&gt;0,((I19*((3*69)+C19))/(4*C19*69))*(1-(C19-I19)/(569-69)),0)</f>
        <v>6.0770008555650675E-3</v>
      </c>
      <c r="AE19" s="4">
        <f t="shared" ref="AE19:AH22" si="21">IF(D19&gt;0,((J19*((3*69)+D19))/(4*D19*69))*(1-(D19-J19)/(569-69)),0)</f>
        <v>0.10499446640316207</v>
      </c>
      <c r="AF19" s="4">
        <f t="shared" si="21"/>
        <v>0.1137639751552795</v>
      </c>
      <c r="AG19" s="4">
        <f t="shared" si="21"/>
        <v>0</v>
      </c>
      <c r="AH19" s="4">
        <f t="shared" si="21"/>
        <v>0</v>
      </c>
      <c r="AI19" s="3"/>
      <c r="AQ19" t="s">
        <v>27</v>
      </c>
      <c r="AS19" s="6"/>
    </row>
    <row r="20" spans="1:70" x14ac:dyDescent="0.3">
      <c r="B20" t="s">
        <v>28</v>
      </c>
      <c r="C20" s="26">
        <v>378</v>
      </c>
      <c r="D20" s="26">
        <v>30</v>
      </c>
      <c r="E20" s="26">
        <v>1</v>
      </c>
      <c r="F20" s="26">
        <v>0</v>
      </c>
      <c r="G20" s="26">
        <v>0</v>
      </c>
      <c r="I20" s="26">
        <v>36</v>
      </c>
      <c r="J20" s="26">
        <v>5</v>
      </c>
      <c r="K20" s="26">
        <v>1</v>
      </c>
      <c r="L20" s="26">
        <v>0</v>
      </c>
      <c r="M20" s="26">
        <v>0</v>
      </c>
      <c r="O20" s="3">
        <f t="shared" si="12"/>
        <v>9.5238095238095233E-2</v>
      </c>
      <c r="P20" s="3">
        <f t="shared" si="12"/>
        <v>0.16666666666666666</v>
      </c>
      <c r="Q20" s="3">
        <f t="shared" si="12"/>
        <v>1</v>
      </c>
      <c r="R20" s="3">
        <f t="shared" si="12"/>
        <v>0</v>
      </c>
      <c r="S20" s="3">
        <f t="shared" si="12"/>
        <v>0</v>
      </c>
      <c r="T20" s="3"/>
      <c r="U20" s="3">
        <f t="shared" ref="U20:U22" si="22">69/569</f>
        <v>0.12126537785588752</v>
      </c>
      <c r="V20" s="3"/>
      <c r="W20" s="4">
        <f t="shared" si="15"/>
        <v>0.78536922015182886</v>
      </c>
      <c r="X20" s="4">
        <f t="shared" si="15"/>
        <v>1.3743961352657004</v>
      </c>
      <c r="Y20" s="4">
        <f t="shared" si="15"/>
        <v>8.2463768115942031</v>
      </c>
      <c r="Z20" s="4">
        <f t="shared" si="15"/>
        <v>0</v>
      </c>
      <c r="AA20" s="4">
        <f t="shared" si="15"/>
        <v>0</v>
      </c>
      <c r="AB20" s="4">
        <f t="shared" si="7"/>
        <v>8.2463768115942031</v>
      </c>
      <c r="AC20" s="4"/>
      <c r="AD20" s="4">
        <f>IF(C20&gt;0,((I20*((3*69)+C20))/(4*C20*69))*(1-(C20-I20)/(569-69)),0)</f>
        <v>6.3788819875776379E-2</v>
      </c>
      <c r="AE20" s="4">
        <f t="shared" si="21"/>
        <v>0.13596014492753622</v>
      </c>
      <c r="AF20" s="4">
        <f t="shared" si="21"/>
        <v>0.75362318840579712</v>
      </c>
      <c r="AG20" s="4">
        <f t="shared" si="21"/>
        <v>0</v>
      </c>
      <c r="AH20" s="4">
        <f t="shared" si="21"/>
        <v>0</v>
      </c>
      <c r="AI20" s="3"/>
      <c r="AQ20" t="s">
        <v>28</v>
      </c>
    </row>
    <row r="21" spans="1:70" x14ac:dyDescent="0.3">
      <c r="B21" t="s">
        <v>29</v>
      </c>
      <c r="C21" s="26">
        <v>563</v>
      </c>
      <c r="D21" s="26">
        <v>444</v>
      </c>
      <c r="E21" s="26">
        <v>67</v>
      </c>
      <c r="F21" s="26">
        <v>1</v>
      </c>
      <c r="G21" s="26">
        <v>0</v>
      </c>
      <c r="I21" s="26">
        <v>69</v>
      </c>
      <c r="J21" s="26">
        <v>55</v>
      </c>
      <c r="K21" s="26">
        <v>19</v>
      </c>
      <c r="L21" s="26">
        <v>0</v>
      </c>
      <c r="M21" s="26">
        <v>0</v>
      </c>
      <c r="O21" s="3">
        <f t="shared" si="12"/>
        <v>0.12255772646536411</v>
      </c>
      <c r="P21" s="3">
        <f t="shared" si="12"/>
        <v>0.12387387387387387</v>
      </c>
      <c r="Q21" s="3">
        <f t="shared" si="12"/>
        <v>0.28358208955223879</v>
      </c>
      <c r="R21" s="3">
        <f t="shared" si="12"/>
        <v>0</v>
      </c>
      <c r="S21" s="3">
        <f t="shared" si="12"/>
        <v>0</v>
      </c>
      <c r="T21" s="3"/>
      <c r="U21" s="3">
        <f t="shared" si="22"/>
        <v>0.12126537785588752</v>
      </c>
      <c r="V21" s="3"/>
      <c r="W21" s="4">
        <f t="shared" si="15"/>
        <v>1.0106571936056838</v>
      </c>
      <c r="X21" s="4">
        <f t="shared" si="15"/>
        <v>1.0215106410758585</v>
      </c>
      <c r="Y21" s="4">
        <f t="shared" si="15"/>
        <v>2.3385247674670127</v>
      </c>
      <c r="Z21" s="4">
        <f t="shared" si="15"/>
        <v>0</v>
      </c>
      <c r="AA21" s="4">
        <f t="shared" si="15"/>
        <v>0</v>
      </c>
      <c r="AB21" s="4">
        <f t="shared" si="7"/>
        <v>2.3385247674670127</v>
      </c>
      <c r="AC21" s="4"/>
      <c r="AD21" s="4">
        <f>IF(C21&gt;0,((I21*((3*69)+C21))/(4*C21*69))*(1-(C21-I21)/(569-69)),0)</f>
        <v>4.1030195381882807E-3</v>
      </c>
      <c r="AE21" s="4">
        <f t="shared" si="21"/>
        <v>6.4864130434782605E-2</v>
      </c>
      <c r="AF21" s="4">
        <f t="shared" si="21"/>
        <v>0.25450054077438888</v>
      </c>
      <c r="AG21" s="4">
        <f t="shared" si="21"/>
        <v>0</v>
      </c>
      <c r="AH21" s="4">
        <f t="shared" si="21"/>
        <v>0</v>
      </c>
      <c r="AI21" s="3"/>
      <c r="AQ21" t="s">
        <v>29</v>
      </c>
    </row>
    <row r="22" spans="1:70" s="1" customFormat="1" x14ac:dyDescent="0.3">
      <c r="B22" s="1" t="s">
        <v>30</v>
      </c>
      <c r="C22" s="1">
        <v>503</v>
      </c>
      <c r="D22" s="1">
        <v>26</v>
      </c>
      <c r="E22" s="1">
        <v>0</v>
      </c>
      <c r="F22" s="1">
        <v>0</v>
      </c>
      <c r="G22" s="1">
        <v>0</v>
      </c>
      <c r="I22" s="1">
        <v>41</v>
      </c>
      <c r="J22" s="1">
        <v>5</v>
      </c>
      <c r="K22" s="1">
        <v>0</v>
      </c>
      <c r="L22" s="1">
        <v>0</v>
      </c>
      <c r="M22" s="1">
        <v>0</v>
      </c>
      <c r="O22" s="10">
        <f t="shared" si="12"/>
        <v>8.1510934393638171E-2</v>
      </c>
      <c r="P22" s="10">
        <f t="shared" si="12"/>
        <v>0.19230769230769232</v>
      </c>
      <c r="Q22" s="10">
        <f t="shared" si="12"/>
        <v>0</v>
      </c>
      <c r="R22" s="10">
        <f t="shared" si="12"/>
        <v>0</v>
      </c>
      <c r="S22" s="10">
        <f t="shared" si="12"/>
        <v>0</v>
      </c>
      <c r="T22" s="10"/>
      <c r="U22" s="10">
        <f t="shared" si="22"/>
        <v>0.12126537785588752</v>
      </c>
      <c r="V22" s="10"/>
      <c r="W22" s="11">
        <f t="shared" si="15"/>
        <v>0.67216987927507421</v>
      </c>
      <c r="X22" s="11">
        <f t="shared" si="15"/>
        <v>1.5858416945373468</v>
      </c>
      <c r="Y22" s="11">
        <f t="shared" si="15"/>
        <v>0</v>
      </c>
      <c r="Z22" s="11">
        <f t="shared" si="15"/>
        <v>0</v>
      </c>
      <c r="AA22" s="11">
        <f t="shared" si="15"/>
        <v>0</v>
      </c>
      <c r="AB22" s="11">
        <f t="shared" si="7"/>
        <v>1.5858416945373468</v>
      </c>
      <c r="AC22" s="11"/>
      <c r="AD22" s="11">
        <f>IF(C22&gt;0,((I22*((3*69)+C22))/(4*C22*69))*(1-(C22-I22)/(569-69)),0)</f>
        <v>1.5935978332901134E-2</v>
      </c>
      <c r="AE22" s="11">
        <f t="shared" si="21"/>
        <v>0.15552814938684503</v>
      </c>
      <c r="AF22" s="11">
        <f t="shared" si="21"/>
        <v>0</v>
      </c>
      <c r="AG22" s="11">
        <f t="shared" si="21"/>
        <v>0</v>
      </c>
      <c r="AH22" s="11">
        <f t="shared" si="21"/>
        <v>0</v>
      </c>
      <c r="AI22" s="10"/>
      <c r="AQ22" s="1" t="s">
        <v>30</v>
      </c>
    </row>
    <row r="23" spans="1:70" x14ac:dyDescent="0.3">
      <c r="A23" s="2" t="s">
        <v>35</v>
      </c>
      <c r="B23" t="s">
        <v>27</v>
      </c>
      <c r="C23" s="26">
        <v>444</v>
      </c>
      <c r="D23" s="26">
        <v>67</v>
      </c>
      <c r="E23" s="26">
        <v>4</v>
      </c>
      <c r="F23" s="26">
        <v>0</v>
      </c>
      <c r="G23" s="26">
        <v>0</v>
      </c>
      <c r="I23" s="26">
        <v>31</v>
      </c>
      <c r="J23" s="26">
        <v>4</v>
      </c>
      <c r="K23" s="26">
        <v>0</v>
      </c>
      <c r="L23" s="26">
        <v>0</v>
      </c>
      <c r="M23" s="26">
        <v>0</v>
      </c>
      <c r="O23" s="3">
        <f t="shared" si="12"/>
        <v>6.9819819819819814E-2</v>
      </c>
      <c r="P23" s="3">
        <f t="shared" si="12"/>
        <v>5.9701492537313432E-2</v>
      </c>
      <c r="Q23" s="3">
        <f t="shared" si="12"/>
        <v>0</v>
      </c>
      <c r="R23" s="3">
        <f t="shared" si="12"/>
        <v>0</v>
      </c>
      <c r="S23" s="3">
        <f t="shared" si="12"/>
        <v>0</v>
      </c>
      <c r="T23" s="3"/>
      <c r="U23" s="3">
        <f>39/569</f>
        <v>6.8541300527240778E-2</v>
      </c>
      <c r="V23" s="3"/>
      <c r="W23" s="4">
        <f>O23/$U23</f>
        <v>1.0186532686532686</v>
      </c>
      <c r="X23" s="4">
        <f t="shared" si="15"/>
        <v>0.8710294680443933</v>
      </c>
      <c r="Y23" s="4">
        <f t="shared" si="15"/>
        <v>0</v>
      </c>
      <c r="Z23" s="4">
        <f t="shared" si="15"/>
        <v>0</v>
      </c>
      <c r="AA23" s="4">
        <f t="shared" si="15"/>
        <v>0</v>
      </c>
      <c r="AB23" s="4">
        <f t="shared" si="7"/>
        <v>1.0186532686532686</v>
      </c>
      <c r="AC23" s="4"/>
      <c r="AD23" s="4">
        <f>IF(C23&gt;0,((I23*((3*39)+C23))/(4*C23*39))*(1-(C23-I23)/(569-39)),0)</f>
        <v>5.5427715451300347E-2</v>
      </c>
      <c r="AE23" s="4">
        <f t="shared" ref="AE23:AH26" si="23">IF(D23&gt;0,((J23*((3*39)+D23))/(4*D23*39))*(1-(D23-J23)/(569-39)),0)</f>
        <v>6.2046805161420762E-2</v>
      </c>
      <c r="AF23" s="4">
        <f t="shared" si="23"/>
        <v>0</v>
      </c>
      <c r="AG23" s="4">
        <f t="shared" si="23"/>
        <v>0</v>
      </c>
      <c r="AH23" s="4">
        <f t="shared" si="23"/>
        <v>0</v>
      </c>
    </row>
    <row r="24" spans="1:70" x14ac:dyDescent="0.3">
      <c r="B24" t="s">
        <v>28</v>
      </c>
      <c r="C24" s="26">
        <v>43</v>
      </c>
      <c r="D24" s="26">
        <v>9</v>
      </c>
      <c r="E24" s="26">
        <v>0</v>
      </c>
      <c r="F24" s="26">
        <v>0</v>
      </c>
      <c r="G24" s="26">
        <v>0</v>
      </c>
      <c r="I24" s="26">
        <v>2</v>
      </c>
      <c r="J24" s="26">
        <v>0</v>
      </c>
      <c r="K24" s="26">
        <v>0</v>
      </c>
      <c r="L24" s="26">
        <v>0</v>
      </c>
      <c r="M24" s="26">
        <v>0</v>
      </c>
      <c r="O24" s="3">
        <f t="shared" ref="O24:S34" si="24">IF(I24&gt;0, I24/C24, 0)</f>
        <v>4.6511627906976744E-2</v>
      </c>
      <c r="P24" s="3">
        <f t="shared" si="24"/>
        <v>0</v>
      </c>
      <c r="Q24" s="3">
        <f t="shared" si="24"/>
        <v>0</v>
      </c>
      <c r="R24" s="3">
        <f t="shared" si="24"/>
        <v>0</v>
      </c>
      <c r="S24" s="3">
        <f t="shared" si="24"/>
        <v>0</v>
      </c>
      <c r="T24" s="3"/>
      <c r="U24" s="3">
        <f t="shared" ref="U24:U26" si="25">39/569</f>
        <v>6.8541300527240778E-2</v>
      </c>
      <c r="V24" s="3"/>
      <c r="W24" s="4">
        <f t="shared" ref="W24:W26" si="26">O24/$U24</f>
        <v>0.67859272510435298</v>
      </c>
      <c r="X24" s="4">
        <f t="shared" si="15"/>
        <v>0</v>
      </c>
      <c r="Y24" s="4">
        <f t="shared" si="15"/>
        <v>0</v>
      </c>
      <c r="Z24" s="4">
        <f t="shared" si="15"/>
        <v>0</v>
      </c>
      <c r="AA24" s="4">
        <f t="shared" si="15"/>
        <v>0</v>
      </c>
      <c r="AB24" s="4">
        <f t="shared" si="7"/>
        <v>0.67859272510435298</v>
      </c>
      <c r="AC24" s="4"/>
      <c r="AD24" s="4">
        <f>IF(C24&gt;0,((I24*((3*39)+C24))/(4*C24*39))*(1-(C24-I24)/(569-39)),0)</f>
        <v>4.4013906234178286E-2</v>
      </c>
      <c r="AE24" s="4">
        <f t="shared" si="23"/>
        <v>0</v>
      </c>
      <c r="AF24" s="4">
        <f t="shared" si="23"/>
        <v>0</v>
      </c>
      <c r="AG24" s="4">
        <f t="shared" si="23"/>
        <v>0</v>
      </c>
      <c r="AH24" s="4">
        <f t="shared" si="23"/>
        <v>0</v>
      </c>
    </row>
    <row r="25" spans="1:70" x14ac:dyDescent="0.3">
      <c r="B25" t="s">
        <v>29</v>
      </c>
      <c r="C25" s="26">
        <v>544</v>
      </c>
      <c r="D25" s="26">
        <v>273</v>
      </c>
      <c r="E25" s="26">
        <v>9</v>
      </c>
      <c r="F25" s="26">
        <v>0</v>
      </c>
      <c r="G25" s="26">
        <v>0</v>
      </c>
      <c r="I25" s="26">
        <v>38</v>
      </c>
      <c r="J25" s="26">
        <v>25</v>
      </c>
      <c r="K25" s="26">
        <v>0</v>
      </c>
      <c r="L25" s="26">
        <v>0</v>
      </c>
      <c r="M25" s="26">
        <v>0</v>
      </c>
      <c r="O25" s="3">
        <f t="shared" si="24"/>
        <v>6.985294117647059E-2</v>
      </c>
      <c r="P25" s="3">
        <f t="shared" si="24"/>
        <v>9.1575091575091569E-2</v>
      </c>
      <c r="Q25" s="3">
        <f t="shared" si="24"/>
        <v>0</v>
      </c>
      <c r="R25" s="3">
        <f t="shared" si="24"/>
        <v>0</v>
      </c>
      <c r="S25" s="3">
        <f t="shared" si="24"/>
        <v>0</v>
      </c>
      <c r="T25" s="3"/>
      <c r="U25" s="3">
        <f t="shared" si="25"/>
        <v>6.8541300527240778E-2</v>
      </c>
      <c r="V25" s="3"/>
      <c r="W25" s="4">
        <f t="shared" si="26"/>
        <v>1.0191365007541477</v>
      </c>
      <c r="X25" s="4">
        <f t="shared" si="15"/>
        <v>1.3360571052878742</v>
      </c>
      <c r="Y25" s="4">
        <f t="shared" si="15"/>
        <v>0</v>
      </c>
      <c r="Z25" s="4">
        <f t="shared" si="15"/>
        <v>0</v>
      </c>
      <c r="AA25" s="4">
        <f t="shared" si="15"/>
        <v>0</v>
      </c>
      <c r="AB25" s="4">
        <f t="shared" si="7"/>
        <v>1.3360571052878742</v>
      </c>
      <c r="AC25" s="4"/>
      <c r="AD25" s="4">
        <f>IF(C25&gt;0,((I25*((3*39)+C25))/(4*C25*39))*(1-(C25-I25)/(569-39)),0)</f>
        <v>1.3402842994962859E-2</v>
      </c>
      <c r="AE25" s="4">
        <f t="shared" si="23"/>
        <v>0.1218121501140369</v>
      </c>
      <c r="AF25" s="4">
        <f t="shared" si="23"/>
        <v>0</v>
      </c>
      <c r="AG25" s="4">
        <f t="shared" si="23"/>
        <v>0</v>
      </c>
      <c r="AH25" s="4">
        <f t="shared" si="23"/>
        <v>0</v>
      </c>
      <c r="BD25" t="s">
        <v>27</v>
      </c>
      <c r="BH25" t="s">
        <v>28</v>
      </c>
      <c r="BL25" t="s">
        <v>29</v>
      </c>
      <c r="BP25" t="s">
        <v>30</v>
      </c>
    </row>
    <row r="26" spans="1:70" s="1" customFormat="1" x14ac:dyDescent="0.3">
      <c r="B26" s="1" t="s">
        <v>30</v>
      </c>
      <c r="C26" s="1">
        <v>499</v>
      </c>
      <c r="D26" s="1">
        <v>21</v>
      </c>
      <c r="E26" s="1">
        <v>0</v>
      </c>
      <c r="F26" s="1">
        <v>0</v>
      </c>
      <c r="G26" s="1">
        <v>0</v>
      </c>
      <c r="I26" s="1">
        <v>37</v>
      </c>
      <c r="J26" s="1">
        <v>0</v>
      </c>
      <c r="K26" s="1">
        <v>0</v>
      </c>
      <c r="L26" s="1">
        <v>0</v>
      </c>
      <c r="M26" s="1">
        <v>0</v>
      </c>
      <c r="O26" s="10">
        <f t="shared" si="24"/>
        <v>7.4148296593186377E-2</v>
      </c>
      <c r="P26" s="10">
        <f t="shared" si="24"/>
        <v>0</v>
      </c>
      <c r="Q26" s="10">
        <f t="shared" si="24"/>
        <v>0</v>
      </c>
      <c r="R26" s="10">
        <f t="shared" si="24"/>
        <v>0</v>
      </c>
      <c r="S26" s="10">
        <f t="shared" si="24"/>
        <v>0</v>
      </c>
      <c r="T26" s="10"/>
      <c r="U26" s="10">
        <f t="shared" si="25"/>
        <v>6.8541300527240778E-2</v>
      </c>
      <c r="V26" s="10"/>
      <c r="W26" s="11">
        <f t="shared" si="26"/>
        <v>1.0818046349108472</v>
      </c>
      <c r="X26" s="11">
        <f t="shared" si="15"/>
        <v>0</v>
      </c>
      <c r="Y26" s="11">
        <f t="shared" si="15"/>
        <v>0</v>
      </c>
      <c r="Z26" s="11">
        <f t="shared" si="15"/>
        <v>0</v>
      </c>
      <c r="AA26" s="11">
        <f t="shared" si="15"/>
        <v>0</v>
      </c>
      <c r="AB26" s="11">
        <f t="shared" si="7"/>
        <v>1.0818046349108472</v>
      </c>
      <c r="AC26" s="11"/>
      <c r="AD26" s="11">
        <f>IF(C26&gt;0,((I26*((3*39)+C26))/(4*C26*39))*(1-(C26-I26)/(569-39)),0)</f>
        <v>3.7565600480108735E-2</v>
      </c>
      <c r="AE26" s="11">
        <f t="shared" si="23"/>
        <v>0</v>
      </c>
      <c r="AF26" s="11">
        <f t="shared" si="23"/>
        <v>0</v>
      </c>
      <c r="AG26" s="11">
        <f t="shared" si="23"/>
        <v>0</v>
      </c>
      <c r="AH26" s="11">
        <f t="shared" si="23"/>
        <v>0</v>
      </c>
      <c r="AQ26" s="1" t="s">
        <v>36</v>
      </c>
      <c r="AX26" s="1" t="s">
        <v>41</v>
      </c>
      <c r="AZ26" s="1" t="s">
        <v>49</v>
      </c>
      <c r="BA26" s="1" t="s">
        <v>44</v>
      </c>
      <c r="BD26" s="1" t="s">
        <v>41</v>
      </c>
      <c r="BF26" s="1" t="s">
        <v>49</v>
      </c>
      <c r="BH26" s="1" t="s">
        <v>41</v>
      </c>
      <c r="BJ26" s="1" t="s">
        <v>49</v>
      </c>
      <c r="BL26" s="1" t="s">
        <v>41</v>
      </c>
      <c r="BN26" s="1" t="s">
        <v>49</v>
      </c>
      <c r="BP26" s="1" t="s">
        <v>41</v>
      </c>
      <c r="BR26" s="1" t="s">
        <v>49</v>
      </c>
    </row>
    <row r="27" spans="1:70" x14ac:dyDescent="0.3">
      <c r="A27" s="2" t="s">
        <v>37</v>
      </c>
      <c r="B27" t="s">
        <v>27</v>
      </c>
      <c r="C27" s="26">
        <v>494</v>
      </c>
      <c r="D27" s="26">
        <v>103</v>
      </c>
      <c r="E27" s="26">
        <v>6</v>
      </c>
      <c r="F27" s="26">
        <v>0</v>
      </c>
      <c r="G27" s="26">
        <v>0</v>
      </c>
      <c r="I27" s="26">
        <v>53</v>
      </c>
      <c r="J27" s="26">
        <v>7</v>
      </c>
      <c r="K27" s="26">
        <v>0</v>
      </c>
      <c r="L27" s="26">
        <v>0</v>
      </c>
      <c r="M27" s="26">
        <v>0</v>
      </c>
      <c r="O27" s="3">
        <f t="shared" si="24"/>
        <v>0.10728744939271255</v>
      </c>
      <c r="P27" s="3">
        <f t="shared" si="24"/>
        <v>6.7961165048543687E-2</v>
      </c>
      <c r="Q27" s="3">
        <f t="shared" si="24"/>
        <v>0</v>
      </c>
      <c r="R27" s="3">
        <f t="shared" si="24"/>
        <v>0</v>
      </c>
      <c r="S27" s="3">
        <f t="shared" si="24"/>
        <v>0</v>
      </c>
      <c r="T27" s="3"/>
      <c r="U27" s="3">
        <f>56/569</f>
        <v>9.8418277680140595E-2</v>
      </c>
      <c r="V27" s="3"/>
      <c r="W27" s="4">
        <f>O27/$U27</f>
        <v>1.0901171197223829</v>
      </c>
      <c r="X27" s="4">
        <f t="shared" ref="X27:AA34" si="27">P27/$U27</f>
        <v>0.69053398058252424</v>
      </c>
      <c r="Y27" s="4">
        <f t="shared" si="27"/>
        <v>0</v>
      </c>
      <c r="Z27" s="4">
        <f t="shared" si="27"/>
        <v>0</v>
      </c>
      <c r="AA27" s="4">
        <f t="shared" si="27"/>
        <v>0</v>
      </c>
      <c r="AB27" s="4">
        <f t="shared" si="7"/>
        <v>1.0901171197223829</v>
      </c>
      <c r="AC27" s="4"/>
      <c r="AD27" s="4">
        <f>IF(C27&gt;0,((I27*((3*56)+C27))/(4*C27*56))*(1-(C27-I27)/(569-56)),0)</f>
        <v>4.4501435775674003E-2</v>
      </c>
      <c r="AE27" s="4">
        <f t="shared" ref="AE27:AH30" si="28">IF(D27&gt;0,((J27*((3*56)+D27))/(4*D27*56))*(1-(D27-J27)/(569-56)),0)</f>
        <v>6.683451144041333E-2</v>
      </c>
      <c r="AF27" s="4">
        <f t="shared" si="28"/>
        <v>0</v>
      </c>
      <c r="AG27" s="4">
        <f t="shared" si="28"/>
        <v>0</v>
      </c>
      <c r="AH27" s="4">
        <f t="shared" si="28"/>
        <v>0</v>
      </c>
      <c r="AQ27" s="18" t="s">
        <v>27</v>
      </c>
      <c r="AR27" s="25">
        <f t="shared" ref="AR27:AV30" si="29">COUNTIF(W3, "&gt;1") + COUNTIF(W7, "&gt;1") + COUNTIF(W11, "&gt;1") + COUNTIF(W15, "&gt;1") + COUNTIF(W19, "&gt;1") + COUNTIF(W23, "&gt;1") + COUNTIF(W27, "&gt;1") + COUNTIF(W31, "&gt;1")</f>
        <v>6</v>
      </c>
      <c r="AS27" s="25">
        <f t="shared" si="29"/>
        <v>1</v>
      </c>
      <c r="AT27" s="8">
        <f t="shared" si="29"/>
        <v>3</v>
      </c>
      <c r="AU27" s="8">
        <f t="shared" si="29"/>
        <v>1</v>
      </c>
      <c r="AV27" s="19">
        <f t="shared" si="29"/>
        <v>0</v>
      </c>
      <c r="AW27" s="5"/>
      <c r="AX27" t="s">
        <v>26</v>
      </c>
      <c r="AY27" s="6">
        <f>MAX(W3:AA6)</f>
        <v>2.2054263565891472</v>
      </c>
      <c r="AZ27" s="6">
        <f>_xlfn.IFNA(VLOOKUP(AY27, W3:AH6,8,0), _xlfn.IFNA(VLOOKUP(AY27, X3:AH6,8,0), _xlfn.IFNA(VLOOKUP(AY27, Y3:AH6,8,0), _xlfn.IFNA(VLOOKUP(AY27, Z3:AH6,8,0), VLOOKUP(AY27, AA3:AH6,8,0)))))</f>
        <v>0.25185974288603208</v>
      </c>
      <c r="BA27" t="s">
        <v>26</v>
      </c>
      <c r="BB27" s="6">
        <f>MAX(AD3:AH6)</f>
        <v>0.25185974288603208</v>
      </c>
      <c r="BD27" t="s">
        <v>26</v>
      </c>
      <c r="BE27" s="5">
        <f>MAX($W3:$AA3)</f>
        <v>2.2054263565891472</v>
      </c>
      <c r="BF27" s="6">
        <f>_xlfn.IFNA(VLOOKUP($BE27, $W3:$AH3,8,0), _xlfn.IFNA(VLOOKUP($BE27, $X3:$AH3,8,0), _xlfn.IFNA(VLOOKUP($BE27, $Y3:$AH3,8,0), _xlfn.IFNA(VLOOKUP($BE27, $Z3:$AH3,8,0), VLOOKUP($BE27, $AA3:$AH3,8,0)))))</f>
        <v>0.25185974288603208</v>
      </c>
      <c r="BH27" t="s">
        <v>26</v>
      </c>
      <c r="BI27" s="5">
        <f>MAX($W4:$AA4)</f>
        <v>1.4034531360112756</v>
      </c>
      <c r="BJ27" s="6">
        <f>_xlfn.IFNA(VLOOKUP($BI27, $W4:$AH4,8,0), _xlfn.IFNA(VLOOKUP($BI27, $X4:$AH4,8,0), _xlfn.IFNA(VLOOKUP($BI27, $Y4:$AH4,8,0), _xlfn.IFNA(VLOOKUP($BI27, $Z4:$AH4,8,0), VLOOKUP($BI27, $AA4:$AH4,8,0)))))</f>
        <v>0.16978046389067625</v>
      </c>
      <c r="BL27" t="s">
        <v>26</v>
      </c>
      <c r="BM27" s="5">
        <f>MAX($W5:$AA5)</f>
        <v>0.94518272425249172</v>
      </c>
      <c r="BN27" s="6">
        <f>_xlfn.IFNA(VLOOKUP($BM27, $W5:$AH5,8,0), _xlfn.IFNA(VLOOKUP($BM27, $X5:$AH5,8,0), _xlfn.IFNA(VLOOKUP($BM27, $Y5:$AH5,8,0), _xlfn.IFNA(VLOOKUP($BM27, $Z5:$AH5,8,0), VLOOKUP($BM27, $AA5:$AH5,8,0)))))</f>
        <v>0.11154588225583459</v>
      </c>
      <c r="BP27" t="s">
        <v>26</v>
      </c>
      <c r="BQ27" s="5">
        <f>MAX($W6:$AA6)</f>
        <v>1.0178890876565296</v>
      </c>
      <c r="BR27" s="6">
        <f>_xlfn.IFNA(VLOOKUP($BQ27, $W6:$AH6,8,0), _xlfn.IFNA(VLOOKUP($BQ27, $X6:$AH6,8,0), _xlfn.IFNA(VLOOKUP($BQ27, $Y6:$AH6,8,0), _xlfn.IFNA(VLOOKUP($BQ27, $Z6:$AH6,8,0), VLOOKUP($BQ27, $AA6:$AH6,8,0)))))</f>
        <v>0.11843835301873724</v>
      </c>
    </row>
    <row r="28" spans="1:70" x14ac:dyDescent="0.3">
      <c r="B28" t="s">
        <v>28</v>
      </c>
      <c r="C28" s="26">
        <v>513</v>
      </c>
      <c r="D28" s="26">
        <v>151</v>
      </c>
      <c r="E28" s="26">
        <v>8</v>
      </c>
      <c r="F28" s="26">
        <v>1</v>
      </c>
      <c r="G28" s="26">
        <v>0</v>
      </c>
      <c r="I28" s="26">
        <v>56</v>
      </c>
      <c r="J28" s="26">
        <v>22</v>
      </c>
      <c r="K28" s="26">
        <v>0</v>
      </c>
      <c r="L28" s="26">
        <v>0</v>
      </c>
      <c r="M28" s="26">
        <v>0</v>
      </c>
      <c r="O28" s="3">
        <f t="shared" si="24"/>
        <v>0.10916179337231968</v>
      </c>
      <c r="P28" s="3">
        <f t="shared" si="24"/>
        <v>0.14569536423841059</v>
      </c>
      <c r="Q28" s="3">
        <f t="shared" si="24"/>
        <v>0</v>
      </c>
      <c r="R28" s="3">
        <f t="shared" si="24"/>
        <v>0</v>
      </c>
      <c r="S28" s="3">
        <f t="shared" si="24"/>
        <v>0</v>
      </c>
      <c r="T28" s="3"/>
      <c r="U28" s="3">
        <f t="shared" ref="U28:U30" si="30">56/569</f>
        <v>9.8418277680140595E-2</v>
      </c>
      <c r="V28" s="3"/>
      <c r="W28" s="4">
        <f t="shared" ref="W28:W30" si="31">O28/$U28</f>
        <v>1.1091617933723197</v>
      </c>
      <c r="X28" s="4">
        <f t="shared" si="27"/>
        <v>1.4803689687795647</v>
      </c>
      <c r="Y28" s="4">
        <f t="shared" si="27"/>
        <v>0</v>
      </c>
      <c r="Z28" s="4">
        <f t="shared" si="27"/>
        <v>0</v>
      </c>
      <c r="AA28" s="4">
        <f t="shared" si="27"/>
        <v>0</v>
      </c>
      <c r="AB28" s="4">
        <f t="shared" si="7"/>
        <v>1.4803689687795647</v>
      </c>
      <c r="AC28" s="4"/>
      <c r="AD28" s="4">
        <f>IF(C28&gt;0,((I28*((3*56)+C28))/(4*C28*56))*(1-(C28-I28)/(569-56)),0)</f>
        <v>3.6227671192275684E-2</v>
      </c>
      <c r="AE28" s="4">
        <f t="shared" si="28"/>
        <v>0.15531101484395313</v>
      </c>
      <c r="AF28" s="4">
        <f t="shared" si="28"/>
        <v>0</v>
      </c>
      <c r="AG28" s="4">
        <f t="shared" si="28"/>
        <v>0</v>
      </c>
      <c r="AH28" s="4">
        <f t="shared" si="28"/>
        <v>0</v>
      </c>
      <c r="AQ28" s="22" t="s">
        <v>28</v>
      </c>
      <c r="AR28" s="27">
        <f t="shared" si="29"/>
        <v>3</v>
      </c>
      <c r="AS28" s="27">
        <f t="shared" si="29"/>
        <v>6</v>
      </c>
      <c r="AT28" s="5">
        <f t="shared" si="29"/>
        <v>3</v>
      </c>
      <c r="AU28" s="5">
        <f t="shared" si="29"/>
        <v>0</v>
      </c>
      <c r="AV28" s="23">
        <f t="shared" si="29"/>
        <v>0</v>
      </c>
      <c r="AW28" s="5"/>
      <c r="AX28" t="s">
        <v>31</v>
      </c>
      <c r="AY28" s="6">
        <f>MAX(W7:AA10)</f>
        <v>4.2044334975369457</v>
      </c>
      <c r="AZ28" s="6">
        <f>_xlfn.IFNA(VLOOKUP(AY28, W7:AH10,8,0), _xlfn.IFNA(VLOOKUP(AY28, X7:AH10,8,0), _xlfn.IFNA(VLOOKUP(AY28, Y7:AH10,8,0), _xlfn.IFNA(VLOOKUP(AY28, Z7:AH10,8,0), VLOOKUP(AY28, AA7:AH10,8,0)))))</f>
        <v>0.18277572523262178</v>
      </c>
      <c r="BA28" t="s">
        <v>31</v>
      </c>
      <c r="BB28" s="6">
        <f>MAX(AD7:AH10)</f>
        <v>0.18277572523262178</v>
      </c>
      <c r="BD28" t="s">
        <v>31</v>
      </c>
      <c r="BE28" s="5">
        <f>MAX($W7:$AA7)</f>
        <v>0.93928833455612615</v>
      </c>
      <c r="BF28" s="6">
        <f>_xlfn.IFNA(VLOOKUP($BE28, $W7:$AH7,8,0), _xlfn.IFNA(VLOOKUP($BE28, $X7:$AH7,8,0), _xlfn.IFNA(VLOOKUP($BE28, $Y7:$AH7,8,0), _xlfn.IFNA(VLOOKUP($BE28, $Z7:$AH7,8,0), VLOOKUP($BE28, $AA7:$AH7,8,0)))))</f>
        <v>1.4925715333822399E-3</v>
      </c>
      <c r="BH28" t="s">
        <v>31</v>
      </c>
      <c r="BI28" s="5">
        <f>MAX($W8:$AA8)</f>
        <v>4.2044334975369457</v>
      </c>
      <c r="BJ28" s="6">
        <f>_xlfn.IFNA(VLOOKUP($BI28, $W8:$AH8,8,0), _xlfn.IFNA(VLOOKUP($BI28, $X8:$AH8,8,0), _xlfn.IFNA(VLOOKUP($BI28, $Y8:$AH8,8,0), _xlfn.IFNA(VLOOKUP($BI28, $Z8:$AH8,8,0), VLOOKUP($BI28, $AA8:$AH8,8,0)))))</f>
        <v>0.18277572523262178</v>
      </c>
      <c r="BL28" t="s">
        <v>31</v>
      </c>
      <c r="BM28" s="5">
        <f>MAX($W9:$AA9)</f>
        <v>0.93928833455612615</v>
      </c>
      <c r="BN28" s="6">
        <f>_xlfn.IFNA(VLOOKUP($BM28, $W9:$AH9,8,0), _xlfn.IFNA(VLOOKUP($BM28, $X9:$AH9,8,0), _xlfn.IFNA(VLOOKUP($BM28, $Y9:$AH9,8,0), _xlfn.IFNA(VLOOKUP($BM28, $Z9:$AH9,8,0), VLOOKUP($BM28, $AA9:$AH9,8,0)))))</f>
        <v>1.4925715333822399E-3</v>
      </c>
      <c r="BP28" t="s">
        <v>31</v>
      </c>
      <c r="BQ28" s="5">
        <f>MAX($W10:$AA10)</f>
        <v>1.1419449005655902</v>
      </c>
      <c r="BR28" s="6">
        <f>_xlfn.IFNA(VLOOKUP($BQ28, $W10:$AH10,8,0), _xlfn.IFNA(VLOOKUP($BQ28, $X10:$AH10,8,0), _xlfn.IFNA(VLOOKUP($BQ28, $Y10:$AH10,8,0), _xlfn.IFNA(VLOOKUP($BQ28, $Z10:$AH10,8,0), VLOOKUP($BQ28, $AA10:$AH10,8,0)))))</f>
        <v>7.9496847696081424E-2</v>
      </c>
    </row>
    <row r="29" spans="1:70" x14ac:dyDescent="0.3">
      <c r="B29" t="s">
        <v>29</v>
      </c>
      <c r="C29" s="26">
        <v>511</v>
      </c>
      <c r="D29" s="26">
        <v>250</v>
      </c>
      <c r="E29" s="26">
        <v>22</v>
      </c>
      <c r="F29" s="26">
        <v>0</v>
      </c>
      <c r="G29" s="26">
        <v>0</v>
      </c>
      <c r="I29" s="26">
        <v>56</v>
      </c>
      <c r="J29" s="26">
        <v>25</v>
      </c>
      <c r="K29" s="26">
        <v>1</v>
      </c>
      <c r="L29" s="26">
        <v>0</v>
      </c>
      <c r="M29" s="26">
        <v>0</v>
      </c>
      <c r="O29" s="3">
        <f t="shared" si="24"/>
        <v>0.1095890410958904</v>
      </c>
      <c r="P29" s="3">
        <f t="shared" si="24"/>
        <v>0.1</v>
      </c>
      <c r="Q29" s="3">
        <f t="shared" si="24"/>
        <v>4.5454545454545456E-2</v>
      </c>
      <c r="R29" s="3">
        <f t="shared" si="24"/>
        <v>0</v>
      </c>
      <c r="S29" s="3">
        <f t="shared" si="24"/>
        <v>0</v>
      </c>
      <c r="T29" s="3"/>
      <c r="U29" s="3">
        <f t="shared" si="30"/>
        <v>9.8418277680140595E-2</v>
      </c>
      <c r="V29" s="3"/>
      <c r="W29" s="4">
        <f t="shared" si="31"/>
        <v>1.1135029354207435</v>
      </c>
      <c r="X29" s="4">
        <f t="shared" si="27"/>
        <v>1.0160714285714287</v>
      </c>
      <c r="Y29" s="4">
        <f t="shared" si="27"/>
        <v>0.4618506493506494</v>
      </c>
      <c r="Z29" s="4">
        <f t="shared" si="27"/>
        <v>0</v>
      </c>
      <c r="AA29" s="4">
        <f t="shared" si="27"/>
        <v>0</v>
      </c>
      <c r="AB29" s="28">
        <f t="shared" si="7"/>
        <v>1.1135029354207435</v>
      </c>
      <c r="AC29" s="28"/>
      <c r="AD29" s="4">
        <f>IF(C29&gt;0,((I29*((3*56)+C29))/(4*C29*56))*(1-(C29-I29)/(569-56)),0)</f>
        <v>3.7557745200138853E-2</v>
      </c>
      <c r="AE29" s="4">
        <f t="shared" si="28"/>
        <v>0.10476190476190476</v>
      </c>
      <c r="AF29" s="4">
        <f t="shared" si="28"/>
        <v>3.6976911976911976E-2</v>
      </c>
      <c r="AG29" s="4">
        <f t="shared" si="28"/>
        <v>0</v>
      </c>
      <c r="AH29" s="4">
        <f t="shared" si="28"/>
        <v>0</v>
      </c>
      <c r="AQ29" s="22" t="s">
        <v>29</v>
      </c>
      <c r="AR29" s="27">
        <f t="shared" si="29"/>
        <v>5</v>
      </c>
      <c r="AS29" s="27">
        <f t="shared" si="29"/>
        <v>3</v>
      </c>
      <c r="AT29" s="5">
        <f t="shared" si="29"/>
        <v>1</v>
      </c>
      <c r="AU29" s="5">
        <f t="shared" si="29"/>
        <v>0</v>
      </c>
      <c r="AV29" s="23">
        <f t="shared" si="29"/>
        <v>0</v>
      </c>
      <c r="AW29" s="5"/>
      <c r="AX29" t="s">
        <v>32</v>
      </c>
      <c r="AY29" s="6">
        <f>MAX(W11:AA14)</f>
        <v>1.7185140440954394</v>
      </c>
      <c r="AZ29" s="6">
        <f>_xlfn.IFNA(VLOOKUP(AY29, W11:AH14,8,0), _xlfn.IFNA(VLOOKUP(AY29, X11:AH14,8,0), _xlfn.IFNA(VLOOKUP(AY29, Y11:AH14,8,0), _xlfn.IFNA(VLOOKUP(AY29, Z11:AH14,8,0), VLOOKUP(AY29, AA11:AH14,8,0)))))</f>
        <v>0.15924565310010527</v>
      </c>
      <c r="BA29" t="s">
        <v>32</v>
      </c>
      <c r="BB29" s="6">
        <f>MAX(AD11:AH14)</f>
        <v>0.15924565310010527</v>
      </c>
      <c r="BD29" t="s">
        <v>32</v>
      </c>
      <c r="BE29" s="5">
        <f>MAX($W11:$AA11)</f>
        <v>0.95541936025522634</v>
      </c>
      <c r="BF29" s="6">
        <f>_xlfn.IFNA(VLOOKUP($BE29, $W11:$AH11,8,0), _xlfn.IFNA(VLOOKUP($BE29, $X11:$AH11,8,0), _xlfn.IFNA(VLOOKUP($BE29, $Y11:$AH11,8,0), _xlfn.IFNA(VLOOKUP($BE29, $Z11:$AH11,8,0), VLOOKUP($BE29, $AA11:$AH11,8,0)))))</f>
        <v>6.5409071654057762E-3</v>
      </c>
      <c r="BH29" t="s">
        <v>32</v>
      </c>
      <c r="BI29" s="5">
        <f>MAX($W12:$AA12)</f>
        <v>1.7185140440954394</v>
      </c>
      <c r="BJ29" s="6">
        <f>_xlfn.IFNA(VLOOKUP($BI29, $W12:$AH12,8,0), _xlfn.IFNA(VLOOKUP($BI29, $X12:$AH12,8,0), _xlfn.IFNA(VLOOKUP($BI29, $Y12:$AH12,8,0), _xlfn.IFNA(VLOOKUP($BI29, $Z12:$AH12,8,0), VLOOKUP($BI29, $AA12:$AH12,8,0)))))</f>
        <v>0.15924565310010527</v>
      </c>
      <c r="BL29" t="s">
        <v>32</v>
      </c>
      <c r="BM29" s="5">
        <f>MAX($W13:$AA13)</f>
        <v>1.0142602495543671</v>
      </c>
      <c r="BN29" s="6">
        <f>_xlfn.IFNA(VLOOKUP($BM29, $W13:$AH13,8,0), _xlfn.IFNA(VLOOKUP($BM29, $X13:$AH13,8,0), _xlfn.IFNA(VLOOKUP($BM29, $Y13:$AH13,8,0), _xlfn.IFNA(VLOOKUP($BM29, $Z13:$AH13,8,0), VLOOKUP($BM29, $AA13:$AH13,8,0)))))</f>
        <v>4.6766027530957136E-3</v>
      </c>
      <c r="BP29" t="s">
        <v>32</v>
      </c>
      <c r="BQ29" s="5">
        <f>MAX($W14:$AA14)</f>
        <v>1.2083182265499561</v>
      </c>
      <c r="BR29" s="6">
        <f>_xlfn.IFNA(VLOOKUP($BQ29, $W14:$AH14,8,0), _xlfn.IFNA(VLOOKUP($BQ29, $X14:$AH14,8,0), _xlfn.IFNA(VLOOKUP($BQ29, $Y14:$AH14,8,0), _xlfn.IFNA(VLOOKUP($BQ29, $Z14:$AH14,8,0), VLOOKUP($BQ29, $AA14:$AH14,8,0)))))</f>
        <v>6.8838780867318761E-2</v>
      </c>
    </row>
    <row r="30" spans="1:70" s="1" customFormat="1" x14ac:dyDescent="0.3">
      <c r="B30" s="1" t="s">
        <v>30</v>
      </c>
      <c r="C30" s="1">
        <v>32</v>
      </c>
      <c r="D30" s="1">
        <v>4</v>
      </c>
      <c r="E30" s="1">
        <v>1</v>
      </c>
      <c r="F30" s="1">
        <v>0</v>
      </c>
      <c r="G30" s="1">
        <v>0</v>
      </c>
      <c r="I30" s="1">
        <v>3</v>
      </c>
      <c r="J30" s="1">
        <v>1</v>
      </c>
      <c r="K30" s="1">
        <v>1</v>
      </c>
      <c r="L30" s="1">
        <v>0</v>
      </c>
      <c r="M30" s="1">
        <v>0</v>
      </c>
      <c r="O30" s="10">
        <f t="shared" si="24"/>
        <v>9.375E-2</v>
      </c>
      <c r="P30" s="10">
        <f t="shared" si="24"/>
        <v>0.25</v>
      </c>
      <c r="Q30" s="10">
        <f t="shared" si="24"/>
        <v>1</v>
      </c>
      <c r="R30" s="10">
        <f t="shared" si="24"/>
        <v>0</v>
      </c>
      <c r="S30" s="10">
        <f t="shared" si="24"/>
        <v>0</v>
      </c>
      <c r="T30" s="10"/>
      <c r="U30" s="10">
        <f t="shared" si="30"/>
        <v>9.8418277680140595E-2</v>
      </c>
      <c r="V30" s="10"/>
      <c r="W30" s="11">
        <f t="shared" si="31"/>
        <v>0.9525669642857143</v>
      </c>
      <c r="X30" s="11">
        <f t="shared" si="27"/>
        <v>2.5401785714285716</v>
      </c>
      <c r="Y30" s="11">
        <f t="shared" si="27"/>
        <v>10.160714285714286</v>
      </c>
      <c r="Z30" s="11">
        <f t="shared" si="27"/>
        <v>0</v>
      </c>
      <c r="AA30" s="11">
        <f t="shared" si="27"/>
        <v>0</v>
      </c>
      <c r="AB30" s="11">
        <f t="shared" si="7"/>
        <v>10.160714285714286</v>
      </c>
      <c r="AC30" s="11"/>
      <c r="AD30" s="11">
        <f>IF(C30&gt;0,((I30*((3*56)+C30))/(4*C30*56))*(1-(C30-I30)/(569-56)),0)</f>
        <v>7.8973475355054293E-2</v>
      </c>
      <c r="AE30" s="11">
        <f t="shared" si="28"/>
        <v>0.1908416875522139</v>
      </c>
      <c r="AF30" s="11">
        <f t="shared" si="28"/>
        <v>0.7544642857142857</v>
      </c>
      <c r="AG30" s="11">
        <f t="shared" si="28"/>
        <v>0</v>
      </c>
      <c r="AH30" s="11">
        <f t="shared" si="28"/>
        <v>0</v>
      </c>
      <c r="AQ30" s="20" t="s">
        <v>30</v>
      </c>
      <c r="AR30" s="17">
        <f t="shared" si="29"/>
        <v>4</v>
      </c>
      <c r="AS30" s="17">
        <f t="shared" si="29"/>
        <v>5</v>
      </c>
      <c r="AT30" s="14">
        <f t="shared" si="29"/>
        <v>1</v>
      </c>
      <c r="AU30" s="14">
        <f t="shared" si="29"/>
        <v>0</v>
      </c>
      <c r="AV30" s="21">
        <f t="shared" si="29"/>
        <v>0</v>
      </c>
      <c r="AW30" s="14"/>
      <c r="AX30" s="1" t="s">
        <v>33</v>
      </c>
      <c r="AY30" s="15">
        <f>MAX(W15:AA18)</f>
        <v>4.4627450980392158</v>
      </c>
      <c r="AZ30" s="15">
        <f>_xlfn.IFNA(VLOOKUP(AY30, W15:AH18,8,0), _xlfn.IFNA(VLOOKUP(AY30, X15:AH18,8,0), _xlfn.IFNA(VLOOKUP(AY30, Y15:AH18,8,0), _xlfn.IFNA(VLOOKUP(AY30, Z15:AH18,8,0), VLOOKUP(AY30, AA15:AH18,8,0)))))</f>
        <v>0.30800969036263154</v>
      </c>
      <c r="BA30" s="1" t="s">
        <v>33</v>
      </c>
      <c r="BB30" s="15">
        <f>MAX(AD15:AH18)</f>
        <v>0.30800969036263154</v>
      </c>
      <c r="BD30" s="1" t="s">
        <v>33</v>
      </c>
      <c r="BE30" s="5">
        <f>MAX($W15:$AA15)</f>
        <v>4.4627450980392158</v>
      </c>
      <c r="BF30" s="15">
        <f>_xlfn.IFNA(VLOOKUP($BE30, $W15:$AH15,8,0), _xlfn.IFNA(VLOOKUP($BE30, $X15:$AH15,8,0), _xlfn.IFNA(VLOOKUP($BE30, $Y15:$AH15,8,0), _xlfn.IFNA(VLOOKUP($BE30, $Z15:$AH15,8,0), VLOOKUP($BE30, $AA15:$AH15,8,0)))))</f>
        <v>0.30800969036263154</v>
      </c>
      <c r="BH30" s="1" t="s">
        <v>33</v>
      </c>
      <c r="BI30" s="5">
        <f>MAX($W16:$AA16)</f>
        <v>1.0124194868510017</v>
      </c>
      <c r="BJ30" s="6">
        <f>_xlfn.IFNA(VLOOKUP($BI30, $W16:$AH16,8,0), _xlfn.IFNA(VLOOKUP($BI30, $X16:$AH16,8,0), _xlfn.IFNA(VLOOKUP($BI30, $Y16:$AH16,8,0), _xlfn.IFNA(VLOOKUP($BI30, $Z16:$AH16,8,0), VLOOKUP($BI30, $AA16:$AH16,8,0)))))</f>
        <v>1.0277324251915918E-2</v>
      </c>
      <c r="BL30" s="1" t="s">
        <v>33</v>
      </c>
      <c r="BM30" s="14">
        <f>MAX($W17:$AA17)</f>
        <v>0.99912203687445111</v>
      </c>
      <c r="BN30" s="15">
        <f>_xlfn.IFNA(VLOOKUP($BM30, $W17:$AH17,8,0), _xlfn.IFNA(VLOOKUP($BM30, $X17:$AH17,8,0), _xlfn.IFNA(VLOOKUP($BM30, $Y17:$AH17,8,0), _xlfn.IFNA(VLOOKUP($BM30, $Z17:$AH17,8,0), VLOOKUP($BM30, $AA17:$AH17,8,0)))))</f>
        <v>7.1491283080396331E-2</v>
      </c>
      <c r="BP30" s="1" t="s">
        <v>33</v>
      </c>
      <c r="BQ30" s="14">
        <f>MAX($W18:$AA18)</f>
        <v>0.94952023362536497</v>
      </c>
      <c r="BR30" s="15">
        <f>_xlfn.IFNA(VLOOKUP($BQ30, $W18:$AH18,8,0), _xlfn.IFNA(VLOOKUP($BQ30, $X18:$AH18,8,0), _xlfn.IFNA(VLOOKUP($BQ30, $Y18:$AH18,8,0), _xlfn.IFNA(VLOOKUP($BQ30, $Z18:$AH18,8,0), VLOOKUP($BQ30, $AA18:$AH18,8,0)))))</f>
        <v>7.6511340591440713E-2</v>
      </c>
    </row>
    <row r="31" spans="1:70" x14ac:dyDescent="0.3">
      <c r="A31" s="2" t="s">
        <v>38</v>
      </c>
      <c r="B31" t="s">
        <v>27</v>
      </c>
      <c r="C31" s="26">
        <v>469</v>
      </c>
      <c r="D31" s="26">
        <v>9</v>
      </c>
      <c r="E31" s="26">
        <v>0</v>
      </c>
      <c r="F31" s="26">
        <v>0</v>
      </c>
      <c r="G31" s="26">
        <v>0</v>
      </c>
      <c r="I31" s="26">
        <v>46</v>
      </c>
      <c r="J31" s="26">
        <v>0</v>
      </c>
      <c r="K31" s="26">
        <v>0</v>
      </c>
      <c r="L31" s="26">
        <v>0</v>
      </c>
      <c r="M31" s="26">
        <v>0</v>
      </c>
      <c r="O31" s="3">
        <f t="shared" si="24"/>
        <v>9.8081023454157784E-2</v>
      </c>
      <c r="P31" s="3">
        <f t="shared" si="24"/>
        <v>0</v>
      </c>
      <c r="Q31" s="3">
        <f t="shared" si="24"/>
        <v>0</v>
      </c>
      <c r="R31" s="3">
        <f t="shared" si="24"/>
        <v>0</v>
      </c>
      <c r="S31" s="3">
        <f t="shared" si="24"/>
        <v>0</v>
      </c>
      <c r="T31" s="3"/>
      <c r="U31" s="3">
        <f>53/569</f>
        <v>9.3145869947275917E-2</v>
      </c>
      <c r="V31" s="3"/>
      <c r="W31" s="4">
        <f>O31/$U31</f>
        <v>1.0529830631210526</v>
      </c>
      <c r="X31" s="4">
        <f t="shared" si="27"/>
        <v>0</v>
      </c>
      <c r="Y31" s="4">
        <f t="shared" si="27"/>
        <v>0</v>
      </c>
      <c r="Z31" s="4">
        <f t="shared" si="27"/>
        <v>0</v>
      </c>
      <c r="AA31" s="4">
        <f t="shared" si="27"/>
        <v>0</v>
      </c>
      <c r="AB31" s="4">
        <f t="shared" si="7"/>
        <v>1.0529830631210526</v>
      </c>
      <c r="AC31" s="4"/>
      <c r="AD31" s="4">
        <f>IF(C31&gt;0,((I31*((3*53)+C31))/(4*C31*53))*(1-(C31-I31)/(569-53)),0)</f>
        <v>5.2365109823539473E-2</v>
      </c>
      <c r="AE31" s="4">
        <f t="shared" ref="AE31:AH34" si="32">IF(D31&gt;0,((J31*((3*53)+D31))/(4*D31*53))*(1-(D31-J31)/(569-53)),0)</f>
        <v>0</v>
      </c>
      <c r="AF31" s="4">
        <f t="shared" si="32"/>
        <v>0</v>
      </c>
      <c r="AG31" s="4">
        <f t="shared" si="32"/>
        <v>0</v>
      </c>
      <c r="AH31" s="4">
        <f t="shared" si="32"/>
        <v>0</v>
      </c>
      <c r="AX31" t="s">
        <v>34</v>
      </c>
      <c r="AY31" s="6">
        <f>MAX(W19:AA22)</f>
        <v>8.2463768115942031</v>
      </c>
      <c r="AZ31" s="6">
        <f>_xlfn.IFNA(VLOOKUP(AY31, W19:AH22,8,0), _xlfn.IFNA(VLOOKUP(AY31, X19:AH22,8,0), _xlfn.IFNA(VLOOKUP(AY31, Y19:AH22,8,0), _xlfn.IFNA(VLOOKUP(AY31, Z19:AH22,8,0), VLOOKUP(AY31, AA19:AH22,8,0)))))</f>
        <v>0.75362318840579712</v>
      </c>
      <c r="BA31" t="s">
        <v>34</v>
      </c>
      <c r="BB31" s="6">
        <f>MAX(AD19:AH22)</f>
        <v>0.75362318840579712</v>
      </c>
      <c r="BD31" t="s">
        <v>34</v>
      </c>
      <c r="BE31" s="5">
        <f>MAX($W19:$AA19)</f>
        <v>1.1780538302277432</v>
      </c>
      <c r="BF31" s="6">
        <f>_xlfn.IFNA(VLOOKUP($BE31, $W19:$AH19,8,0), _xlfn.IFNA(VLOOKUP($BE31, $X19:$AH19,8,0), _xlfn.IFNA(VLOOKUP($BE31, $Y19:$AH19,8,0), _xlfn.IFNA(VLOOKUP($BE31, $Z19:$AH19,8,0), VLOOKUP($BE31, $AA19:$AH19,8,0)))))</f>
        <v>0.1137639751552795</v>
      </c>
      <c r="BH31" t="s">
        <v>34</v>
      </c>
      <c r="BI31" s="5">
        <f>MAX($W20:$AA20)</f>
        <v>8.2463768115942031</v>
      </c>
      <c r="BJ31" s="6">
        <f>_xlfn.IFNA(VLOOKUP($BI31, $W20:$AH20,8,0), _xlfn.IFNA(VLOOKUP($BI31, $X20:$AH20,8,0), _xlfn.IFNA(VLOOKUP($BI31, $Y20:$AH20,8,0), _xlfn.IFNA(VLOOKUP($BI31, $Z20:$AH20,8,0), VLOOKUP($BI31, $AA20:$AH20,8,0)))))</f>
        <v>0.75362318840579712</v>
      </c>
      <c r="BL31" t="s">
        <v>34</v>
      </c>
      <c r="BM31" s="5">
        <f>MAX($W21:$AA21)</f>
        <v>2.3385247674670127</v>
      </c>
      <c r="BN31" s="6">
        <f>_xlfn.IFNA(VLOOKUP($BM31, $W21:$AH21,8,0), _xlfn.IFNA(VLOOKUP($BM31, $X21:$AH21,8,0), _xlfn.IFNA(VLOOKUP($BM31, $Y21:$AH21,8,0), _xlfn.IFNA(VLOOKUP($BM31, $Z21:$AH21,8,0), VLOOKUP($BM31, $AA21:$AH21,8,0)))))</f>
        <v>0.25450054077438888</v>
      </c>
      <c r="BP31" t="s">
        <v>34</v>
      </c>
      <c r="BQ31" s="5">
        <f>MAX($W22:$AA22)</f>
        <v>1.5858416945373468</v>
      </c>
      <c r="BR31" s="6">
        <f>_xlfn.IFNA(VLOOKUP($BQ31, $W22:$AH22,8,0), _xlfn.IFNA(VLOOKUP($BQ31, $X22:$AH22,8,0), _xlfn.IFNA(VLOOKUP($BQ31, $Y22:$AH22,8,0), _xlfn.IFNA(VLOOKUP($BQ31, $Z22:$AH22,8,0), VLOOKUP($BQ31, $AA22:$AH22,8,0)))))</f>
        <v>0.15552814938684503</v>
      </c>
    </row>
    <row r="32" spans="1:70" x14ac:dyDescent="0.3">
      <c r="B32" t="s">
        <v>28</v>
      </c>
      <c r="C32" s="26">
        <v>209</v>
      </c>
      <c r="D32" s="26">
        <v>1</v>
      </c>
      <c r="E32" s="26">
        <v>0</v>
      </c>
      <c r="F32" s="26">
        <v>0</v>
      </c>
      <c r="G32" s="26">
        <v>0</v>
      </c>
      <c r="I32" s="26">
        <v>17</v>
      </c>
      <c r="J32" s="26">
        <v>0</v>
      </c>
      <c r="K32" s="26">
        <v>0</v>
      </c>
      <c r="L32" s="26">
        <v>0</v>
      </c>
      <c r="M32" s="26">
        <v>0</v>
      </c>
      <c r="O32" s="3">
        <f t="shared" si="24"/>
        <v>8.1339712918660281E-2</v>
      </c>
      <c r="P32" s="3">
        <f t="shared" si="24"/>
        <v>0</v>
      </c>
      <c r="Q32" s="3">
        <f t="shared" si="24"/>
        <v>0</v>
      </c>
      <c r="R32" s="3">
        <f t="shared" si="24"/>
        <v>0</v>
      </c>
      <c r="S32" s="3">
        <f t="shared" si="24"/>
        <v>0</v>
      </c>
      <c r="T32" s="3"/>
      <c r="U32" s="3">
        <f t="shared" ref="U32:U34" si="33">53/569</f>
        <v>9.3145869947275917E-2</v>
      </c>
      <c r="V32" s="3"/>
      <c r="W32" s="4">
        <f>O32/$U32</f>
        <v>0.87325088020222086</v>
      </c>
      <c r="X32" s="4">
        <f t="shared" si="27"/>
        <v>0</v>
      </c>
      <c r="Y32" s="4">
        <f t="shared" si="27"/>
        <v>0</v>
      </c>
      <c r="Z32" s="4">
        <f t="shared" si="27"/>
        <v>0</v>
      </c>
      <c r="AA32" s="4">
        <f t="shared" si="27"/>
        <v>0</v>
      </c>
      <c r="AB32" s="4">
        <f t="shared" si="7"/>
        <v>0.87325088020222086</v>
      </c>
      <c r="AC32" s="4"/>
      <c r="AD32" s="4">
        <f>IF(C32&gt;0,((I32*((3*53)+C32))/(4*C32*53))*(1-(C32-I32)/(569-53)),0)</f>
        <v>8.8656361075011916E-2</v>
      </c>
      <c r="AE32" s="4">
        <f t="shared" si="32"/>
        <v>0</v>
      </c>
      <c r="AF32" s="4">
        <f t="shared" si="32"/>
        <v>0</v>
      </c>
      <c r="AG32" s="4">
        <f t="shared" si="32"/>
        <v>0</v>
      </c>
      <c r="AH32" s="4">
        <f t="shared" si="32"/>
        <v>0</v>
      </c>
      <c r="AQ32" t="s">
        <v>39</v>
      </c>
      <c r="AX32" t="s">
        <v>35</v>
      </c>
      <c r="AY32" s="6">
        <f>MAX(W23:AA26)</f>
        <v>1.3360571052878742</v>
      </c>
      <c r="AZ32" s="6">
        <f>_xlfn.IFNA(VLOOKUP(AY32, W23:AH26,8,0), _xlfn.IFNA(VLOOKUP(AY32, X23:AH26,8,0), _xlfn.IFNA(VLOOKUP(AY32, Y23:AH26,8,0), _xlfn.IFNA(VLOOKUP(AY32, Z23:AH26,8,0), VLOOKUP(AY32, AA23:AH26,8,0)))))</f>
        <v>0.1218121501140369</v>
      </c>
      <c r="BA32" t="s">
        <v>35</v>
      </c>
      <c r="BB32" s="6">
        <f>MAX(AD23:AH26)</f>
        <v>0.1218121501140369</v>
      </c>
      <c r="BD32" t="s">
        <v>35</v>
      </c>
      <c r="BE32" s="5">
        <f>MAX($W23:$AA23)</f>
        <v>1.0186532686532686</v>
      </c>
      <c r="BF32" s="6">
        <f>_xlfn.IFNA(VLOOKUP($BE32, $W23:$AH23,8,0), _xlfn.IFNA(VLOOKUP($BE32, $X23:$AH23,8,0), _xlfn.IFNA(VLOOKUP($BE32, $Y23:$AH23,8,0), _xlfn.IFNA(VLOOKUP($BE32, $Z23:$AH23,8,0), VLOOKUP($BE32, $AA23:$AH23,8,0)))))</f>
        <v>5.5427715451300347E-2</v>
      </c>
      <c r="BH32" t="s">
        <v>35</v>
      </c>
      <c r="BI32" s="5">
        <f>MAX($W24:$AA24)</f>
        <v>0.67859272510435298</v>
      </c>
      <c r="BJ32" s="6">
        <f>_xlfn.IFNA(VLOOKUP($BI32, $W24:$AH24,8,0), _xlfn.IFNA(VLOOKUP($BI32, $X24:$AH24,8,0), _xlfn.IFNA(VLOOKUP($BI32, $Y24:$AH24,8,0), _xlfn.IFNA(VLOOKUP($BI32, $Z24:$AH24,8,0), VLOOKUP($BI32, $AA24:$AH24,8,0)))))</f>
        <v>4.4013906234178286E-2</v>
      </c>
      <c r="BL32" t="s">
        <v>35</v>
      </c>
      <c r="BM32" s="5">
        <f>MAX($W25:$AA25)</f>
        <v>1.3360571052878742</v>
      </c>
      <c r="BN32" s="6">
        <f>_xlfn.IFNA(VLOOKUP($BM32, $W25:$AH25,8,0), _xlfn.IFNA(VLOOKUP($BM32, $X25:$AH25,8,0), _xlfn.IFNA(VLOOKUP($BM32, $Y25:$AH25,8,0), _xlfn.IFNA(VLOOKUP($BM32, $Z25:$AH25,8,0), VLOOKUP($BM32, $AA25:$AH25,8,0)))))</f>
        <v>0.1218121501140369</v>
      </c>
      <c r="BP32" t="s">
        <v>35</v>
      </c>
      <c r="BQ32" s="5">
        <f>MAX($W26:$AA26)</f>
        <v>1.0818046349108472</v>
      </c>
      <c r="BR32" s="6">
        <f>_xlfn.IFNA(VLOOKUP($BQ32, $W26:$AH26,8,0), _xlfn.IFNA(VLOOKUP($BQ32, $X26:$AH26,8,0), _xlfn.IFNA(VLOOKUP($BQ32, $Y26:$AH26,8,0), _xlfn.IFNA(VLOOKUP($BQ32, $Z26:$AH26,8,0), VLOOKUP($BQ32, $AA26:$AH26,8,0)))))</f>
        <v>3.7565600480108735E-2</v>
      </c>
    </row>
    <row r="33" spans="1:70" x14ac:dyDescent="0.3">
      <c r="B33" t="s">
        <v>29</v>
      </c>
      <c r="C33" s="26">
        <v>531</v>
      </c>
      <c r="D33" s="26">
        <v>279</v>
      </c>
      <c r="E33" s="26">
        <v>24</v>
      </c>
      <c r="F33" s="26">
        <v>1</v>
      </c>
      <c r="G33" s="26">
        <v>0</v>
      </c>
      <c r="I33" s="26">
        <v>53</v>
      </c>
      <c r="J33" s="26">
        <v>22</v>
      </c>
      <c r="K33" s="26">
        <v>1</v>
      </c>
      <c r="L33" s="26">
        <v>0</v>
      </c>
      <c r="M33" s="26">
        <v>0</v>
      </c>
      <c r="O33" s="3">
        <f t="shared" si="24"/>
        <v>9.9811676082862524E-2</v>
      </c>
      <c r="P33" s="3">
        <f t="shared" si="24"/>
        <v>7.8853046594982074E-2</v>
      </c>
      <c r="Q33" s="3">
        <f t="shared" si="24"/>
        <v>4.1666666666666664E-2</v>
      </c>
      <c r="R33" s="3">
        <f t="shared" si="24"/>
        <v>0</v>
      </c>
      <c r="S33" s="3">
        <f t="shared" si="24"/>
        <v>0</v>
      </c>
      <c r="T33" s="3"/>
      <c r="U33" s="3">
        <f t="shared" si="33"/>
        <v>9.3145869947275917E-2</v>
      </c>
      <c r="V33" s="3"/>
      <c r="W33" s="4">
        <f>O33/$U33</f>
        <v>1.0715630885122411</v>
      </c>
      <c r="X33" s="4">
        <f t="shared" si="27"/>
        <v>0.84655440589707176</v>
      </c>
      <c r="Y33" s="4">
        <f t="shared" si="27"/>
        <v>0.44732704402515722</v>
      </c>
      <c r="Z33" s="4">
        <f t="shared" si="27"/>
        <v>0</v>
      </c>
      <c r="AA33" s="4">
        <f t="shared" si="27"/>
        <v>0</v>
      </c>
      <c r="AB33" s="4">
        <f t="shared" si="7"/>
        <v>1.0715630885122411</v>
      </c>
      <c r="AC33" s="4"/>
      <c r="AD33" s="4">
        <f>IF(C33&gt;0,((I33*((3*53)+C33))/(4*C33*53))*(1-(C33-I33)/(569-53)),0)</f>
        <v>2.392370691542943E-2</v>
      </c>
      <c r="AE33" s="4">
        <f t="shared" si="32"/>
        <v>8.1772408510932773E-2</v>
      </c>
      <c r="AF33" s="4">
        <f t="shared" si="32"/>
        <v>3.436380174052947E-2</v>
      </c>
      <c r="AG33" s="4">
        <f t="shared" si="32"/>
        <v>0</v>
      </c>
      <c r="AH33" s="4">
        <f t="shared" si="32"/>
        <v>0</v>
      </c>
      <c r="AQ33" s="18" t="s">
        <v>27</v>
      </c>
      <c r="AR33" s="8">
        <f>COUNTIF(W3, "&gt;2") + COUNTIF(W7, "&gt;2") + COUNTIF(W11, "&gt;2") + COUNTIF(W15, "&gt;2") + COUNTIF(W19, "&gt;2") + COUNTIF(W23, "&gt;2") + COUNTIF(W27, "&gt;2") + COUNTIF(W31, "&gt;2")</f>
        <v>0</v>
      </c>
      <c r="AS33" s="8">
        <f>COUNTIF(X3, "&gt;2") + COUNTIF(X7, "&gt;2") + COUNTIF(X11, "&gt;2") + COUNTIF(X15, "&gt;2") + COUNTIF(X19, "&gt;2") + COUNTIF(X23, "&gt;2") + COUNTIF(X27, "&gt;2") + COUNTIF(X31, "&gt;2")</f>
        <v>0</v>
      </c>
      <c r="AT33" s="8">
        <f>COUNTIF(Y3, "&gt;2") + COUNTIF(Y7, "&gt;2") + COUNTIF(Y11, "&gt;2") + COUNTIF(Y15, "&gt;2") + COUNTIF(Y19, "&gt;2") + COUNTIF(Y23, "&gt;2") + COUNTIF(Y27, "&gt;2") + COUNTIF(Y31, "&gt;2")</f>
        <v>1</v>
      </c>
      <c r="AU33" s="8">
        <f>COUNTIF(Z3, "&gt;2") + COUNTIF(Z7, "&gt;2") + COUNTIF(Z11, "&gt;2") + COUNTIF(Z15, "&gt;2") + COUNTIF(Z19, "&gt;2") + COUNTIF(Z23, "&gt;2") + COUNTIF(Z27, "&gt;2") + COUNTIF(Z31, "&gt;2")</f>
        <v>1</v>
      </c>
      <c r="AV33" s="19">
        <f>COUNTIF(AA3, "&gt;2") + COUNTIF(AA7, "&gt;2") + COUNTIF(AA11, "&gt;2") + COUNTIF(AA15, "&gt;2") + COUNTIF(AA19, "&gt;2") + COUNTIF(AA23, "&gt;2") + COUNTIF(AA27, "&gt;2") + COUNTIF(AA31, "&gt;2")</f>
        <v>0</v>
      </c>
      <c r="AW33" s="5"/>
      <c r="AX33" t="s">
        <v>37</v>
      </c>
      <c r="AY33" s="6">
        <f>MAX(W27:AA30)</f>
        <v>10.160714285714286</v>
      </c>
      <c r="AZ33" s="6">
        <f>_xlfn.IFNA(VLOOKUP(AY33, W27:AH30,8,0), _xlfn.IFNA(VLOOKUP(AY33, X27:AH30,8,0), _xlfn.IFNA(VLOOKUP(AY33, Y27:AH30,8,0), _xlfn.IFNA(VLOOKUP(AY33, Z27:AH30,8,0), VLOOKUP(AY33, AA27:AH30,8,0)))))</f>
        <v>0.7544642857142857</v>
      </c>
      <c r="BA33" t="s">
        <v>37</v>
      </c>
      <c r="BB33" s="6">
        <f>MAX(AD27:AH30)</f>
        <v>0.7544642857142857</v>
      </c>
      <c r="BD33" t="s">
        <v>37</v>
      </c>
      <c r="BE33" s="5">
        <f>MAX($W27:$AA27)</f>
        <v>1.0901171197223829</v>
      </c>
      <c r="BF33" s="6">
        <f>_xlfn.IFNA(VLOOKUP($BE33, $W27:$AH27,8,0), _xlfn.IFNA(VLOOKUP($BE33, $X27:$AH27,8,0), _xlfn.IFNA(VLOOKUP($BE33, $Y27:$AH27,8,0), _xlfn.IFNA(VLOOKUP($BE33, $Z27:$AH27,8,0), VLOOKUP($BE33, $AA27:$AH27,8,0)))))</f>
        <v>4.4501435775674003E-2</v>
      </c>
      <c r="BH33" t="s">
        <v>37</v>
      </c>
      <c r="BI33" s="5">
        <f>MAX($W28:$AA28)</f>
        <v>1.4803689687795647</v>
      </c>
      <c r="BJ33" s="6">
        <f>_xlfn.IFNA(VLOOKUP($BI33, $W28:$AH28,8,0), _xlfn.IFNA(VLOOKUP($BI33, $X28:$AH28,8,0), _xlfn.IFNA(VLOOKUP($BI33, $Y28:$AH28,8,0), _xlfn.IFNA(VLOOKUP($BI33, $Z28:$AH28,8,0), VLOOKUP($BI33, $AA28:$AH28,8,0)))))</f>
        <v>0.15531101484395313</v>
      </c>
      <c r="BL33" t="s">
        <v>37</v>
      </c>
      <c r="BM33" s="5">
        <f>MAX($W29:$AA29)</f>
        <v>1.1135029354207435</v>
      </c>
      <c r="BN33" s="6">
        <f>_xlfn.IFNA(VLOOKUP($BM33, $W29:$AH29,8,0), _xlfn.IFNA(VLOOKUP($BM33, $X29:$AH29,8,0), _xlfn.IFNA(VLOOKUP($BM33, $Y29:$AH29,8,0), _xlfn.IFNA(VLOOKUP($BM33, $Z29:$AH29,8,0), VLOOKUP($BM33, $AA29:$AH29,8,0)))))</f>
        <v>3.7557745200138853E-2</v>
      </c>
      <c r="BP33" t="s">
        <v>37</v>
      </c>
      <c r="BQ33" s="5">
        <f>MAX($W30:$AA30)</f>
        <v>10.160714285714286</v>
      </c>
      <c r="BR33" s="6">
        <f>_xlfn.IFNA(VLOOKUP($BQ33, $W30:$AH30,8,0), _xlfn.IFNA(VLOOKUP($BQ33, $X30:$AH30,8,0), _xlfn.IFNA(VLOOKUP($BQ33, $Y30:$AH30,8,0), _xlfn.IFNA(VLOOKUP($BQ33, $Z30:$AH30,8,0), VLOOKUP($BQ33, $AA30:$AH30,8,0)))))</f>
        <v>0.7544642857142857</v>
      </c>
    </row>
    <row r="34" spans="1:70" s="1" customFormat="1" x14ac:dyDescent="0.3">
      <c r="B34" s="1" t="s">
        <v>30</v>
      </c>
      <c r="C34" s="1">
        <v>466</v>
      </c>
      <c r="D34" s="1">
        <v>7</v>
      </c>
      <c r="E34" s="1">
        <v>0</v>
      </c>
      <c r="F34" s="1">
        <v>0</v>
      </c>
      <c r="G34" s="1">
        <v>0</v>
      </c>
      <c r="I34" s="1">
        <v>49</v>
      </c>
      <c r="J34" s="1">
        <v>0</v>
      </c>
      <c r="K34" s="1">
        <v>0</v>
      </c>
      <c r="L34" s="1">
        <v>0</v>
      </c>
      <c r="M34" s="1">
        <v>0</v>
      </c>
      <c r="O34" s="10">
        <f t="shared" si="24"/>
        <v>0.10515021459227468</v>
      </c>
      <c r="P34" s="10">
        <f t="shared" si="24"/>
        <v>0</v>
      </c>
      <c r="Q34" s="10">
        <f t="shared" si="24"/>
        <v>0</v>
      </c>
      <c r="R34" s="10">
        <f t="shared" si="24"/>
        <v>0</v>
      </c>
      <c r="S34" s="10">
        <f t="shared" si="24"/>
        <v>0</v>
      </c>
      <c r="T34" s="10"/>
      <c r="U34" s="10">
        <f t="shared" si="33"/>
        <v>9.3145869947275917E-2</v>
      </c>
      <c r="V34" s="10"/>
      <c r="W34" s="11">
        <f>O34/$U34</f>
        <v>1.1288768321321565</v>
      </c>
      <c r="X34" s="11">
        <f t="shared" si="27"/>
        <v>0</v>
      </c>
      <c r="Y34" s="11">
        <f t="shared" si="27"/>
        <v>0</v>
      </c>
      <c r="Z34" s="11">
        <f t="shared" si="27"/>
        <v>0</v>
      </c>
      <c r="AA34" s="11">
        <f t="shared" si="27"/>
        <v>0</v>
      </c>
      <c r="AB34" s="11">
        <f t="shared" si="7"/>
        <v>1.1288768321321565</v>
      </c>
      <c r="AC34" s="11"/>
      <c r="AD34" s="11">
        <f>IF(C34&gt;0,((I34*((3*53)+C34))/(4*C34*53))*(1-(C34-I34)/(569-53)),0)</f>
        <v>5.9475734312353701E-2</v>
      </c>
      <c r="AE34" s="11">
        <f t="shared" si="32"/>
        <v>0</v>
      </c>
      <c r="AF34" s="11">
        <f t="shared" si="32"/>
        <v>0</v>
      </c>
      <c r="AG34" s="11">
        <f t="shared" si="32"/>
        <v>0</v>
      </c>
      <c r="AH34" s="11">
        <f t="shared" si="32"/>
        <v>0</v>
      </c>
      <c r="AQ34" s="22" t="s">
        <v>28</v>
      </c>
      <c r="AR34" s="5">
        <f t="shared" ref="AR34:AV36" si="34">COUNTIF(W4, "&gt;2") + COUNTIF(W8, "&gt;2") + COUNTIF(W12, "&gt;2") + COUNTIF(W16, "&gt;2") + COUNTIF(W20, "&gt;2") + COUNTIF(W24, "&gt;2") + COUNTIF(W28, "&gt;2") + COUNTIF(W32, "&gt;2")</f>
        <v>0</v>
      </c>
      <c r="AS34" s="5">
        <f t="shared" si="34"/>
        <v>0</v>
      </c>
      <c r="AT34" s="5">
        <f t="shared" si="34"/>
        <v>2</v>
      </c>
      <c r="AU34" s="5">
        <f t="shared" si="34"/>
        <v>0</v>
      </c>
      <c r="AV34" s="23">
        <f t="shared" si="34"/>
        <v>0</v>
      </c>
      <c r="AW34" s="14"/>
      <c r="AX34" s="1" t="s">
        <v>38</v>
      </c>
      <c r="AY34" s="15">
        <f>MAX(W31:AA34)</f>
        <v>1.1288768321321565</v>
      </c>
      <c r="AZ34" s="15">
        <f>_xlfn.IFNA(VLOOKUP(AY34, W31:AH34,8,0), _xlfn.IFNA(VLOOKUP(AY34, X31:AH34,8,0), _xlfn.IFNA(VLOOKUP(AY34, Y31:AH34,8,0), _xlfn.IFNA(VLOOKUP(AY34, Z31:AH34,8,0), VLOOKUP(AY34, AA31:AH34,8,0)))))</f>
        <v>5.9475734312353701E-2</v>
      </c>
      <c r="BA34" s="1" t="s">
        <v>38</v>
      </c>
      <c r="BB34" s="15">
        <f>MAX(AD31:AH34)</f>
        <v>8.8656361075011916E-2</v>
      </c>
      <c r="BD34" s="1" t="s">
        <v>38</v>
      </c>
      <c r="BE34" s="5">
        <f>MAX($W31:$AA31)</f>
        <v>1.0529830631210526</v>
      </c>
      <c r="BF34" s="15">
        <f>_xlfn.IFNA(VLOOKUP($BE34, $W31:$AH31,8,0), _xlfn.IFNA(VLOOKUP($BE34, $X31:$AH31,8,0), _xlfn.IFNA(VLOOKUP($BE34, $Y31:$AH31,8,0), _xlfn.IFNA(VLOOKUP($BE34, $Z31:$AH31,8,0), VLOOKUP($BE34, $AA31:$AH31,8,0)))))</f>
        <v>5.2365109823539473E-2</v>
      </c>
      <c r="BH34" s="1" t="s">
        <v>38</v>
      </c>
      <c r="BI34" s="5">
        <f>MAX($W32:$AA32)</f>
        <v>0.87325088020222086</v>
      </c>
      <c r="BJ34" s="6">
        <f>_xlfn.IFNA(VLOOKUP($BI34, $W32:$AH32,8,0), _xlfn.IFNA(VLOOKUP($BI34, $X32:$AH32,8,0), _xlfn.IFNA(VLOOKUP($BI34, $Y32:$AH32,8,0), _xlfn.IFNA(VLOOKUP($BI34, $Z32:$AH32,8,0), VLOOKUP($BI34, $AA32:$AH32,8,0)))))</f>
        <v>8.8656361075011916E-2</v>
      </c>
      <c r="BL34" s="1" t="s">
        <v>38</v>
      </c>
      <c r="BM34" s="14">
        <f>MAX($W33:$AA33)</f>
        <v>1.0715630885122411</v>
      </c>
      <c r="BN34" s="15">
        <f>_xlfn.IFNA(VLOOKUP($BM34, $W33:$AH33,8,0), _xlfn.IFNA(VLOOKUP($BM34, $X33:$AH33,8,0), _xlfn.IFNA(VLOOKUP($BM34, $Y33:$AH33,8,0), _xlfn.IFNA(VLOOKUP($BM34, $Z33:$AH33,8,0), VLOOKUP($BM34, $AA33:$AH33,8,0)))))</f>
        <v>2.392370691542943E-2</v>
      </c>
      <c r="BP34" s="1" t="s">
        <v>38</v>
      </c>
      <c r="BQ34" s="14">
        <f>MAX($W34:$AA34)</f>
        <v>1.1288768321321565</v>
      </c>
      <c r="BR34" s="15">
        <f>_xlfn.IFNA(VLOOKUP($BQ34, $W34:$AH34,8,0), _xlfn.IFNA(VLOOKUP($BQ34, $X34:$AH34,8,0), _xlfn.IFNA(VLOOKUP($BQ34, $Y34:$AH34,8,0), _xlfn.IFNA(VLOOKUP($BQ34, $Z34:$AH34,8,0), VLOOKUP($BQ34, $AA34:$AH34,8,0)))))</f>
        <v>5.9475734312353701E-2</v>
      </c>
    </row>
    <row r="35" spans="1:70" x14ac:dyDescent="0.3">
      <c r="AQ35" s="22" t="s">
        <v>29</v>
      </c>
      <c r="AR35" s="5">
        <f t="shared" si="34"/>
        <v>0</v>
      </c>
      <c r="AS35" s="5">
        <f t="shared" si="34"/>
        <v>0</v>
      </c>
      <c r="AT35" s="5">
        <f t="shared" si="34"/>
        <v>1</v>
      </c>
      <c r="AU35" s="5">
        <f t="shared" si="34"/>
        <v>0</v>
      </c>
      <c r="AV35" s="23">
        <f t="shared" si="34"/>
        <v>0</v>
      </c>
      <c r="AW35" s="5"/>
    </row>
    <row r="36" spans="1:70" x14ac:dyDescent="0.3">
      <c r="AQ36" s="22" t="s">
        <v>30</v>
      </c>
      <c r="AR36" s="5">
        <f t="shared" si="34"/>
        <v>0</v>
      </c>
      <c r="AS36" s="5">
        <f t="shared" si="34"/>
        <v>1</v>
      </c>
      <c r="AT36" s="5">
        <f t="shared" si="34"/>
        <v>1</v>
      </c>
      <c r="AU36" s="5">
        <f t="shared" si="34"/>
        <v>0</v>
      </c>
      <c r="AV36" s="23">
        <f t="shared" si="34"/>
        <v>0</v>
      </c>
      <c r="AW36" s="5"/>
      <c r="AX36" t="s">
        <v>42</v>
      </c>
      <c r="AY36">
        <f>COUNTIF(AY27:AY34, "&gt;1.5")</f>
        <v>6</v>
      </c>
      <c r="BD36" t="s">
        <v>42</v>
      </c>
      <c r="BE36">
        <f>COUNTIF(BE27:BE34, "&gt;1.5")</f>
        <v>2</v>
      </c>
      <c r="BH36" t="s">
        <v>42</v>
      </c>
      <c r="BI36">
        <f>COUNTIF(BI27:BI34, "&gt;1.5")</f>
        <v>3</v>
      </c>
      <c r="BL36" t="s">
        <v>42</v>
      </c>
      <c r="BM36">
        <f>COUNTIF(BM27:BM34, "&gt;1.5")</f>
        <v>1</v>
      </c>
      <c r="BP36" t="s">
        <v>42</v>
      </c>
      <c r="BQ36">
        <f>COUNTIF(BQ27:BQ34, "&gt;1.5")</f>
        <v>2</v>
      </c>
    </row>
    <row r="37" spans="1:70" x14ac:dyDescent="0.3">
      <c r="A37" t="s">
        <v>48</v>
      </c>
      <c r="AQ37" s="20"/>
      <c r="AR37" s="1"/>
      <c r="AS37" s="1"/>
      <c r="AT37" s="1"/>
      <c r="AU37" s="1"/>
      <c r="AV37" s="24"/>
      <c r="AX37" t="s">
        <v>43</v>
      </c>
      <c r="AY37">
        <f>COUNTIF(AY27:AY34, "&gt;2")</f>
        <v>5</v>
      </c>
      <c r="BD37" t="s">
        <v>43</v>
      </c>
      <c r="BE37">
        <f>COUNTIF(BE27:BE34, "&gt;2")</f>
        <v>2</v>
      </c>
      <c r="BH37" t="s">
        <v>43</v>
      </c>
      <c r="BI37">
        <f>COUNTIF(BI27:BI34, "&gt;2")</f>
        <v>2</v>
      </c>
      <c r="BL37" t="s">
        <v>43</v>
      </c>
      <c r="BM37">
        <f>COUNTIF(BM27:BM34, "&gt;2")</f>
        <v>1</v>
      </c>
      <c r="BP37" t="s">
        <v>43</v>
      </c>
      <c r="BQ37">
        <f>COUNTIF(BQ27:BQ34, "&gt;2")</f>
        <v>1</v>
      </c>
    </row>
    <row r="39" spans="1:70" x14ac:dyDescent="0.3">
      <c r="AX39" s="1" t="s">
        <v>45</v>
      </c>
      <c r="AY39" s="1"/>
      <c r="BA39" t="s">
        <v>53</v>
      </c>
    </row>
    <row r="40" spans="1:70" x14ac:dyDescent="0.3">
      <c r="AX40" t="s">
        <v>26</v>
      </c>
      <c r="AY40" t="str">
        <f>IF(COUNTIF(W3:AA3,AY27), B3, IF(COUNTIF(W4:AA4,AY27), B4, IF(COUNTIF(W5:AA5,AY27), B5, B6)))</f>
        <v>dE(class)</v>
      </c>
      <c r="BA40" t="str">
        <f>ROUND(AY27, 2) &amp; " (" &amp; ROUND(AZ27, 2) &amp; ")"</f>
        <v>2.21 (0.25)</v>
      </c>
    </row>
    <row r="41" spans="1:70" x14ac:dyDescent="0.3">
      <c r="AX41" t="s">
        <v>31</v>
      </c>
      <c r="AY41" t="str">
        <f>IF(COUNTIF(W7:AA7,AY28), B7, IF(COUNTIF(W8:AA8,AY28), B8, IF(COUNTIF(W9:AA9,AY28), B9, B10)))</f>
        <v>dE</v>
      </c>
      <c r="BA41" t="str">
        <f t="shared" ref="BA41:BA43" si="35">ROUND(AY28, 2) &amp; " (" &amp; ROUND(AZ28, 2) &amp; ")"</f>
        <v>4.2 (0.18)</v>
      </c>
    </row>
    <row r="42" spans="1:70" x14ac:dyDescent="0.3">
      <c r="AX42" t="s">
        <v>32</v>
      </c>
      <c r="AY42" t="str">
        <f>IF(COUNTIF(W11:AA11,AY29), B11, IF(COUNTIF(W12:AA12,AY29), B12, IF(COUNTIF(W13:AA13,AY29), B13, B14)))</f>
        <v>dE</v>
      </c>
      <c r="BA42" t="str">
        <f t="shared" si="35"/>
        <v>1.72 (0.16)</v>
      </c>
    </row>
    <row r="43" spans="1:70" x14ac:dyDescent="0.3">
      <c r="AX43" t="s">
        <v>33</v>
      </c>
      <c r="AY43" t="str">
        <f>IF(COUNTIF(W15:AA15,AY30), B15, IF(COUNTIF(W16:AA16,AY30), B16, IF(COUNTIF(W17:AA17,AY30), B17, B18)))</f>
        <v>dE(class)</v>
      </c>
      <c r="BA43" t="str">
        <f t="shared" si="35"/>
        <v>4.46 (0.31)</v>
      </c>
    </row>
    <row r="44" spans="1:70" x14ac:dyDescent="0.3">
      <c r="AX44" t="s">
        <v>34</v>
      </c>
      <c r="AY44" t="str">
        <f>IF(COUNTIF(W19:AA19,AY31), B19, IF(COUNTIF(W20:AA20,AY31), B20, IF(COUNTIF(W21:AA21,AY31), B21, B22)))</f>
        <v>dE</v>
      </c>
      <c r="BA44" t="str">
        <f>ROUND(AY31, 2) &amp; " (" &amp; ROUND(AZ31, 2) &amp; ")"</f>
        <v>8.25 (0.75)</v>
      </c>
    </row>
    <row r="45" spans="1:70" x14ac:dyDescent="0.3">
      <c r="AX45" t="s">
        <v>35</v>
      </c>
      <c r="AY45" t="str">
        <f>IF(COUNTIF(W23:AA23,AY32), B23, IF(COUNTIF(W24:AA24,AY32), B24, IF(COUNTIF(W25:AA25,AY32), B25, B26)))</f>
        <v>dU(class)</v>
      </c>
      <c r="BA45" t="str">
        <f t="shared" ref="BA45:BA47" si="36">ROUND(AY32, 2) &amp; " (" &amp; ROUND(AZ32, 2) &amp; ")"</f>
        <v>1.34 (0.12)</v>
      </c>
    </row>
    <row r="46" spans="1:70" x14ac:dyDescent="0.3">
      <c r="AX46" t="s">
        <v>37</v>
      </c>
      <c r="AY46" t="str">
        <f>IF(COUNTIF(W27:AA27,AY33), B27, IF(COUNTIF(W28:AA28,AY33), B28, IF(COUNTIF(W29:AA29,AY33), B29, B30)))</f>
        <v>dU</v>
      </c>
      <c r="BA46" t="str">
        <f t="shared" si="36"/>
        <v>10.16 (0.75)</v>
      </c>
    </row>
    <row r="47" spans="1:70" x14ac:dyDescent="0.3">
      <c r="AX47" t="s">
        <v>38</v>
      </c>
      <c r="AY47" t="str">
        <f>IF(COUNTIF(W31:AA31,AY34), B31, IF(COUNTIF(W32:AA32,AY34), B32, IF(COUNTIF(W33:AA33,AY34), B33, B34)))</f>
        <v>dU</v>
      </c>
      <c r="BA47" t="str">
        <f t="shared" si="36"/>
        <v>1.13 (0.06)</v>
      </c>
    </row>
    <row r="49" spans="50:52" x14ac:dyDescent="0.3">
      <c r="AX49" t="s">
        <v>46</v>
      </c>
      <c r="AY49" t="s">
        <v>47</v>
      </c>
    </row>
    <row r="50" spans="50:52" x14ac:dyDescent="0.3">
      <c r="AX50" t="s">
        <v>27</v>
      </c>
      <c r="AY50">
        <f>COUNTIF(AY$40:AY$47, AX50)</f>
        <v>2</v>
      </c>
    </row>
    <row r="51" spans="50:52" x14ac:dyDescent="0.3">
      <c r="AX51" t="s">
        <v>28</v>
      </c>
      <c r="AY51">
        <f t="shared" ref="AY51:AY53" si="37">COUNTIF(AY$40:AY$47, AX51)</f>
        <v>3</v>
      </c>
    </row>
    <row r="52" spans="50:52" x14ac:dyDescent="0.3">
      <c r="AX52" t="s">
        <v>29</v>
      </c>
      <c r="AY52">
        <f t="shared" si="37"/>
        <v>1</v>
      </c>
    </row>
    <row r="53" spans="50:52" x14ac:dyDescent="0.3">
      <c r="AX53" t="s">
        <v>30</v>
      </c>
      <c r="AY53">
        <f t="shared" si="37"/>
        <v>2</v>
      </c>
    </row>
    <row r="55" spans="50:52" x14ac:dyDescent="0.3">
      <c r="AX55" t="s">
        <v>46</v>
      </c>
      <c r="AY55" t="s">
        <v>50</v>
      </c>
      <c r="AZ55" t="s">
        <v>51</v>
      </c>
    </row>
    <row r="56" spans="50:52" x14ac:dyDescent="0.3">
      <c r="AX56" t="s">
        <v>27</v>
      </c>
      <c r="AY56">
        <f>SUM(COUNTIF(AB3, "&gt;1.5"), COUNTIF(AB7, "&gt;1.5"), COUNTIF(AB11, "&gt;1.5"), COUNTIF(AB15, "&gt;1.5"), COUNTIF(AB19, "&gt;1.5"), COUNTIF(AB23, "&gt;1.5"), COUNTIF(AB27, "&gt;1.5"), COUNTIF(AB31, "&gt;1.5"))</f>
        <v>2</v>
      </c>
      <c r="AZ56">
        <f>SUM(COUNTIF(AB3, "&gt;2"), COUNTIF(AB7, "&gt;2"), COUNTIF(AB11, "&gt;2"), COUNTIF(AB15, "&gt;2"), COUNTIF(AB19, "&gt;2"), COUNTIF(AB23, "&gt;2"), COUNTIF(AB27, "&gt;2"), COUNTIF(AB31, "&gt;2"))</f>
        <v>2</v>
      </c>
    </row>
    <row r="57" spans="50:52" x14ac:dyDescent="0.3">
      <c r="AX57" t="s">
        <v>28</v>
      </c>
      <c r="AY57">
        <f>SUM(COUNTIF(AB4, "&gt;1.5"), COUNTIF(AB8, "&gt;1.5"), COUNTIF(AB12, "&gt;1.5"), COUNTIF(AB16, "&gt;1.5"), COUNTIF(AB20, "&gt;1.5"), COUNTIF(AB24, "&gt;1.5"), COUNTIF(AB28, "&gt;1.5"), COUNTIF(AB32, "&gt;1.5"))</f>
        <v>3</v>
      </c>
      <c r="AZ57">
        <f t="shared" ref="AZ57:AZ59" si="38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">
      <c r="AX58" t="s">
        <v>29</v>
      </c>
      <c r="AY58">
        <f t="shared" ref="AY58:AY59" si="39">SUM(COUNTIF(AB5, "&gt;1.5"), COUNTIF(AB9, "&gt;1.5"), COUNTIF(AB13, "&gt;1.5"), COUNTIF(AB17, "&gt;1.5"), COUNTIF(AB21, "&gt;1.5"), COUNTIF(AB25, "&gt;1.5"), COUNTIF(AB29, "&gt;1.5"), COUNTIF(AB33, "&gt;1.5"))</f>
        <v>1</v>
      </c>
      <c r="AZ58">
        <f t="shared" si="38"/>
        <v>1</v>
      </c>
    </row>
    <row r="59" spans="50:52" x14ac:dyDescent="0.3">
      <c r="AX59" t="s">
        <v>30</v>
      </c>
      <c r="AY59">
        <f t="shared" si="39"/>
        <v>2</v>
      </c>
      <c r="AZ59">
        <f t="shared" si="38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B8B8961709E49859A44A6608C242D" ma:contentTypeVersion="12" ma:contentTypeDescription="Create a new document." ma:contentTypeScope="" ma:versionID="91f316d38f2be5494ab0d3724e124308">
  <xsd:schema xmlns:xsd="http://www.w3.org/2001/XMLSchema" xmlns:xs="http://www.w3.org/2001/XMLSchema" xmlns:p="http://schemas.microsoft.com/office/2006/metadata/properties" xmlns:ns3="43b54cb5-a873-4f5e-a135-b4610bf181d2" xmlns:ns4="d028fd66-6788-42b6-b8bb-de8ad7a52eae" targetNamespace="http://schemas.microsoft.com/office/2006/metadata/properties" ma:root="true" ma:fieldsID="96c47c95b784b6b02f3b818bccb484f5" ns3:_="" ns4:_="">
    <xsd:import namespace="43b54cb5-a873-4f5e-a135-b4610bf181d2"/>
    <xsd:import namespace="d028fd66-6788-42b6-b8bb-de8ad7a52e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54cb5-a873-4f5e-a135-b4610bf181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8fd66-6788-42b6-b8bb-de8ad7a52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EE212-7898-4CD6-8DA3-5A159F1B056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b54cb5-a873-4f5e-a135-b4610bf181d2"/>
    <ds:schemaRef ds:uri="http://purl.org/dc/elements/1.1/"/>
    <ds:schemaRef ds:uri="http://schemas.microsoft.com/office/2006/metadata/properties"/>
    <ds:schemaRef ds:uri="http://schemas.microsoft.com/office/infopath/2007/PartnerControls"/>
    <ds:schemaRef ds:uri="d028fd66-6788-42b6-b8bb-de8ad7a52ea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3CBEE6-5899-4AD1-8B90-40A1FC5D2C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03E5DF-3271-444E-82FA-6EB6E6C41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b54cb5-a873-4f5e-a135-b4610bf181d2"/>
    <ds:schemaRef ds:uri="d028fd66-6788-42b6-b8bb-de8ad7a52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moefrags</vt:lpstr>
      <vt:lpstr>ef</vt:lpstr>
      <vt:lpstr>gh</vt:lpstr>
      <vt:lpstr>rec_ef</vt:lpstr>
      <vt:lpstr>rec_gh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Szwabowski</dc:creator>
  <cp:lastModifiedBy>Gregory Leon Szwabowski (gszwbwsk)</cp:lastModifiedBy>
  <dcterms:created xsi:type="dcterms:W3CDTF">2020-07-07T16:26:23Z</dcterms:created>
  <dcterms:modified xsi:type="dcterms:W3CDTF">2020-12-09T23:22:52Z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0x010100716B8B8961709E49859A44A6608C242D</vt:lpwstr>
  </property>
</Properties>
</file>