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redone_excel_sheets/"/>
    </mc:Choice>
  </mc:AlternateContent>
  <xr:revisionPtr revIDLastSave="244" documentId="8_{CF92FB4A-C226-44D0-ACFF-9C2BD4D54E93}" xr6:coauthVersionLast="47" xr6:coauthVersionMax="47" xr10:uidLastSave="{D2AD6D3B-8284-4D46-BFB0-AD69C118134B}"/>
  <bookViews>
    <workbookView xWindow="28690" yWindow="-110" windowWidth="25420" windowHeight="15370" xr2:uid="{713376E4-D4C3-4AD6-8C36-1D956A9FD668}"/>
  </bookViews>
  <sheets>
    <sheet name="moefrags" sheetId="12" r:id="rId1"/>
    <sheet name="ef" sheetId="13" r:id="rId2"/>
    <sheet name="gh" sheetId="14" r:id="rId3"/>
    <sheet name="rec_EF" sheetId="15" r:id="rId4"/>
    <sheet name="rec_GH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47" i="16" l="1"/>
  <c r="BA46" i="16"/>
  <c r="BA45" i="16"/>
  <c r="BA44" i="16"/>
  <c r="BA43" i="16"/>
  <c r="BA42" i="16"/>
  <c r="BA41" i="16"/>
  <c r="BA40" i="16"/>
  <c r="BA45" i="15"/>
  <c r="BA46" i="15"/>
  <c r="BA47" i="15"/>
  <c r="BA44" i="15"/>
  <c r="BA43" i="15"/>
  <c r="BA42" i="15"/>
  <c r="BA41" i="15"/>
  <c r="BA40" i="15"/>
  <c r="AH34" i="16"/>
  <c r="AG34" i="16"/>
  <c r="AF34" i="16"/>
  <c r="AE34" i="16"/>
  <c r="AD34" i="16"/>
  <c r="U34" i="16"/>
  <c r="S34" i="16"/>
  <c r="AA34" i="16" s="1"/>
  <c r="R34" i="16"/>
  <c r="Z34" i="16" s="1"/>
  <c r="Q34" i="16"/>
  <c r="Y34" i="16" s="1"/>
  <c r="P34" i="16"/>
  <c r="X34" i="16" s="1"/>
  <c r="O34" i="16"/>
  <c r="W34" i="16" s="1"/>
  <c r="AH33" i="16"/>
  <c r="AG33" i="16"/>
  <c r="AF33" i="16"/>
  <c r="AE33" i="16"/>
  <c r="AD33" i="16"/>
  <c r="U33" i="16"/>
  <c r="S33" i="16"/>
  <c r="AA33" i="16" s="1"/>
  <c r="R33" i="16"/>
  <c r="Z33" i="16" s="1"/>
  <c r="Q33" i="16"/>
  <c r="Y33" i="16" s="1"/>
  <c r="P33" i="16"/>
  <c r="X33" i="16" s="1"/>
  <c r="O33" i="16"/>
  <c r="W33" i="16" s="1"/>
  <c r="AH32" i="16"/>
  <c r="AG32" i="16"/>
  <c r="AF32" i="16"/>
  <c r="AE32" i="16"/>
  <c r="AD32" i="16"/>
  <c r="W32" i="16"/>
  <c r="U32" i="16"/>
  <c r="S32" i="16"/>
  <c r="AA32" i="16" s="1"/>
  <c r="R32" i="16"/>
  <c r="Z32" i="16" s="1"/>
  <c r="Q32" i="16"/>
  <c r="Y32" i="16" s="1"/>
  <c r="P32" i="16"/>
  <c r="X32" i="16" s="1"/>
  <c r="O32" i="16"/>
  <c r="AH31" i="16"/>
  <c r="AG31" i="16"/>
  <c r="AF31" i="16"/>
  <c r="AE31" i="16"/>
  <c r="AD31" i="16"/>
  <c r="AA31" i="16"/>
  <c r="U31" i="16"/>
  <c r="S31" i="16"/>
  <c r="R31" i="16"/>
  <c r="Z31" i="16" s="1"/>
  <c r="Q31" i="16"/>
  <c r="Y31" i="16" s="1"/>
  <c r="P31" i="16"/>
  <c r="X31" i="16" s="1"/>
  <c r="O31" i="16"/>
  <c r="W31" i="16" s="1"/>
  <c r="AH30" i="16"/>
  <c r="AG30" i="16"/>
  <c r="AF30" i="16"/>
  <c r="AE30" i="16"/>
  <c r="AD30" i="16"/>
  <c r="U30" i="16"/>
  <c r="S30" i="16"/>
  <c r="AA30" i="16" s="1"/>
  <c r="R30" i="16"/>
  <c r="Z30" i="16" s="1"/>
  <c r="Q30" i="16"/>
  <c r="Y30" i="16" s="1"/>
  <c r="P30" i="16"/>
  <c r="X30" i="16" s="1"/>
  <c r="O30" i="16"/>
  <c r="W30" i="16" s="1"/>
  <c r="AH29" i="16"/>
  <c r="AG29" i="16"/>
  <c r="AF29" i="16"/>
  <c r="AE29" i="16"/>
  <c r="AD29" i="16"/>
  <c r="U29" i="16"/>
  <c r="S29" i="16"/>
  <c r="AA29" i="16" s="1"/>
  <c r="R29" i="16"/>
  <c r="Z29" i="16" s="1"/>
  <c r="Q29" i="16"/>
  <c r="Y29" i="16" s="1"/>
  <c r="P29" i="16"/>
  <c r="X29" i="16" s="1"/>
  <c r="O29" i="16"/>
  <c r="W29" i="16" s="1"/>
  <c r="AH28" i="16"/>
  <c r="AG28" i="16"/>
  <c r="AF28" i="16"/>
  <c r="AE28" i="16"/>
  <c r="AD28" i="16"/>
  <c r="U28" i="16"/>
  <c r="S28" i="16"/>
  <c r="AA28" i="16" s="1"/>
  <c r="R28" i="16"/>
  <c r="Q28" i="16"/>
  <c r="P28" i="16"/>
  <c r="X28" i="16" s="1"/>
  <c r="O28" i="16"/>
  <c r="W28" i="16" s="1"/>
  <c r="AH27" i="16"/>
  <c r="AG27" i="16"/>
  <c r="AF27" i="16"/>
  <c r="AE27" i="16"/>
  <c r="AD27" i="16"/>
  <c r="U27" i="16"/>
  <c r="S27" i="16"/>
  <c r="AA27" i="16" s="1"/>
  <c r="R27" i="16"/>
  <c r="Z27" i="16" s="1"/>
  <c r="Q27" i="16"/>
  <c r="Y27" i="16" s="1"/>
  <c r="P27" i="16"/>
  <c r="X27" i="16" s="1"/>
  <c r="O27" i="16"/>
  <c r="W27" i="16" s="1"/>
  <c r="AH26" i="16"/>
  <c r="AG26" i="16"/>
  <c r="AF26" i="16"/>
  <c r="AE26" i="16"/>
  <c r="AD26" i="16"/>
  <c r="U26" i="16"/>
  <c r="S26" i="16"/>
  <c r="AA26" i="16" s="1"/>
  <c r="R26" i="16"/>
  <c r="Z26" i="16" s="1"/>
  <c r="Q26" i="16"/>
  <c r="Y26" i="16" s="1"/>
  <c r="P26" i="16"/>
  <c r="X26" i="16" s="1"/>
  <c r="O26" i="16"/>
  <c r="W26" i="16" s="1"/>
  <c r="AH25" i="16"/>
  <c r="AG25" i="16"/>
  <c r="AF25" i="16"/>
  <c r="AE25" i="16"/>
  <c r="AD25" i="16"/>
  <c r="U25" i="16"/>
  <c r="S25" i="16"/>
  <c r="AA25" i="16" s="1"/>
  <c r="R25" i="16"/>
  <c r="Z25" i="16" s="1"/>
  <c r="Q25" i="16"/>
  <c r="Y25" i="16" s="1"/>
  <c r="P25" i="16"/>
  <c r="X25" i="16" s="1"/>
  <c r="O25" i="16"/>
  <c r="W25" i="16" s="1"/>
  <c r="AH24" i="16"/>
  <c r="AG24" i="16"/>
  <c r="AF24" i="16"/>
  <c r="AE24" i="16"/>
  <c r="AD24" i="16"/>
  <c r="U24" i="16"/>
  <c r="S24" i="16"/>
  <c r="R24" i="16"/>
  <c r="Z24" i="16" s="1"/>
  <c r="Q24" i="16"/>
  <c r="Y24" i="16" s="1"/>
  <c r="P24" i="16"/>
  <c r="X24" i="16" s="1"/>
  <c r="O24" i="16"/>
  <c r="AH23" i="16"/>
  <c r="AG23" i="16"/>
  <c r="AF23" i="16"/>
  <c r="AE23" i="16"/>
  <c r="AD23" i="16"/>
  <c r="U23" i="16"/>
  <c r="S23" i="16"/>
  <c r="AA23" i="16" s="1"/>
  <c r="R23" i="16"/>
  <c r="Z23" i="16" s="1"/>
  <c r="Q23" i="16"/>
  <c r="Y23" i="16" s="1"/>
  <c r="P23" i="16"/>
  <c r="X23" i="16" s="1"/>
  <c r="O23" i="16"/>
  <c r="W23" i="16" s="1"/>
  <c r="AH22" i="16"/>
  <c r="AG22" i="16"/>
  <c r="AF22" i="16"/>
  <c r="AE22" i="16"/>
  <c r="AD22" i="16"/>
  <c r="U22" i="16"/>
  <c r="S22" i="16"/>
  <c r="AA22" i="16" s="1"/>
  <c r="R22" i="16"/>
  <c r="Z22" i="16" s="1"/>
  <c r="Q22" i="16"/>
  <c r="Y22" i="16" s="1"/>
  <c r="P22" i="16"/>
  <c r="X22" i="16" s="1"/>
  <c r="O22" i="16"/>
  <c r="W22" i="16" s="1"/>
  <c r="AH21" i="16"/>
  <c r="AG21" i="16"/>
  <c r="AF21" i="16"/>
  <c r="AE21" i="16"/>
  <c r="AD21" i="16"/>
  <c r="U21" i="16"/>
  <c r="S21" i="16"/>
  <c r="AA21" i="16" s="1"/>
  <c r="R21" i="16"/>
  <c r="Z21" i="16" s="1"/>
  <c r="Q21" i="16"/>
  <c r="Y21" i="16" s="1"/>
  <c r="P21" i="16"/>
  <c r="X21" i="16" s="1"/>
  <c r="O21" i="16"/>
  <c r="W21" i="16" s="1"/>
  <c r="AH20" i="16"/>
  <c r="AG20" i="16"/>
  <c r="AF20" i="16"/>
  <c r="AE20" i="16"/>
  <c r="AD20" i="16"/>
  <c r="U20" i="16"/>
  <c r="S20" i="16"/>
  <c r="AA20" i="16" s="1"/>
  <c r="R20" i="16"/>
  <c r="Q20" i="16"/>
  <c r="P20" i="16"/>
  <c r="X20" i="16" s="1"/>
  <c r="O20" i="16"/>
  <c r="W20" i="16" s="1"/>
  <c r="AH19" i="16"/>
  <c r="AG19" i="16"/>
  <c r="AF19" i="16"/>
  <c r="AE19" i="16"/>
  <c r="AD19" i="16"/>
  <c r="U19" i="16"/>
  <c r="S19" i="16"/>
  <c r="AA19" i="16" s="1"/>
  <c r="R19" i="16"/>
  <c r="Z19" i="16" s="1"/>
  <c r="Q19" i="16"/>
  <c r="Y19" i="16" s="1"/>
  <c r="P19" i="16"/>
  <c r="X19" i="16" s="1"/>
  <c r="O19" i="16"/>
  <c r="W19" i="16" s="1"/>
  <c r="AH18" i="16"/>
  <c r="AG18" i="16"/>
  <c r="AF18" i="16"/>
  <c r="AE18" i="16"/>
  <c r="AD18" i="16"/>
  <c r="U18" i="16"/>
  <c r="S18" i="16"/>
  <c r="AA18" i="16" s="1"/>
  <c r="R18" i="16"/>
  <c r="Z18" i="16" s="1"/>
  <c r="Q18" i="16"/>
  <c r="Y18" i="16" s="1"/>
  <c r="P18" i="16"/>
  <c r="X18" i="16" s="1"/>
  <c r="O18" i="16"/>
  <c r="W18" i="16" s="1"/>
  <c r="AH17" i="16"/>
  <c r="AG17" i="16"/>
  <c r="AF17" i="16"/>
  <c r="AE17" i="16"/>
  <c r="AD17" i="16"/>
  <c r="U17" i="16"/>
  <c r="S17" i="16"/>
  <c r="AA17" i="16" s="1"/>
  <c r="R17" i="16"/>
  <c r="Z17" i="16" s="1"/>
  <c r="Q17" i="16"/>
  <c r="Y17" i="16" s="1"/>
  <c r="P17" i="16"/>
  <c r="X17" i="16" s="1"/>
  <c r="O17" i="16"/>
  <c r="W17" i="16" s="1"/>
  <c r="AH16" i="16"/>
  <c r="AG16" i="16"/>
  <c r="AF16" i="16"/>
  <c r="AE16" i="16"/>
  <c r="AD16" i="16"/>
  <c r="U16" i="16"/>
  <c r="S16" i="16"/>
  <c r="R16" i="16"/>
  <c r="Z16" i="16" s="1"/>
  <c r="Q16" i="16"/>
  <c r="Y16" i="16" s="1"/>
  <c r="P16" i="16"/>
  <c r="X16" i="16" s="1"/>
  <c r="O16" i="16"/>
  <c r="AH15" i="16"/>
  <c r="AG15" i="16"/>
  <c r="AF15" i="16"/>
  <c r="AE15" i="16"/>
  <c r="AD15" i="16"/>
  <c r="U15" i="16"/>
  <c r="S15" i="16"/>
  <c r="AA15" i="16" s="1"/>
  <c r="R15" i="16"/>
  <c r="Z15" i="16" s="1"/>
  <c r="Q15" i="16"/>
  <c r="Y15" i="16" s="1"/>
  <c r="P15" i="16"/>
  <c r="X15" i="16" s="1"/>
  <c r="O15" i="16"/>
  <c r="W15" i="16" s="1"/>
  <c r="AH14" i="16"/>
  <c r="AG14" i="16"/>
  <c r="AF14" i="16"/>
  <c r="AE14" i="16"/>
  <c r="AD14" i="16"/>
  <c r="U14" i="16"/>
  <c r="S14" i="16"/>
  <c r="AA14" i="16" s="1"/>
  <c r="R14" i="16"/>
  <c r="Z14" i="16" s="1"/>
  <c r="Q14" i="16"/>
  <c r="Y14" i="16" s="1"/>
  <c r="P14" i="16"/>
  <c r="X14" i="16" s="1"/>
  <c r="O14" i="16"/>
  <c r="W14" i="16" s="1"/>
  <c r="AH13" i="16"/>
  <c r="AG13" i="16"/>
  <c r="AF13" i="16"/>
  <c r="AE13" i="16"/>
  <c r="AD13" i="16"/>
  <c r="U13" i="16"/>
  <c r="S13" i="16"/>
  <c r="AA13" i="16" s="1"/>
  <c r="R13" i="16"/>
  <c r="Z13" i="16" s="1"/>
  <c r="Q13" i="16"/>
  <c r="Y13" i="16" s="1"/>
  <c r="P13" i="16"/>
  <c r="X13" i="16" s="1"/>
  <c r="O13" i="16"/>
  <c r="W13" i="16" s="1"/>
  <c r="AH12" i="16"/>
  <c r="AG12" i="16"/>
  <c r="AF12" i="16"/>
  <c r="AE12" i="16"/>
  <c r="AD12" i="16"/>
  <c r="U12" i="16"/>
  <c r="S12" i="16"/>
  <c r="AA12" i="16" s="1"/>
  <c r="R12" i="16"/>
  <c r="Z12" i="16" s="1"/>
  <c r="Q12" i="16"/>
  <c r="Y12" i="16" s="1"/>
  <c r="P12" i="16"/>
  <c r="X12" i="16" s="1"/>
  <c r="O12" i="16"/>
  <c r="W12" i="16" s="1"/>
  <c r="AH11" i="16"/>
  <c r="AG11" i="16"/>
  <c r="AF11" i="16"/>
  <c r="AE11" i="16"/>
  <c r="AD11" i="16"/>
  <c r="U11" i="16"/>
  <c r="S11" i="16"/>
  <c r="AA11" i="16" s="1"/>
  <c r="R11" i="16"/>
  <c r="Z11" i="16" s="1"/>
  <c r="Q11" i="16"/>
  <c r="Y11" i="16" s="1"/>
  <c r="P11" i="16"/>
  <c r="X11" i="16" s="1"/>
  <c r="O11" i="16"/>
  <c r="W11" i="16" s="1"/>
  <c r="AH10" i="16"/>
  <c r="AG10" i="16"/>
  <c r="AF10" i="16"/>
  <c r="AE10" i="16"/>
  <c r="AD10" i="16"/>
  <c r="U10" i="16"/>
  <c r="S10" i="16"/>
  <c r="AA10" i="16" s="1"/>
  <c r="R10" i="16"/>
  <c r="Z10" i="16" s="1"/>
  <c r="Q10" i="16"/>
  <c r="Y10" i="16" s="1"/>
  <c r="P10" i="16"/>
  <c r="X10" i="16" s="1"/>
  <c r="O10" i="16"/>
  <c r="W10" i="16" s="1"/>
  <c r="AH9" i="16"/>
  <c r="AG9" i="16"/>
  <c r="AF9" i="16"/>
  <c r="AE9" i="16"/>
  <c r="AD9" i="16"/>
  <c r="U9" i="16"/>
  <c r="S9" i="16"/>
  <c r="AA9" i="16" s="1"/>
  <c r="R9" i="16"/>
  <c r="Z9" i="16" s="1"/>
  <c r="Q9" i="16"/>
  <c r="P9" i="16"/>
  <c r="X9" i="16" s="1"/>
  <c r="O9" i="16"/>
  <c r="W9" i="16" s="1"/>
  <c r="AH8" i="16"/>
  <c r="AG8" i="16"/>
  <c r="AF8" i="16"/>
  <c r="AE8" i="16"/>
  <c r="AD8" i="16"/>
  <c r="U8" i="16"/>
  <c r="S8" i="16"/>
  <c r="R8" i="16"/>
  <c r="Q8" i="16"/>
  <c r="Y8" i="16" s="1"/>
  <c r="P8" i="16"/>
  <c r="X8" i="16" s="1"/>
  <c r="O8" i="16"/>
  <c r="W8" i="16" s="1"/>
  <c r="AH7" i="16"/>
  <c r="AG7" i="16"/>
  <c r="AF7" i="16"/>
  <c r="AE7" i="16"/>
  <c r="AD7" i="16"/>
  <c r="U7" i="16"/>
  <c r="S7" i="16"/>
  <c r="R7" i="16"/>
  <c r="AN3" i="16" s="1"/>
  <c r="Q7" i="16"/>
  <c r="Y7" i="16" s="1"/>
  <c r="P7" i="16"/>
  <c r="X7" i="16" s="1"/>
  <c r="O7" i="16"/>
  <c r="W7" i="16" s="1"/>
  <c r="AH6" i="16"/>
  <c r="AG6" i="16"/>
  <c r="AF6" i="16"/>
  <c r="AE6" i="16"/>
  <c r="AD6" i="16"/>
  <c r="X6" i="16"/>
  <c r="U6" i="16"/>
  <c r="S6" i="16"/>
  <c r="AA6" i="16" s="1"/>
  <c r="R6" i="16"/>
  <c r="Z6" i="16" s="1"/>
  <c r="Q6" i="16"/>
  <c r="Y6" i="16" s="1"/>
  <c r="P6" i="16"/>
  <c r="O6" i="16"/>
  <c r="W6" i="16" s="1"/>
  <c r="AH5" i="16"/>
  <c r="AG5" i="16"/>
  <c r="AF5" i="16"/>
  <c r="AE5" i="16"/>
  <c r="AD5" i="16"/>
  <c r="U5" i="16"/>
  <c r="S5" i="16"/>
  <c r="AA5" i="16" s="1"/>
  <c r="R5" i="16"/>
  <c r="Z5" i="16" s="1"/>
  <c r="Q5" i="16"/>
  <c r="Y5" i="16" s="1"/>
  <c r="P5" i="16"/>
  <c r="X5" i="16" s="1"/>
  <c r="O5" i="16"/>
  <c r="W5" i="16" s="1"/>
  <c r="AH4" i="16"/>
  <c r="AG4" i="16"/>
  <c r="AF4" i="16"/>
  <c r="AE4" i="16"/>
  <c r="AD4" i="16"/>
  <c r="U4" i="16"/>
  <c r="S4" i="16"/>
  <c r="AA4" i="16" s="1"/>
  <c r="R4" i="16"/>
  <c r="Q4" i="16"/>
  <c r="Y4" i="16" s="1"/>
  <c r="P4" i="16"/>
  <c r="X4" i="16" s="1"/>
  <c r="O4" i="16"/>
  <c r="W4" i="16" s="1"/>
  <c r="AH3" i="16"/>
  <c r="AG3" i="16"/>
  <c r="AF3" i="16"/>
  <c r="AE3" i="16"/>
  <c r="AD3" i="16"/>
  <c r="U3" i="16"/>
  <c r="S3" i="16"/>
  <c r="R3" i="16"/>
  <c r="Q3" i="16"/>
  <c r="P3" i="16"/>
  <c r="X3" i="16" s="1"/>
  <c r="O3" i="16"/>
  <c r="AH34" i="15"/>
  <c r="AG34" i="15"/>
  <c r="AF34" i="15"/>
  <c r="AE34" i="15"/>
  <c r="AD34" i="15"/>
  <c r="U34" i="15"/>
  <c r="S34" i="15"/>
  <c r="AA34" i="15" s="1"/>
  <c r="R34" i="15"/>
  <c r="Z34" i="15" s="1"/>
  <c r="Q34" i="15"/>
  <c r="P34" i="15"/>
  <c r="X34" i="15" s="1"/>
  <c r="O34" i="15"/>
  <c r="W34" i="15" s="1"/>
  <c r="AH33" i="15"/>
  <c r="AG33" i="15"/>
  <c r="AF33" i="15"/>
  <c r="AE33" i="15"/>
  <c r="AD33" i="15"/>
  <c r="U33" i="15"/>
  <c r="S33" i="15"/>
  <c r="AA33" i="15" s="1"/>
  <c r="R33" i="15"/>
  <c r="Q33" i="15"/>
  <c r="Y33" i="15" s="1"/>
  <c r="P33" i="15"/>
  <c r="X33" i="15" s="1"/>
  <c r="O33" i="15"/>
  <c r="W33" i="15" s="1"/>
  <c r="AH32" i="15"/>
  <c r="AG32" i="15"/>
  <c r="AF32" i="15"/>
  <c r="AE32" i="15"/>
  <c r="AD32" i="15"/>
  <c r="U32" i="15"/>
  <c r="S32" i="15"/>
  <c r="AA32" i="15" s="1"/>
  <c r="R32" i="15"/>
  <c r="Q32" i="15"/>
  <c r="Y32" i="15" s="1"/>
  <c r="P32" i="15"/>
  <c r="X32" i="15" s="1"/>
  <c r="O32" i="15"/>
  <c r="W32" i="15" s="1"/>
  <c r="AH31" i="15"/>
  <c r="AG31" i="15"/>
  <c r="AF31" i="15"/>
  <c r="AE31" i="15"/>
  <c r="AD31" i="15"/>
  <c r="U31" i="15"/>
  <c r="S31" i="15"/>
  <c r="AA31" i="15" s="1"/>
  <c r="R31" i="15"/>
  <c r="Z31" i="15" s="1"/>
  <c r="Q31" i="15"/>
  <c r="Y31" i="15" s="1"/>
  <c r="P31" i="15"/>
  <c r="X31" i="15" s="1"/>
  <c r="O31" i="15"/>
  <c r="W31" i="15" s="1"/>
  <c r="AH30" i="15"/>
  <c r="AG30" i="15"/>
  <c r="AF30" i="15"/>
  <c r="AE30" i="15"/>
  <c r="AD30" i="15"/>
  <c r="U30" i="15"/>
  <c r="S30" i="15"/>
  <c r="AA30" i="15" s="1"/>
  <c r="R30" i="15"/>
  <c r="Z30" i="15" s="1"/>
  <c r="Q30" i="15"/>
  <c r="Y30" i="15" s="1"/>
  <c r="P30" i="15"/>
  <c r="X30" i="15" s="1"/>
  <c r="O30" i="15"/>
  <c r="W30" i="15" s="1"/>
  <c r="AH29" i="15"/>
  <c r="AG29" i="15"/>
  <c r="AF29" i="15"/>
  <c r="AE29" i="15"/>
  <c r="AD29" i="15"/>
  <c r="U29" i="15"/>
  <c r="S29" i="15"/>
  <c r="R29" i="15"/>
  <c r="Q29" i="15"/>
  <c r="Y29" i="15" s="1"/>
  <c r="P29" i="15"/>
  <c r="X29" i="15" s="1"/>
  <c r="O29" i="15"/>
  <c r="AH28" i="15"/>
  <c r="AG28" i="15"/>
  <c r="AF28" i="15"/>
  <c r="AE28" i="15"/>
  <c r="AD28" i="15"/>
  <c r="U28" i="15"/>
  <c r="S28" i="15"/>
  <c r="AA28" i="15" s="1"/>
  <c r="R28" i="15"/>
  <c r="Z28" i="15" s="1"/>
  <c r="Q28" i="15"/>
  <c r="Y28" i="15" s="1"/>
  <c r="P28" i="15"/>
  <c r="X28" i="15" s="1"/>
  <c r="O28" i="15"/>
  <c r="W28" i="15" s="1"/>
  <c r="AH27" i="15"/>
  <c r="AG27" i="15"/>
  <c r="AF27" i="15"/>
  <c r="AE27" i="15"/>
  <c r="AD27" i="15"/>
  <c r="U27" i="15"/>
  <c r="S27" i="15"/>
  <c r="AA27" i="15" s="1"/>
  <c r="R27" i="15"/>
  <c r="Z27" i="15" s="1"/>
  <c r="Q27" i="15"/>
  <c r="Y27" i="15" s="1"/>
  <c r="P27" i="15"/>
  <c r="X27" i="15" s="1"/>
  <c r="O27" i="15"/>
  <c r="W27" i="15" s="1"/>
  <c r="AH26" i="15"/>
  <c r="AG26" i="15"/>
  <c r="AF26" i="15"/>
  <c r="AE26" i="15"/>
  <c r="AD26" i="15"/>
  <c r="U26" i="15"/>
  <c r="S26" i="15"/>
  <c r="AA26" i="15" s="1"/>
  <c r="R26" i="15"/>
  <c r="Z26" i="15" s="1"/>
  <c r="Q26" i="15"/>
  <c r="Y26" i="15" s="1"/>
  <c r="P26" i="15"/>
  <c r="X26" i="15" s="1"/>
  <c r="O26" i="15"/>
  <c r="W26" i="15" s="1"/>
  <c r="AH25" i="15"/>
  <c r="AG25" i="15"/>
  <c r="AF25" i="15"/>
  <c r="AE25" i="15"/>
  <c r="AD25" i="15"/>
  <c r="U25" i="15"/>
  <c r="S25" i="15"/>
  <c r="R25" i="15"/>
  <c r="Q25" i="15"/>
  <c r="Y25" i="15" s="1"/>
  <c r="P25" i="15"/>
  <c r="X25" i="15" s="1"/>
  <c r="O25" i="15"/>
  <c r="AH24" i="15"/>
  <c r="AG24" i="15"/>
  <c r="AF24" i="15"/>
  <c r="AE24" i="15"/>
  <c r="AD24" i="15"/>
  <c r="U24" i="15"/>
  <c r="S24" i="15"/>
  <c r="AA24" i="15" s="1"/>
  <c r="R24" i="15"/>
  <c r="Z24" i="15" s="1"/>
  <c r="Q24" i="15"/>
  <c r="Y24" i="15" s="1"/>
  <c r="P24" i="15"/>
  <c r="X24" i="15" s="1"/>
  <c r="O24" i="15"/>
  <c r="W24" i="15" s="1"/>
  <c r="AH23" i="15"/>
  <c r="AG23" i="15"/>
  <c r="AF23" i="15"/>
  <c r="AE23" i="15"/>
  <c r="AD23" i="15"/>
  <c r="U23" i="15"/>
  <c r="S23" i="15"/>
  <c r="AA23" i="15" s="1"/>
  <c r="R23" i="15"/>
  <c r="Z23" i="15" s="1"/>
  <c r="Q23" i="15"/>
  <c r="Y23" i="15" s="1"/>
  <c r="P23" i="15"/>
  <c r="X23" i="15" s="1"/>
  <c r="O23" i="15"/>
  <c r="W23" i="15" s="1"/>
  <c r="AH22" i="15"/>
  <c r="AG22" i="15"/>
  <c r="AF22" i="15"/>
  <c r="AE22" i="15"/>
  <c r="AD22" i="15"/>
  <c r="U22" i="15"/>
  <c r="S22" i="15"/>
  <c r="AA22" i="15" s="1"/>
  <c r="R22" i="15"/>
  <c r="Z22" i="15" s="1"/>
  <c r="Q22" i="15"/>
  <c r="Y22" i="15" s="1"/>
  <c r="P22" i="15"/>
  <c r="X22" i="15" s="1"/>
  <c r="O22" i="15"/>
  <c r="W22" i="15" s="1"/>
  <c r="AH21" i="15"/>
  <c r="AG21" i="15"/>
  <c r="AF21" i="15"/>
  <c r="AE21" i="15"/>
  <c r="AD21" i="15"/>
  <c r="U21" i="15"/>
  <c r="S21" i="15"/>
  <c r="R21" i="15"/>
  <c r="Q21" i="15"/>
  <c r="Y21" i="15" s="1"/>
  <c r="P21" i="15"/>
  <c r="X21" i="15" s="1"/>
  <c r="O21" i="15"/>
  <c r="AH20" i="15"/>
  <c r="AG20" i="15"/>
  <c r="AF20" i="15"/>
  <c r="AE20" i="15"/>
  <c r="AD20" i="15"/>
  <c r="U20" i="15"/>
  <c r="S20" i="15"/>
  <c r="AA20" i="15" s="1"/>
  <c r="R20" i="15"/>
  <c r="Z20" i="15" s="1"/>
  <c r="Q20" i="15"/>
  <c r="Y20" i="15" s="1"/>
  <c r="P20" i="15"/>
  <c r="X20" i="15" s="1"/>
  <c r="O20" i="15"/>
  <c r="W20" i="15" s="1"/>
  <c r="AH19" i="15"/>
  <c r="AG19" i="15"/>
  <c r="AF19" i="15"/>
  <c r="AE19" i="15"/>
  <c r="AD19" i="15"/>
  <c r="U19" i="15"/>
  <c r="S19" i="15"/>
  <c r="AA19" i="15" s="1"/>
  <c r="R19" i="15"/>
  <c r="Z19" i="15" s="1"/>
  <c r="Q19" i="15"/>
  <c r="Y19" i="15" s="1"/>
  <c r="P19" i="15"/>
  <c r="X19" i="15" s="1"/>
  <c r="O19" i="15"/>
  <c r="W19" i="15" s="1"/>
  <c r="AH18" i="15"/>
  <c r="AG18" i="15"/>
  <c r="AF18" i="15"/>
  <c r="AE18" i="15"/>
  <c r="AD18" i="15"/>
  <c r="U18" i="15"/>
  <c r="S18" i="15"/>
  <c r="AA18" i="15" s="1"/>
  <c r="R18" i="15"/>
  <c r="Z18" i="15" s="1"/>
  <c r="Q18" i="15"/>
  <c r="Y18" i="15" s="1"/>
  <c r="P18" i="15"/>
  <c r="X18" i="15" s="1"/>
  <c r="O18" i="15"/>
  <c r="W18" i="15" s="1"/>
  <c r="AH17" i="15"/>
  <c r="AG17" i="15"/>
  <c r="AF17" i="15"/>
  <c r="AE17" i="15"/>
  <c r="AD17" i="15"/>
  <c r="U17" i="15"/>
  <c r="S17" i="15"/>
  <c r="R17" i="15"/>
  <c r="Q17" i="15"/>
  <c r="Y17" i="15" s="1"/>
  <c r="P17" i="15"/>
  <c r="X17" i="15" s="1"/>
  <c r="O17" i="15"/>
  <c r="AH16" i="15"/>
  <c r="AG16" i="15"/>
  <c r="AF16" i="15"/>
  <c r="AE16" i="15"/>
  <c r="AD16" i="15"/>
  <c r="U16" i="15"/>
  <c r="S16" i="15"/>
  <c r="AA16" i="15" s="1"/>
  <c r="R16" i="15"/>
  <c r="Z16" i="15" s="1"/>
  <c r="Q16" i="15"/>
  <c r="Y16" i="15" s="1"/>
  <c r="P16" i="15"/>
  <c r="X16" i="15" s="1"/>
  <c r="O16" i="15"/>
  <c r="W16" i="15" s="1"/>
  <c r="AH15" i="15"/>
  <c r="AG15" i="15"/>
  <c r="AF15" i="15"/>
  <c r="AE15" i="15"/>
  <c r="AD15" i="15"/>
  <c r="U15" i="15"/>
  <c r="S15" i="15"/>
  <c r="AA15" i="15" s="1"/>
  <c r="R15" i="15"/>
  <c r="Z15" i="15" s="1"/>
  <c r="Q15" i="15"/>
  <c r="Y15" i="15" s="1"/>
  <c r="P15" i="15"/>
  <c r="X15" i="15" s="1"/>
  <c r="O15" i="15"/>
  <c r="W15" i="15" s="1"/>
  <c r="AB15" i="15" s="1"/>
  <c r="AH14" i="15"/>
  <c r="AG14" i="15"/>
  <c r="AF14" i="15"/>
  <c r="AE14" i="15"/>
  <c r="AD14" i="15"/>
  <c r="U14" i="15"/>
  <c r="S14" i="15"/>
  <c r="R14" i="15"/>
  <c r="Z14" i="15" s="1"/>
  <c r="Q14" i="15"/>
  <c r="Y14" i="15" s="1"/>
  <c r="P14" i="15"/>
  <c r="X14" i="15" s="1"/>
  <c r="O14" i="15"/>
  <c r="AH13" i="15"/>
  <c r="AG13" i="15"/>
  <c r="AF13" i="15"/>
  <c r="AE13" i="15"/>
  <c r="AD13" i="15"/>
  <c r="U13" i="15"/>
  <c r="S13" i="15"/>
  <c r="AA13" i="15" s="1"/>
  <c r="R13" i="15"/>
  <c r="Z13" i="15" s="1"/>
  <c r="Q13" i="15"/>
  <c r="Y13" i="15" s="1"/>
  <c r="P13" i="15"/>
  <c r="X13" i="15" s="1"/>
  <c r="O13" i="15"/>
  <c r="W13" i="15" s="1"/>
  <c r="AH12" i="15"/>
  <c r="AG12" i="15"/>
  <c r="AF12" i="15"/>
  <c r="AE12" i="15"/>
  <c r="AD12" i="15"/>
  <c r="U12" i="15"/>
  <c r="S12" i="15"/>
  <c r="AA12" i="15" s="1"/>
  <c r="R12" i="15"/>
  <c r="Z12" i="15" s="1"/>
  <c r="Q12" i="15"/>
  <c r="Y12" i="15" s="1"/>
  <c r="P12" i="15"/>
  <c r="X12" i="15" s="1"/>
  <c r="O12" i="15"/>
  <c r="W12" i="15" s="1"/>
  <c r="AH11" i="15"/>
  <c r="AG11" i="15"/>
  <c r="AF11" i="15"/>
  <c r="AE11" i="15"/>
  <c r="AD11" i="15"/>
  <c r="U11" i="15"/>
  <c r="S11" i="15"/>
  <c r="AA11" i="15" s="1"/>
  <c r="R11" i="15"/>
  <c r="Z11" i="15" s="1"/>
  <c r="Q11" i="15"/>
  <c r="Y11" i="15" s="1"/>
  <c r="P11" i="15"/>
  <c r="X11" i="15" s="1"/>
  <c r="O11" i="15"/>
  <c r="W11" i="15" s="1"/>
  <c r="AB11" i="15" s="1"/>
  <c r="AH10" i="15"/>
  <c r="AG10" i="15"/>
  <c r="AF10" i="15"/>
  <c r="AE10" i="15"/>
  <c r="AD10" i="15"/>
  <c r="U10" i="15"/>
  <c r="S10" i="15"/>
  <c r="AA10" i="15" s="1"/>
  <c r="R10" i="15"/>
  <c r="Z10" i="15" s="1"/>
  <c r="Q10" i="15"/>
  <c r="Y10" i="15" s="1"/>
  <c r="P10" i="15"/>
  <c r="X10" i="15" s="1"/>
  <c r="O10" i="15"/>
  <c r="W10" i="15" s="1"/>
  <c r="AH9" i="15"/>
  <c r="AG9" i="15"/>
  <c r="AF9" i="15"/>
  <c r="AE9" i="15"/>
  <c r="AD9" i="15"/>
  <c r="U9" i="15"/>
  <c r="S9" i="15"/>
  <c r="AA9" i="15" s="1"/>
  <c r="R9" i="15"/>
  <c r="Z9" i="15" s="1"/>
  <c r="Q9" i="15"/>
  <c r="Y9" i="15" s="1"/>
  <c r="P9" i="15"/>
  <c r="X9" i="15" s="1"/>
  <c r="O9" i="15"/>
  <c r="W9" i="15" s="1"/>
  <c r="AH8" i="15"/>
  <c r="AG8" i="15"/>
  <c r="AF8" i="15"/>
  <c r="AE8" i="15"/>
  <c r="AD8" i="15"/>
  <c r="U8" i="15"/>
  <c r="S8" i="15"/>
  <c r="AA8" i="15" s="1"/>
  <c r="R8" i="15"/>
  <c r="Q8" i="15"/>
  <c r="Y8" i="15" s="1"/>
  <c r="P8" i="15"/>
  <c r="X8" i="15" s="1"/>
  <c r="O8" i="15"/>
  <c r="W8" i="15" s="1"/>
  <c r="AH7" i="15"/>
  <c r="AG7" i="15"/>
  <c r="AF7" i="15"/>
  <c r="AE7" i="15"/>
  <c r="AD7" i="15"/>
  <c r="U7" i="15"/>
  <c r="S7" i="15"/>
  <c r="AA7" i="15" s="1"/>
  <c r="R7" i="15"/>
  <c r="Z7" i="15" s="1"/>
  <c r="Q7" i="15"/>
  <c r="Y7" i="15" s="1"/>
  <c r="P7" i="15"/>
  <c r="AL3" i="15" s="1"/>
  <c r="O7" i="15"/>
  <c r="W7" i="15" s="1"/>
  <c r="AH6" i="15"/>
  <c r="AG6" i="15"/>
  <c r="AF6" i="15"/>
  <c r="AE6" i="15"/>
  <c r="AD6" i="15"/>
  <c r="U6" i="15"/>
  <c r="S6" i="15"/>
  <c r="AA6" i="15" s="1"/>
  <c r="R6" i="15"/>
  <c r="Z6" i="15" s="1"/>
  <c r="Q6" i="15"/>
  <c r="Y6" i="15" s="1"/>
  <c r="P6" i="15"/>
  <c r="X6" i="15" s="1"/>
  <c r="O6" i="15"/>
  <c r="W6" i="15" s="1"/>
  <c r="AH5" i="15"/>
  <c r="AG5" i="15"/>
  <c r="AF5" i="15"/>
  <c r="AE5" i="15"/>
  <c r="AD5" i="15"/>
  <c r="U5" i="15"/>
  <c r="S5" i="15"/>
  <c r="AA5" i="15" s="1"/>
  <c r="R5" i="15"/>
  <c r="Q5" i="15"/>
  <c r="P5" i="15"/>
  <c r="X5" i="15" s="1"/>
  <c r="O5" i="15"/>
  <c r="W5" i="15" s="1"/>
  <c r="AH4" i="15"/>
  <c r="AG4" i="15"/>
  <c r="AF4" i="15"/>
  <c r="AE4" i="15"/>
  <c r="AD4" i="15"/>
  <c r="U4" i="15"/>
  <c r="S4" i="15"/>
  <c r="AA4" i="15" s="1"/>
  <c r="R4" i="15"/>
  <c r="Q4" i="15"/>
  <c r="Y4" i="15" s="1"/>
  <c r="P4" i="15"/>
  <c r="X4" i="15" s="1"/>
  <c r="O4" i="15"/>
  <c r="W4" i="15" s="1"/>
  <c r="AH3" i="15"/>
  <c r="AG3" i="15"/>
  <c r="AF3" i="15"/>
  <c r="AE3" i="15"/>
  <c r="AD3" i="15"/>
  <c r="U3" i="15"/>
  <c r="S3" i="15"/>
  <c r="AA3" i="15" s="1"/>
  <c r="R3" i="15"/>
  <c r="Z3" i="15" s="1"/>
  <c r="Q3" i="15"/>
  <c r="Y3" i="15" s="1"/>
  <c r="P3" i="15"/>
  <c r="X3" i="15" s="1"/>
  <c r="O3" i="15"/>
  <c r="W3" i="15" s="1"/>
  <c r="AL6" i="16" l="1"/>
  <c r="BF5" i="16"/>
  <c r="BG6" i="16"/>
  <c r="BE34" i="16"/>
  <c r="BF34" i="16" s="1"/>
  <c r="BB34" i="16"/>
  <c r="BM34" i="16"/>
  <c r="BN34" i="16" s="1"/>
  <c r="Z32" i="15"/>
  <c r="BB5" i="16"/>
  <c r="BQ33" i="16"/>
  <c r="BR33" i="16" s="1"/>
  <c r="Y28" i="16"/>
  <c r="AB27" i="15"/>
  <c r="Z29" i="15"/>
  <c r="AO5" i="15"/>
  <c r="AK5" i="15"/>
  <c r="BB33" i="15"/>
  <c r="BF4" i="16"/>
  <c r="AL5" i="16"/>
  <c r="BB32" i="16"/>
  <c r="AB26" i="16"/>
  <c r="AO4" i="16"/>
  <c r="Z25" i="15"/>
  <c r="BE4" i="15"/>
  <c r="AN4" i="15"/>
  <c r="AM3" i="15"/>
  <c r="BF6" i="15"/>
  <c r="AL6" i="15"/>
  <c r="BF5" i="15"/>
  <c r="AX3" i="15"/>
  <c r="BH3" i="15"/>
  <c r="BG6" i="15"/>
  <c r="AY5" i="15"/>
  <c r="Z17" i="15"/>
  <c r="AB22" i="16"/>
  <c r="Z20" i="16"/>
  <c r="AB18" i="16"/>
  <c r="AY4" i="16"/>
  <c r="BE6" i="16"/>
  <c r="AY3" i="16"/>
  <c r="BB30" i="16"/>
  <c r="AN4" i="16"/>
  <c r="AO3" i="16"/>
  <c r="BE5" i="16"/>
  <c r="AZ6" i="16"/>
  <c r="AM5" i="16"/>
  <c r="BB29" i="16"/>
  <c r="AM5" i="15"/>
  <c r="BG4" i="15"/>
  <c r="AN5" i="15"/>
  <c r="BD4" i="15"/>
  <c r="BH4" i="15"/>
  <c r="Y9" i="16"/>
  <c r="BF3" i="16"/>
  <c r="BG4" i="16"/>
  <c r="BG3" i="16"/>
  <c r="AK3" i="15"/>
  <c r="AM6" i="15"/>
  <c r="BF3" i="15"/>
  <c r="BG5" i="15"/>
  <c r="AN6" i="15"/>
  <c r="BA3" i="15"/>
  <c r="AO3" i="15"/>
  <c r="AL4" i="15"/>
  <c r="BD5" i="15"/>
  <c r="BH5" i="15"/>
  <c r="BE6" i="15"/>
  <c r="AK6" i="15"/>
  <c r="AO6" i="15"/>
  <c r="AX6" i="15"/>
  <c r="BB6" i="15"/>
  <c r="Z8" i="15"/>
  <c r="AU4" i="15" s="1"/>
  <c r="AV34" i="15"/>
  <c r="AZ4" i="15"/>
  <c r="X7" i="15"/>
  <c r="AY28" i="15" s="1"/>
  <c r="AS3" i="15"/>
  <c r="BE3" i="15"/>
  <c r="AR34" i="15"/>
  <c r="AL5" i="15"/>
  <c r="AS5" i="16"/>
  <c r="AK3" i="16"/>
  <c r="AM4" i="16"/>
  <c r="AM6" i="16"/>
  <c r="AB10" i="16"/>
  <c r="AX4" i="16"/>
  <c r="BB4" i="16"/>
  <c r="BE4" i="16"/>
  <c r="BA5" i="16"/>
  <c r="BD6" i="16"/>
  <c r="BH6" i="16"/>
  <c r="AA7" i="16"/>
  <c r="Z8" i="16"/>
  <c r="AX3" i="16"/>
  <c r="BH3" i="16"/>
  <c r="BD5" i="16"/>
  <c r="BH5" i="16"/>
  <c r="AZ4" i="16"/>
  <c r="BA3" i="16"/>
  <c r="BD4" i="16"/>
  <c r="AX6" i="16"/>
  <c r="Z4" i="16"/>
  <c r="BH4" i="16"/>
  <c r="AX5" i="16"/>
  <c r="BA6" i="16"/>
  <c r="AZ3" i="16"/>
  <c r="AY5" i="16"/>
  <c r="BB6" i="16"/>
  <c r="BM28" i="16"/>
  <c r="BN28" i="16" s="1"/>
  <c r="AB9" i="16"/>
  <c r="AA3" i="16"/>
  <c r="W3" i="16"/>
  <c r="AU35" i="16"/>
  <c r="AU13" i="16"/>
  <c r="AU5" i="16"/>
  <c r="AU29" i="16"/>
  <c r="BI27" i="16"/>
  <c r="AB4" i="16"/>
  <c r="AU30" i="16"/>
  <c r="AU6" i="16"/>
  <c r="AU36" i="16"/>
  <c r="AU14" i="16"/>
  <c r="AS12" i="16"/>
  <c r="AS34" i="16"/>
  <c r="AS28" i="16"/>
  <c r="AS4" i="16"/>
  <c r="AS33" i="16"/>
  <c r="AS3" i="16"/>
  <c r="AS27" i="16"/>
  <c r="AS11" i="16"/>
  <c r="Y3" i="16"/>
  <c r="Z3" i="16"/>
  <c r="BE3" i="16"/>
  <c r="BM27" i="16"/>
  <c r="AR13" i="16"/>
  <c r="AR29" i="16"/>
  <c r="AR5" i="16"/>
  <c r="AR35" i="16"/>
  <c r="AB5" i="16"/>
  <c r="AV13" i="16"/>
  <c r="AV29" i="16"/>
  <c r="AV35" i="16"/>
  <c r="AV5" i="16"/>
  <c r="AT36" i="16"/>
  <c r="AT14" i="16"/>
  <c r="AT30" i="16"/>
  <c r="AT6" i="16"/>
  <c r="AR30" i="16"/>
  <c r="AR36" i="16"/>
  <c r="BQ27" i="16"/>
  <c r="AR14" i="16"/>
  <c r="AR6" i="16"/>
  <c r="Z7" i="16"/>
  <c r="BQ29" i="16"/>
  <c r="BR29" i="16" s="1"/>
  <c r="AB14" i="16"/>
  <c r="BM33" i="16"/>
  <c r="BN33" i="16" s="1"/>
  <c r="AB29" i="16"/>
  <c r="BQ30" i="16"/>
  <c r="BR30" i="16" s="1"/>
  <c r="BQ31" i="16"/>
  <c r="BR31" i="16" s="1"/>
  <c r="BQ32" i="16"/>
  <c r="BR32" i="16" s="1"/>
  <c r="AL3" i="16"/>
  <c r="AK4" i="16"/>
  <c r="AT29" i="16"/>
  <c r="AT35" i="16"/>
  <c r="AT13" i="16"/>
  <c r="AN5" i="16"/>
  <c r="AT5" i="16"/>
  <c r="AS30" i="16"/>
  <c r="AS36" i="16"/>
  <c r="AS14" i="16"/>
  <c r="AY29" i="16"/>
  <c r="BE29" i="16"/>
  <c r="BF29" i="16" s="1"/>
  <c r="AB11" i="16"/>
  <c r="BI29" i="16"/>
  <c r="BJ29" i="16" s="1"/>
  <c r="AB12" i="16"/>
  <c r="BE31" i="16"/>
  <c r="BF31" i="16" s="1"/>
  <c r="AB19" i="16"/>
  <c r="BE33" i="16"/>
  <c r="BF33" i="16" s="1"/>
  <c r="AB27" i="16"/>
  <c r="AM3" i="16"/>
  <c r="BB3" i="16"/>
  <c r="AL4" i="16"/>
  <c r="BA4" i="16"/>
  <c r="AK5" i="16"/>
  <c r="AO5" i="16"/>
  <c r="AZ5" i="16"/>
  <c r="AN6" i="16"/>
  <c r="AY6" i="16"/>
  <c r="AA8" i="16"/>
  <c r="BQ28" i="16"/>
  <c r="BR28" i="16" s="1"/>
  <c r="W16" i="16"/>
  <c r="AA16" i="16"/>
  <c r="AY30" i="16" s="1"/>
  <c r="AB17" i="16"/>
  <c r="BM30" i="16"/>
  <c r="BN30" i="16" s="1"/>
  <c r="Y20" i="16"/>
  <c r="AT4" i="16" s="1"/>
  <c r="W24" i="16"/>
  <c r="AA24" i="16"/>
  <c r="AB25" i="16"/>
  <c r="BM32" i="16"/>
  <c r="BN32" i="16" s="1"/>
  <c r="Z28" i="16"/>
  <c r="AU12" i="16" s="1"/>
  <c r="BQ34" i="16"/>
  <c r="BR34" i="16" s="1"/>
  <c r="AB34" i="16"/>
  <c r="AS29" i="16"/>
  <c r="AS35" i="16"/>
  <c r="BG5" i="16"/>
  <c r="AV30" i="16"/>
  <c r="AV36" i="16"/>
  <c r="AV14" i="16"/>
  <c r="AV6" i="16"/>
  <c r="BF6" i="16"/>
  <c r="BM29" i="16"/>
  <c r="BN29" i="16" s="1"/>
  <c r="AB13" i="16"/>
  <c r="AB21" i="16"/>
  <c r="BM31" i="16"/>
  <c r="BN31" i="16" s="1"/>
  <c r="AB6" i="16"/>
  <c r="AS6" i="16"/>
  <c r="BB27" i="16"/>
  <c r="BD3" i="16"/>
  <c r="AK6" i="16"/>
  <c r="AO6" i="16"/>
  <c r="BB28" i="16"/>
  <c r="AS13" i="16"/>
  <c r="BE30" i="16"/>
  <c r="BF30" i="16" s="1"/>
  <c r="AB15" i="16"/>
  <c r="BB31" i="16"/>
  <c r="AY32" i="16"/>
  <c r="BE32" i="16"/>
  <c r="BF32" i="16" s="1"/>
  <c r="AB23" i="16"/>
  <c r="BB33" i="16"/>
  <c r="AB30" i="16"/>
  <c r="AY34" i="16"/>
  <c r="AB31" i="16"/>
  <c r="BI34" i="16"/>
  <c r="BJ34" i="16" s="1"/>
  <c r="AB32" i="16"/>
  <c r="AB33" i="16"/>
  <c r="AB13" i="15"/>
  <c r="BQ31" i="15"/>
  <c r="AB23" i="15"/>
  <c r="AT30" i="15"/>
  <c r="AB19" i="15"/>
  <c r="Z4" i="15"/>
  <c r="Y5" i="15"/>
  <c r="AT13" i="15" s="1"/>
  <c r="BB29" i="15"/>
  <c r="Z21" i="15"/>
  <c r="AB26" i="15"/>
  <c r="Z33" i="15"/>
  <c r="AB9" i="15"/>
  <c r="BQ33" i="15"/>
  <c r="BR33" i="15" s="1"/>
  <c r="BM34" i="15"/>
  <c r="BN34" i="15" s="1"/>
  <c r="Y34" i="15"/>
  <c r="BB3" i="15"/>
  <c r="BA4" i="15"/>
  <c r="AY6" i="15"/>
  <c r="AB18" i="15"/>
  <c r="BQ30" i="15"/>
  <c r="BR30" i="15" s="1"/>
  <c r="BE34" i="15"/>
  <c r="BF34" i="15" s="1"/>
  <c r="BQ32" i="15"/>
  <c r="AZ5" i="15"/>
  <c r="AB22" i="15"/>
  <c r="AS12" i="15"/>
  <c r="AS34" i="15"/>
  <c r="AS28" i="15"/>
  <c r="AS4" i="15"/>
  <c r="BQ27" i="15"/>
  <c r="AB6" i="15"/>
  <c r="BE28" i="15"/>
  <c r="BF28" i="15" s="1"/>
  <c r="AS29" i="15"/>
  <c r="AS35" i="15"/>
  <c r="AS13" i="15"/>
  <c r="AS5" i="15"/>
  <c r="AT33" i="15"/>
  <c r="AT11" i="15"/>
  <c r="AT27" i="15"/>
  <c r="AT3" i="15"/>
  <c r="AU33" i="15"/>
  <c r="AU27" i="15"/>
  <c r="AU11" i="15"/>
  <c r="AU3" i="15"/>
  <c r="AB7" i="15"/>
  <c r="AT12" i="15"/>
  <c r="AT34" i="15"/>
  <c r="AT28" i="15"/>
  <c r="AT4" i="15"/>
  <c r="AU30" i="15"/>
  <c r="AU14" i="15"/>
  <c r="AU6" i="15"/>
  <c r="AU36" i="15"/>
  <c r="AB3" i="15"/>
  <c r="AV4" i="15"/>
  <c r="Z5" i="15"/>
  <c r="BE5" i="15"/>
  <c r="BD6" i="15"/>
  <c r="BI29" i="15"/>
  <c r="BJ29" i="15" s="1"/>
  <c r="AB12" i="15"/>
  <c r="AV28" i="15"/>
  <c r="BR32" i="15"/>
  <c r="BB27" i="15"/>
  <c r="AN3" i="15"/>
  <c r="AY3" i="15"/>
  <c r="BD3" i="15"/>
  <c r="AB4" i="15"/>
  <c r="AM4" i="15"/>
  <c r="AX4" i="15"/>
  <c r="BB4" i="15"/>
  <c r="BA5" i="15"/>
  <c r="AZ6" i="15"/>
  <c r="BB28" i="15"/>
  <c r="BQ28" i="15"/>
  <c r="BR28" i="15" s="1"/>
  <c r="AB10" i="15"/>
  <c r="BE29" i="15"/>
  <c r="BF29" i="15" s="1"/>
  <c r="AR12" i="15"/>
  <c r="W14" i="15"/>
  <c r="AR36" i="15" s="1"/>
  <c r="AA14" i="15"/>
  <c r="AV14" i="15" s="1"/>
  <c r="BB34" i="15"/>
  <c r="AR4" i="15"/>
  <c r="BF4" i="15"/>
  <c r="AT36" i="15"/>
  <c r="AT14" i="15"/>
  <c r="AS27" i="15"/>
  <c r="BM28" i="15"/>
  <c r="BN28" i="15" s="1"/>
  <c r="BR31" i="15"/>
  <c r="AZ3" i="15"/>
  <c r="AY4" i="15"/>
  <c r="AX5" i="15"/>
  <c r="BB5" i="15"/>
  <c r="BA6" i="15"/>
  <c r="AS11" i="15"/>
  <c r="BM29" i="15"/>
  <c r="BN29" i="15" s="1"/>
  <c r="AB16" i="15"/>
  <c r="W17" i="15"/>
  <c r="AA17" i="15"/>
  <c r="AB20" i="15"/>
  <c r="W21" i="15"/>
  <c r="AA21" i="15"/>
  <c r="AB24" i="15"/>
  <c r="W25" i="15"/>
  <c r="AA25" i="15"/>
  <c r="AB28" i="15"/>
  <c r="BI33" i="15"/>
  <c r="BJ33" i="15" s="1"/>
  <c r="AR28" i="15"/>
  <c r="W29" i="15"/>
  <c r="AA29" i="15"/>
  <c r="AS33" i="15"/>
  <c r="BQ34" i="15"/>
  <c r="BR34" i="15" s="1"/>
  <c r="AB34" i="15"/>
  <c r="BG3" i="15"/>
  <c r="AT6" i="15"/>
  <c r="BH6" i="15"/>
  <c r="AR33" i="15"/>
  <c r="BE27" i="15"/>
  <c r="AR27" i="15"/>
  <c r="AR11" i="15"/>
  <c r="AV33" i="15"/>
  <c r="AV27" i="15"/>
  <c r="AV11" i="15"/>
  <c r="AR3" i="15"/>
  <c r="AV3" i="15"/>
  <c r="AK4" i="15"/>
  <c r="AO4" i="15"/>
  <c r="AS30" i="15"/>
  <c r="AS36" i="15"/>
  <c r="AS14" i="15"/>
  <c r="AS6" i="15"/>
  <c r="AV12" i="15"/>
  <c r="BE30" i="15"/>
  <c r="BF30" i="15" s="1"/>
  <c r="BB30" i="15"/>
  <c r="BE31" i="15"/>
  <c r="BF31" i="15" s="1"/>
  <c r="BB31" i="15"/>
  <c r="AY32" i="15"/>
  <c r="BE32" i="15"/>
  <c r="BF32" i="15" s="1"/>
  <c r="BB32" i="15"/>
  <c r="BE33" i="15"/>
  <c r="BF33" i="15" s="1"/>
  <c r="AB30" i="15"/>
  <c r="BI30" i="15"/>
  <c r="BJ30" i="15" s="1"/>
  <c r="AY34" i="15"/>
  <c r="AB31" i="15"/>
  <c r="BI31" i="15"/>
  <c r="BJ31" i="15" s="1"/>
  <c r="BI34" i="15"/>
  <c r="BJ34" i="15" s="1"/>
  <c r="AB32" i="15"/>
  <c r="BI32" i="15"/>
  <c r="BJ32" i="15" s="1"/>
  <c r="AB33" i="15"/>
  <c r="AH34" i="14"/>
  <c r="AG34" i="14"/>
  <c r="AF34" i="14"/>
  <c r="AE34" i="14"/>
  <c r="AD34" i="14"/>
  <c r="U34" i="14"/>
  <c r="S34" i="14"/>
  <c r="AA34" i="14" s="1"/>
  <c r="R34" i="14"/>
  <c r="Z34" i="14" s="1"/>
  <c r="Q34" i="14"/>
  <c r="P34" i="14"/>
  <c r="X34" i="14" s="1"/>
  <c r="O34" i="14"/>
  <c r="W34" i="14" s="1"/>
  <c r="AH33" i="14"/>
  <c r="AG33" i="14"/>
  <c r="AF33" i="14"/>
  <c r="AE33" i="14"/>
  <c r="AD33" i="14"/>
  <c r="U33" i="14"/>
  <c r="S33" i="14"/>
  <c r="AA33" i="14" s="1"/>
  <c r="R33" i="14"/>
  <c r="Q33" i="14"/>
  <c r="Y33" i="14" s="1"/>
  <c r="P33" i="14"/>
  <c r="X33" i="14" s="1"/>
  <c r="O33" i="14"/>
  <c r="W33" i="14" s="1"/>
  <c r="AH32" i="14"/>
  <c r="AG32" i="14"/>
  <c r="AF32" i="14"/>
  <c r="AE32" i="14"/>
  <c r="AD32" i="14"/>
  <c r="U32" i="14"/>
  <c r="Z32" i="14" s="1"/>
  <c r="S32" i="14"/>
  <c r="AA32" i="14" s="1"/>
  <c r="R32" i="14"/>
  <c r="Q32" i="14"/>
  <c r="Y32" i="14" s="1"/>
  <c r="P32" i="14"/>
  <c r="X32" i="14" s="1"/>
  <c r="O32" i="14"/>
  <c r="W32" i="14" s="1"/>
  <c r="AH31" i="14"/>
  <c r="AG31" i="14"/>
  <c r="AF31" i="14"/>
  <c r="AE31" i="14"/>
  <c r="AD31" i="14"/>
  <c r="U31" i="14"/>
  <c r="S31" i="14"/>
  <c r="AA31" i="14" s="1"/>
  <c r="R31" i="14"/>
  <c r="Q31" i="14"/>
  <c r="Y31" i="14" s="1"/>
  <c r="P31" i="14"/>
  <c r="X31" i="14" s="1"/>
  <c r="O31" i="14"/>
  <c r="W31" i="14" s="1"/>
  <c r="AH30" i="14"/>
  <c r="AG30" i="14"/>
  <c r="AF30" i="14"/>
  <c r="AE30" i="14"/>
  <c r="AD30" i="14"/>
  <c r="U30" i="14"/>
  <c r="S30" i="14"/>
  <c r="AA30" i="14" s="1"/>
  <c r="R30" i="14"/>
  <c r="Z30" i="14" s="1"/>
  <c r="Q30" i="14"/>
  <c r="Y30" i="14" s="1"/>
  <c r="P30" i="14"/>
  <c r="O30" i="14"/>
  <c r="W30" i="14" s="1"/>
  <c r="AH29" i="14"/>
  <c r="AG29" i="14"/>
  <c r="AF29" i="14"/>
  <c r="AE29" i="14"/>
  <c r="AD29" i="14"/>
  <c r="U29" i="14"/>
  <c r="S29" i="14"/>
  <c r="AA29" i="14" s="1"/>
  <c r="R29" i="14"/>
  <c r="Z29" i="14" s="1"/>
  <c r="Q29" i="14"/>
  <c r="Y29" i="14" s="1"/>
  <c r="P29" i="14"/>
  <c r="X29" i="14" s="1"/>
  <c r="O29" i="14"/>
  <c r="W29" i="14" s="1"/>
  <c r="AH28" i="14"/>
  <c r="AG28" i="14"/>
  <c r="AF28" i="14"/>
  <c r="AE28" i="14"/>
  <c r="AD28" i="14"/>
  <c r="U28" i="14"/>
  <c r="S28" i="14"/>
  <c r="AA28" i="14" s="1"/>
  <c r="R28" i="14"/>
  <c r="Z28" i="14" s="1"/>
  <c r="Q28" i="14"/>
  <c r="P28" i="14"/>
  <c r="X28" i="14" s="1"/>
  <c r="O28" i="14"/>
  <c r="W28" i="14" s="1"/>
  <c r="AH27" i="14"/>
  <c r="AG27" i="14"/>
  <c r="AF27" i="14"/>
  <c r="AE27" i="14"/>
  <c r="AD27" i="14"/>
  <c r="U27" i="14"/>
  <c r="S27" i="14"/>
  <c r="R27" i="14"/>
  <c r="Z27" i="14" s="1"/>
  <c r="Q27" i="14"/>
  <c r="Y27" i="14" s="1"/>
  <c r="P27" i="14"/>
  <c r="X27" i="14" s="1"/>
  <c r="O27" i="14"/>
  <c r="W27" i="14" s="1"/>
  <c r="AH26" i="14"/>
  <c r="AG26" i="14"/>
  <c r="AF26" i="14"/>
  <c r="AE26" i="14"/>
  <c r="AD26" i="14"/>
  <c r="U26" i="14"/>
  <c r="S26" i="14"/>
  <c r="AA26" i="14" s="1"/>
  <c r="R26" i="14"/>
  <c r="Z26" i="14" s="1"/>
  <c r="Q26" i="14"/>
  <c r="Y26" i="14" s="1"/>
  <c r="P26" i="14"/>
  <c r="X26" i="14" s="1"/>
  <c r="O26" i="14"/>
  <c r="W26" i="14" s="1"/>
  <c r="AH25" i="14"/>
  <c r="AG25" i="14"/>
  <c r="AF25" i="14"/>
  <c r="AE25" i="14"/>
  <c r="AD25" i="14"/>
  <c r="U25" i="14"/>
  <c r="S25" i="14"/>
  <c r="AA25" i="14" s="1"/>
  <c r="R25" i="14"/>
  <c r="Z25" i="14" s="1"/>
  <c r="Q25" i="14"/>
  <c r="Y25" i="14" s="1"/>
  <c r="P25" i="14"/>
  <c r="X25" i="14" s="1"/>
  <c r="O25" i="14"/>
  <c r="W25" i="14" s="1"/>
  <c r="AH24" i="14"/>
  <c r="AG24" i="14"/>
  <c r="AF24" i="14"/>
  <c r="AE24" i="14"/>
  <c r="AD24" i="14"/>
  <c r="U24" i="14"/>
  <c r="S24" i="14"/>
  <c r="AA24" i="14" s="1"/>
  <c r="R24" i="14"/>
  <c r="Q24" i="14"/>
  <c r="P24" i="14"/>
  <c r="X24" i="14" s="1"/>
  <c r="O24" i="14"/>
  <c r="W24" i="14" s="1"/>
  <c r="AH23" i="14"/>
  <c r="AG23" i="14"/>
  <c r="AF23" i="14"/>
  <c r="AE23" i="14"/>
  <c r="AD23" i="14"/>
  <c r="U23" i="14"/>
  <c r="S23" i="14"/>
  <c r="R23" i="14"/>
  <c r="Z23" i="14" s="1"/>
  <c r="Q23" i="14"/>
  <c r="Y23" i="14" s="1"/>
  <c r="P23" i="14"/>
  <c r="X23" i="14" s="1"/>
  <c r="O23" i="14"/>
  <c r="W23" i="14" s="1"/>
  <c r="AH22" i="14"/>
  <c r="AG22" i="14"/>
  <c r="AF22" i="14"/>
  <c r="AE22" i="14"/>
  <c r="AD22" i="14"/>
  <c r="U22" i="14"/>
  <c r="S22" i="14"/>
  <c r="AA22" i="14" s="1"/>
  <c r="R22" i="14"/>
  <c r="Z22" i="14" s="1"/>
  <c r="Q22" i="14"/>
  <c r="Y22" i="14" s="1"/>
  <c r="P22" i="14"/>
  <c r="X22" i="14" s="1"/>
  <c r="O22" i="14"/>
  <c r="W22" i="14" s="1"/>
  <c r="AH21" i="14"/>
  <c r="AG21" i="14"/>
  <c r="AF21" i="14"/>
  <c r="AE21" i="14"/>
  <c r="AD21" i="14"/>
  <c r="X21" i="14"/>
  <c r="U21" i="14"/>
  <c r="S21" i="14"/>
  <c r="AA21" i="14" s="1"/>
  <c r="R21" i="14"/>
  <c r="Z21" i="14" s="1"/>
  <c r="Q21" i="14"/>
  <c r="Y21" i="14" s="1"/>
  <c r="P21" i="14"/>
  <c r="O21" i="14"/>
  <c r="W21" i="14" s="1"/>
  <c r="AH20" i="14"/>
  <c r="AG20" i="14"/>
  <c r="AF20" i="14"/>
  <c r="AE20" i="14"/>
  <c r="AD20" i="14"/>
  <c r="U20" i="14"/>
  <c r="S20" i="14"/>
  <c r="AA20" i="14" s="1"/>
  <c r="R20" i="14"/>
  <c r="Q20" i="14"/>
  <c r="P20" i="14"/>
  <c r="X20" i="14" s="1"/>
  <c r="O20" i="14"/>
  <c r="W20" i="14" s="1"/>
  <c r="AH19" i="14"/>
  <c r="AG19" i="14"/>
  <c r="AF19" i="14"/>
  <c r="AE19" i="14"/>
  <c r="AD19" i="14"/>
  <c r="U19" i="14"/>
  <c r="S19" i="14"/>
  <c r="R19" i="14"/>
  <c r="Z19" i="14" s="1"/>
  <c r="Q19" i="14"/>
  <c r="Y19" i="14" s="1"/>
  <c r="P19" i="14"/>
  <c r="X19" i="14" s="1"/>
  <c r="O19" i="14"/>
  <c r="W19" i="14" s="1"/>
  <c r="AH18" i="14"/>
  <c r="AG18" i="14"/>
  <c r="AF18" i="14"/>
  <c r="AE18" i="14"/>
  <c r="AD18" i="14"/>
  <c r="U18" i="14"/>
  <c r="S18" i="14"/>
  <c r="AA18" i="14" s="1"/>
  <c r="R18" i="14"/>
  <c r="Z18" i="14" s="1"/>
  <c r="Q18" i="14"/>
  <c r="Y18" i="14" s="1"/>
  <c r="P18" i="14"/>
  <c r="X18" i="14" s="1"/>
  <c r="O18" i="14"/>
  <c r="W18" i="14" s="1"/>
  <c r="AH17" i="14"/>
  <c r="AG17" i="14"/>
  <c r="AF17" i="14"/>
  <c r="AE17" i="14"/>
  <c r="AD17" i="14"/>
  <c r="U17" i="14"/>
  <c r="S17" i="14"/>
  <c r="AA17" i="14" s="1"/>
  <c r="R17" i="14"/>
  <c r="Z17" i="14" s="1"/>
  <c r="Q17" i="14"/>
  <c r="Y17" i="14" s="1"/>
  <c r="P17" i="14"/>
  <c r="X17" i="14" s="1"/>
  <c r="O17" i="14"/>
  <c r="W17" i="14" s="1"/>
  <c r="AH16" i="14"/>
  <c r="AG16" i="14"/>
  <c r="AF16" i="14"/>
  <c r="AE16" i="14"/>
  <c r="AD16" i="14"/>
  <c r="U16" i="14"/>
  <c r="S16" i="14"/>
  <c r="AA16" i="14" s="1"/>
  <c r="R16" i="14"/>
  <c r="Q16" i="14"/>
  <c r="P16" i="14"/>
  <c r="X16" i="14" s="1"/>
  <c r="O16" i="14"/>
  <c r="W16" i="14" s="1"/>
  <c r="AH15" i="14"/>
  <c r="AG15" i="14"/>
  <c r="AF15" i="14"/>
  <c r="AE15" i="14"/>
  <c r="AD15" i="14"/>
  <c r="U15" i="14"/>
  <c r="AA15" i="14" s="1"/>
  <c r="S15" i="14"/>
  <c r="R15" i="14"/>
  <c r="Z15" i="14" s="1"/>
  <c r="Q15" i="14"/>
  <c r="Y15" i="14" s="1"/>
  <c r="P15" i="14"/>
  <c r="X15" i="14" s="1"/>
  <c r="O15" i="14"/>
  <c r="W15" i="14" s="1"/>
  <c r="AH14" i="14"/>
  <c r="AG14" i="14"/>
  <c r="AF14" i="14"/>
  <c r="AE14" i="14"/>
  <c r="AD14" i="14"/>
  <c r="U14" i="14"/>
  <c r="S14" i="14"/>
  <c r="AA14" i="14" s="1"/>
  <c r="R14" i="14"/>
  <c r="Z14" i="14" s="1"/>
  <c r="Q14" i="14"/>
  <c r="Y14" i="14" s="1"/>
  <c r="P14" i="14"/>
  <c r="X14" i="14" s="1"/>
  <c r="O14" i="14"/>
  <c r="W14" i="14" s="1"/>
  <c r="AH13" i="14"/>
  <c r="AG13" i="14"/>
  <c r="AF13" i="14"/>
  <c r="AE13" i="14"/>
  <c r="AD13" i="14"/>
  <c r="U13" i="14"/>
  <c r="S13" i="14"/>
  <c r="AA13" i="14" s="1"/>
  <c r="R13" i="14"/>
  <c r="Z13" i="14" s="1"/>
  <c r="Q13" i="14"/>
  <c r="Y13" i="14" s="1"/>
  <c r="P13" i="14"/>
  <c r="X13" i="14" s="1"/>
  <c r="O13" i="14"/>
  <c r="W13" i="14" s="1"/>
  <c r="AH12" i="14"/>
  <c r="AG12" i="14"/>
  <c r="AF12" i="14"/>
  <c r="AE12" i="14"/>
  <c r="AD12" i="14"/>
  <c r="U12" i="14"/>
  <c r="S12" i="14"/>
  <c r="AA12" i="14" s="1"/>
  <c r="R12" i="14"/>
  <c r="Z12" i="14" s="1"/>
  <c r="Q12" i="14"/>
  <c r="P12" i="14"/>
  <c r="X12" i="14" s="1"/>
  <c r="O12" i="14"/>
  <c r="W12" i="14" s="1"/>
  <c r="AH11" i="14"/>
  <c r="AG11" i="14"/>
  <c r="AF11" i="14"/>
  <c r="AE11" i="14"/>
  <c r="AD11" i="14"/>
  <c r="U11" i="14"/>
  <c r="S11" i="14"/>
  <c r="AA11" i="14" s="1"/>
  <c r="R11" i="14"/>
  <c r="Q11" i="14"/>
  <c r="P11" i="14"/>
  <c r="X11" i="14" s="1"/>
  <c r="O11" i="14"/>
  <c r="AH10" i="14"/>
  <c r="AG10" i="14"/>
  <c r="AF10" i="14"/>
  <c r="AE10" i="14"/>
  <c r="AD10" i="14"/>
  <c r="U10" i="14"/>
  <c r="S10" i="14"/>
  <c r="AA10" i="14" s="1"/>
  <c r="R10" i="14"/>
  <c r="Z10" i="14" s="1"/>
  <c r="Q10" i="14"/>
  <c r="Y10" i="14" s="1"/>
  <c r="P10" i="14"/>
  <c r="X10" i="14" s="1"/>
  <c r="O10" i="14"/>
  <c r="W10" i="14" s="1"/>
  <c r="AH9" i="14"/>
  <c r="AG9" i="14"/>
  <c r="AF9" i="14"/>
  <c r="AE9" i="14"/>
  <c r="AD9" i="14"/>
  <c r="U9" i="14"/>
  <c r="S9" i="14"/>
  <c r="AA9" i="14" s="1"/>
  <c r="R9" i="14"/>
  <c r="Q9" i="14"/>
  <c r="Y9" i="14" s="1"/>
  <c r="P9" i="14"/>
  <c r="X9" i="14" s="1"/>
  <c r="O9" i="14"/>
  <c r="W9" i="14" s="1"/>
  <c r="AH8" i="14"/>
  <c r="AG8" i="14"/>
  <c r="AF8" i="14"/>
  <c r="AE8" i="14"/>
  <c r="AD8" i="14"/>
  <c r="U8" i="14"/>
  <c r="S8" i="14"/>
  <c r="R8" i="14"/>
  <c r="Q8" i="14"/>
  <c r="Y8" i="14" s="1"/>
  <c r="P8" i="14"/>
  <c r="X8" i="14" s="1"/>
  <c r="O8" i="14"/>
  <c r="W8" i="14" s="1"/>
  <c r="AH7" i="14"/>
  <c r="AG7" i="14"/>
  <c r="AF7" i="14"/>
  <c r="AE7" i="14"/>
  <c r="AD7" i="14"/>
  <c r="U7" i="14"/>
  <c r="S7" i="14"/>
  <c r="AA7" i="14" s="1"/>
  <c r="R7" i="14"/>
  <c r="Z7" i="14" s="1"/>
  <c r="Q7" i="14"/>
  <c r="Y7" i="14" s="1"/>
  <c r="P7" i="14"/>
  <c r="X7" i="14" s="1"/>
  <c r="O7" i="14"/>
  <c r="W7" i="14" s="1"/>
  <c r="AH6" i="14"/>
  <c r="AG6" i="14"/>
  <c r="AF6" i="14"/>
  <c r="AE6" i="14"/>
  <c r="AD6" i="14"/>
  <c r="U6" i="14"/>
  <c r="S6" i="14"/>
  <c r="AA6" i="14" s="1"/>
  <c r="R6" i="14"/>
  <c r="Z6" i="14" s="1"/>
  <c r="Q6" i="14"/>
  <c r="Y6" i="14" s="1"/>
  <c r="P6" i="14"/>
  <c r="X6" i="14" s="1"/>
  <c r="O6" i="14"/>
  <c r="W6" i="14" s="1"/>
  <c r="AH5" i="14"/>
  <c r="AG5" i="14"/>
  <c r="AF5" i="14"/>
  <c r="AE5" i="14"/>
  <c r="AD5" i="14"/>
  <c r="U5" i="14"/>
  <c r="S5" i="14"/>
  <c r="AA5" i="14" s="1"/>
  <c r="R5" i="14"/>
  <c r="Q5" i="14"/>
  <c r="P5" i="14"/>
  <c r="X5" i="14" s="1"/>
  <c r="O5" i="14"/>
  <c r="W5" i="14" s="1"/>
  <c r="AH4" i="14"/>
  <c r="AG4" i="14"/>
  <c r="AF4" i="14"/>
  <c r="AE4" i="14"/>
  <c r="AD4" i="14"/>
  <c r="U4" i="14"/>
  <c r="S4" i="14"/>
  <c r="AA4" i="14" s="1"/>
  <c r="R4" i="14"/>
  <c r="Q4" i="14"/>
  <c r="Y4" i="14" s="1"/>
  <c r="P4" i="14"/>
  <c r="X4" i="14" s="1"/>
  <c r="O4" i="14"/>
  <c r="W4" i="14" s="1"/>
  <c r="AH3" i="14"/>
  <c r="AG3" i="14"/>
  <c r="AF3" i="14"/>
  <c r="AE3" i="14"/>
  <c r="AD3" i="14"/>
  <c r="U3" i="14"/>
  <c r="S3" i="14"/>
  <c r="AA3" i="14" s="1"/>
  <c r="R3" i="14"/>
  <c r="Z3" i="14" s="1"/>
  <c r="Q3" i="14"/>
  <c r="Y3" i="14" s="1"/>
  <c r="P3" i="14"/>
  <c r="X3" i="14" s="1"/>
  <c r="O3" i="14"/>
  <c r="W3" i="14" s="1"/>
  <c r="AH34" i="13"/>
  <c r="AG34" i="13"/>
  <c r="AF34" i="13"/>
  <c r="AE34" i="13"/>
  <c r="AD34" i="13"/>
  <c r="U34" i="13"/>
  <c r="S34" i="13"/>
  <c r="AA34" i="13" s="1"/>
  <c r="R34" i="13"/>
  <c r="Z34" i="13" s="1"/>
  <c r="Q34" i="13"/>
  <c r="P34" i="13"/>
  <c r="X34" i="13" s="1"/>
  <c r="O34" i="13"/>
  <c r="W34" i="13" s="1"/>
  <c r="AH33" i="13"/>
  <c r="AG33" i="13"/>
  <c r="AF33" i="13"/>
  <c r="AE33" i="13"/>
  <c r="AD33" i="13"/>
  <c r="U33" i="13"/>
  <c r="S33" i="13"/>
  <c r="R33" i="13"/>
  <c r="Q33" i="13"/>
  <c r="P33" i="13"/>
  <c r="X33" i="13" s="1"/>
  <c r="O33" i="13"/>
  <c r="AH32" i="13"/>
  <c r="AG32" i="13"/>
  <c r="AF32" i="13"/>
  <c r="AE32" i="13"/>
  <c r="AD32" i="13"/>
  <c r="U32" i="13"/>
  <c r="S32" i="13"/>
  <c r="R32" i="13"/>
  <c r="Q32" i="13"/>
  <c r="P32" i="13"/>
  <c r="O32" i="13"/>
  <c r="AH31" i="13"/>
  <c r="AG31" i="13"/>
  <c r="AF31" i="13"/>
  <c r="AE31" i="13"/>
  <c r="AD31" i="13"/>
  <c r="U31" i="13"/>
  <c r="S31" i="13"/>
  <c r="R31" i="13"/>
  <c r="Q31" i="13"/>
  <c r="P31" i="13"/>
  <c r="X31" i="13" s="1"/>
  <c r="O31" i="13"/>
  <c r="AH30" i="13"/>
  <c r="AG30" i="13"/>
  <c r="AF30" i="13"/>
  <c r="AE30" i="13"/>
  <c r="AD30" i="13"/>
  <c r="U30" i="13"/>
  <c r="S30" i="13"/>
  <c r="AA30" i="13" s="1"/>
  <c r="R30" i="13"/>
  <c r="Z30" i="13" s="1"/>
  <c r="Q30" i="13"/>
  <c r="Y30" i="13" s="1"/>
  <c r="P30" i="13"/>
  <c r="X30" i="13" s="1"/>
  <c r="O30" i="13"/>
  <c r="W30" i="13" s="1"/>
  <c r="AH29" i="13"/>
  <c r="AG29" i="13"/>
  <c r="AF29" i="13"/>
  <c r="AE29" i="13"/>
  <c r="AD29" i="13"/>
  <c r="U29" i="13"/>
  <c r="S29" i="13"/>
  <c r="AA29" i="13" s="1"/>
  <c r="R29" i="13"/>
  <c r="Z29" i="13" s="1"/>
  <c r="Q29" i="13"/>
  <c r="Y29" i="13" s="1"/>
  <c r="P29" i="13"/>
  <c r="X29" i="13" s="1"/>
  <c r="O29" i="13"/>
  <c r="W29" i="13" s="1"/>
  <c r="AH28" i="13"/>
  <c r="AG28" i="13"/>
  <c r="AF28" i="13"/>
  <c r="AE28" i="13"/>
  <c r="AD28" i="13"/>
  <c r="U28" i="13"/>
  <c r="S28" i="13"/>
  <c r="R28" i="13"/>
  <c r="Z28" i="13" s="1"/>
  <c r="Q28" i="13"/>
  <c r="P28" i="13"/>
  <c r="O28" i="13"/>
  <c r="AH27" i="13"/>
  <c r="AG27" i="13"/>
  <c r="AF27" i="13"/>
  <c r="AE27" i="13"/>
  <c r="AD27" i="13"/>
  <c r="U27" i="13"/>
  <c r="S27" i="13"/>
  <c r="R27" i="13"/>
  <c r="Q27" i="13"/>
  <c r="P27" i="13"/>
  <c r="X27" i="13" s="1"/>
  <c r="O27" i="13"/>
  <c r="AH26" i="13"/>
  <c r="AG26" i="13"/>
  <c r="AF26" i="13"/>
  <c r="AE26" i="13"/>
  <c r="AD26" i="13"/>
  <c r="U26" i="13"/>
  <c r="S26" i="13"/>
  <c r="AA26" i="13" s="1"/>
  <c r="R26" i="13"/>
  <c r="Z26" i="13" s="1"/>
  <c r="Q26" i="13"/>
  <c r="Y26" i="13" s="1"/>
  <c r="P26" i="13"/>
  <c r="X26" i="13" s="1"/>
  <c r="O26" i="13"/>
  <c r="W26" i="13" s="1"/>
  <c r="AH25" i="13"/>
  <c r="AG25" i="13"/>
  <c r="AF25" i="13"/>
  <c r="AE25" i="13"/>
  <c r="AD25" i="13"/>
  <c r="U25" i="13"/>
  <c r="S25" i="13"/>
  <c r="AA25" i="13" s="1"/>
  <c r="R25" i="13"/>
  <c r="Z25" i="13" s="1"/>
  <c r="Q25" i="13"/>
  <c r="Y25" i="13" s="1"/>
  <c r="P25" i="13"/>
  <c r="X25" i="13" s="1"/>
  <c r="O25" i="13"/>
  <c r="W25" i="13" s="1"/>
  <c r="AH24" i="13"/>
  <c r="AG24" i="13"/>
  <c r="AF24" i="13"/>
  <c r="AE24" i="13"/>
  <c r="AD24" i="13"/>
  <c r="U24" i="13"/>
  <c r="S24" i="13"/>
  <c r="R24" i="13"/>
  <c r="Z24" i="13" s="1"/>
  <c r="Q24" i="13"/>
  <c r="P24" i="13"/>
  <c r="O24" i="13"/>
  <c r="AH23" i="13"/>
  <c r="AG23" i="13"/>
  <c r="AF23" i="13"/>
  <c r="AE23" i="13"/>
  <c r="AD23" i="13"/>
  <c r="U23" i="13"/>
  <c r="S23" i="13"/>
  <c r="R23" i="13"/>
  <c r="Q23" i="13"/>
  <c r="P23" i="13"/>
  <c r="X23" i="13" s="1"/>
  <c r="O23" i="13"/>
  <c r="AH22" i="13"/>
  <c r="AG22" i="13"/>
  <c r="AF22" i="13"/>
  <c r="AE22" i="13"/>
  <c r="AD22" i="13"/>
  <c r="U22" i="13"/>
  <c r="S22" i="13"/>
  <c r="AA22" i="13" s="1"/>
  <c r="R22" i="13"/>
  <c r="Z22" i="13" s="1"/>
  <c r="Q22" i="13"/>
  <c r="Y22" i="13" s="1"/>
  <c r="P22" i="13"/>
  <c r="X22" i="13" s="1"/>
  <c r="O22" i="13"/>
  <c r="W22" i="13" s="1"/>
  <c r="AH21" i="13"/>
  <c r="AG21" i="13"/>
  <c r="AF21" i="13"/>
  <c r="AE21" i="13"/>
  <c r="AD21" i="13"/>
  <c r="U21" i="13"/>
  <c r="S21" i="13"/>
  <c r="AA21" i="13" s="1"/>
  <c r="R21" i="13"/>
  <c r="Z21" i="13" s="1"/>
  <c r="Q21" i="13"/>
  <c r="Y21" i="13" s="1"/>
  <c r="P21" i="13"/>
  <c r="X21" i="13" s="1"/>
  <c r="O21" i="13"/>
  <c r="W21" i="13" s="1"/>
  <c r="AH20" i="13"/>
  <c r="AG20" i="13"/>
  <c r="AF20" i="13"/>
  <c r="AE20" i="13"/>
  <c r="AD20" i="13"/>
  <c r="U20" i="13"/>
  <c r="S20" i="13"/>
  <c r="R20" i="13"/>
  <c r="Z20" i="13" s="1"/>
  <c r="Q20" i="13"/>
  <c r="P20" i="13"/>
  <c r="X20" i="13" s="1"/>
  <c r="O20" i="13"/>
  <c r="AH19" i="13"/>
  <c r="AG19" i="13"/>
  <c r="AF19" i="13"/>
  <c r="AE19" i="13"/>
  <c r="AD19" i="13"/>
  <c r="U19" i="13"/>
  <c r="S19" i="13"/>
  <c r="R19" i="13"/>
  <c r="Q19" i="13"/>
  <c r="P19" i="13"/>
  <c r="X19" i="13" s="1"/>
  <c r="O19" i="13"/>
  <c r="AH18" i="13"/>
  <c r="AG18" i="13"/>
  <c r="AF18" i="13"/>
  <c r="AE18" i="13"/>
  <c r="AD18" i="13"/>
  <c r="U18" i="13"/>
  <c r="S18" i="13"/>
  <c r="AA18" i="13" s="1"/>
  <c r="R18" i="13"/>
  <c r="Z18" i="13" s="1"/>
  <c r="Q18" i="13"/>
  <c r="Y18" i="13" s="1"/>
  <c r="P18" i="13"/>
  <c r="X18" i="13" s="1"/>
  <c r="O18" i="13"/>
  <c r="W18" i="13" s="1"/>
  <c r="AH17" i="13"/>
  <c r="AG17" i="13"/>
  <c r="AF17" i="13"/>
  <c r="AE17" i="13"/>
  <c r="AD17" i="13"/>
  <c r="U17" i="13"/>
  <c r="S17" i="13"/>
  <c r="AA17" i="13" s="1"/>
  <c r="R17" i="13"/>
  <c r="Z17" i="13" s="1"/>
  <c r="Q17" i="13"/>
  <c r="Y17" i="13" s="1"/>
  <c r="P17" i="13"/>
  <c r="X17" i="13" s="1"/>
  <c r="O17" i="13"/>
  <c r="W17" i="13" s="1"/>
  <c r="AH16" i="13"/>
  <c r="AG16" i="13"/>
  <c r="AF16" i="13"/>
  <c r="AE16" i="13"/>
  <c r="AD16" i="13"/>
  <c r="U16" i="13"/>
  <c r="S16" i="13"/>
  <c r="R16" i="13"/>
  <c r="Z16" i="13" s="1"/>
  <c r="Q16" i="13"/>
  <c r="P16" i="13"/>
  <c r="X16" i="13" s="1"/>
  <c r="O16" i="13"/>
  <c r="AH15" i="13"/>
  <c r="AG15" i="13"/>
  <c r="AF15" i="13"/>
  <c r="AE15" i="13"/>
  <c r="AD15" i="13"/>
  <c r="U15" i="13"/>
  <c r="S15" i="13"/>
  <c r="R15" i="13"/>
  <c r="Q15" i="13"/>
  <c r="P15" i="13"/>
  <c r="X15" i="13" s="1"/>
  <c r="O15" i="13"/>
  <c r="AH14" i="13"/>
  <c r="AG14" i="13"/>
  <c r="AF14" i="13"/>
  <c r="AE14" i="13"/>
  <c r="AD14" i="13"/>
  <c r="U14" i="13"/>
  <c r="S14" i="13"/>
  <c r="AA14" i="13" s="1"/>
  <c r="R14" i="13"/>
  <c r="Z14" i="13" s="1"/>
  <c r="Q14" i="13"/>
  <c r="Y14" i="13" s="1"/>
  <c r="P14" i="13"/>
  <c r="O14" i="13"/>
  <c r="W14" i="13" s="1"/>
  <c r="AH13" i="13"/>
  <c r="AG13" i="13"/>
  <c r="AF13" i="13"/>
  <c r="AE13" i="13"/>
  <c r="AD13" i="13"/>
  <c r="U13" i="13"/>
  <c r="S13" i="13"/>
  <c r="R13" i="13"/>
  <c r="Z13" i="13" s="1"/>
  <c r="Q13" i="13"/>
  <c r="Y13" i="13" s="1"/>
  <c r="P13" i="13"/>
  <c r="X13" i="13" s="1"/>
  <c r="O13" i="13"/>
  <c r="W13" i="13" s="1"/>
  <c r="AH12" i="13"/>
  <c r="AG12" i="13"/>
  <c r="AF12" i="13"/>
  <c r="AE12" i="13"/>
  <c r="AD12" i="13"/>
  <c r="U12" i="13"/>
  <c r="S12" i="13"/>
  <c r="AA12" i="13" s="1"/>
  <c r="R12" i="13"/>
  <c r="Z12" i="13" s="1"/>
  <c r="Q12" i="13"/>
  <c r="Y12" i="13" s="1"/>
  <c r="P12" i="13"/>
  <c r="X12" i="13" s="1"/>
  <c r="O12" i="13"/>
  <c r="W12" i="13" s="1"/>
  <c r="AH11" i="13"/>
  <c r="AG11" i="13"/>
  <c r="AF11" i="13"/>
  <c r="AE11" i="13"/>
  <c r="AD11" i="13"/>
  <c r="U11" i="13"/>
  <c r="S11" i="13"/>
  <c r="R11" i="13"/>
  <c r="Z11" i="13" s="1"/>
  <c r="Q11" i="13"/>
  <c r="P11" i="13"/>
  <c r="X11" i="13" s="1"/>
  <c r="O11" i="13"/>
  <c r="AH10" i="13"/>
  <c r="AG10" i="13"/>
  <c r="AF10" i="13"/>
  <c r="AE10" i="13"/>
  <c r="AD10" i="13"/>
  <c r="U10" i="13"/>
  <c r="S10" i="13"/>
  <c r="R10" i="13"/>
  <c r="Z10" i="13" s="1"/>
  <c r="Q10" i="13"/>
  <c r="P10" i="13"/>
  <c r="X10" i="13" s="1"/>
  <c r="O10" i="13"/>
  <c r="AH9" i="13"/>
  <c r="AG9" i="13"/>
  <c r="AF9" i="13"/>
  <c r="AE9" i="13"/>
  <c r="AD9" i="13"/>
  <c r="U9" i="13"/>
  <c r="S9" i="13"/>
  <c r="AA9" i="13" s="1"/>
  <c r="R9" i="13"/>
  <c r="Q9" i="13"/>
  <c r="Y9" i="13" s="1"/>
  <c r="P9" i="13"/>
  <c r="O9" i="13"/>
  <c r="W9" i="13" s="1"/>
  <c r="AH8" i="13"/>
  <c r="AG8" i="13"/>
  <c r="AF8" i="13"/>
  <c r="AE8" i="13"/>
  <c r="AD8" i="13"/>
  <c r="U8" i="13"/>
  <c r="S8" i="13"/>
  <c r="R8" i="13"/>
  <c r="Q8" i="13"/>
  <c r="P8" i="13"/>
  <c r="X8" i="13" s="1"/>
  <c r="O8" i="13"/>
  <c r="AH7" i="13"/>
  <c r="AG7" i="13"/>
  <c r="AF7" i="13"/>
  <c r="AE7" i="13"/>
  <c r="AD7" i="13"/>
  <c r="U7" i="13"/>
  <c r="S7" i="13"/>
  <c r="R7" i="13"/>
  <c r="Q7" i="13"/>
  <c r="Y7" i="13" s="1"/>
  <c r="P7" i="13"/>
  <c r="O7" i="13"/>
  <c r="W7" i="13" s="1"/>
  <c r="AH6" i="13"/>
  <c r="AG6" i="13"/>
  <c r="AF6" i="13"/>
  <c r="AE6" i="13"/>
  <c r="AD6" i="13"/>
  <c r="U6" i="13"/>
  <c r="S6" i="13"/>
  <c r="AA6" i="13" s="1"/>
  <c r="R6" i="13"/>
  <c r="Z6" i="13" s="1"/>
  <c r="Q6" i="13"/>
  <c r="Y6" i="13" s="1"/>
  <c r="P6" i="13"/>
  <c r="X6" i="13" s="1"/>
  <c r="O6" i="13"/>
  <c r="W6" i="13" s="1"/>
  <c r="AH5" i="13"/>
  <c r="AG5" i="13"/>
  <c r="AF5" i="13"/>
  <c r="AE5" i="13"/>
  <c r="AD5" i="13"/>
  <c r="U5" i="13"/>
  <c r="S5" i="13"/>
  <c r="AA5" i="13" s="1"/>
  <c r="R5" i="13"/>
  <c r="Z5" i="13" s="1"/>
  <c r="Q5" i="13"/>
  <c r="P5" i="13"/>
  <c r="X5" i="13" s="1"/>
  <c r="O5" i="13"/>
  <c r="W5" i="13" s="1"/>
  <c r="AH4" i="13"/>
  <c r="AG4" i="13"/>
  <c r="AF4" i="13"/>
  <c r="AE4" i="13"/>
  <c r="AD4" i="13"/>
  <c r="U4" i="13"/>
  <c r="S4" i="13"/>
  <c r="AA4" i="13" s="1"/>
  <c r="R4" i="13"/>
  <c r="Q4" i="13"/>
  <c r="Y4" i="13" s="1"/>
  <c r="P4" i="13"/>
  <c r="X4" i="13" s="1"/>
  <c r="O4" i="13"/>
  <c r="W4" i="13" s="1"/>
  <c r="AH3" i="13"/>
  <c r="AG3" i="13"/>
  <c r="AF3" i="13"/>
  <c r="AE3" i="13"/>
  <c r="AD3" i="13"/>
  <c r="U3" i="13"/>
  <c r="S3" i="13"/>
  <c r="R3" i="13"/>
  <c r="Q3" i="13"/>
  <c r="P3" i="13"/>
  <c r="X3" i="13" s="1"/>
  <c r="O3" i="13"/>
  <c r="AT28" i="16" l="1"/>
  <c r="AY30" i="15"/>
  <c r="AV13" i="15"/>
  <c r="BI31" i="16"/>
  <c r="BJ31" i="16" s="1"/>
  <c r="AV4" i="16"/>
  <c r="AB7" i="16"/>
  <c r="AU34" i="15"/>
  <c r="BI28" i="15"/>
  <c r="BJ28" i="15" s="1"/>
  <c r="AU12" i="15"/>
  <c r="AB8" i="15"/>
  <c r="AZ57" i="15" s="1"/>
  <c r="AV28" i="16"/>
  <c r="BE28" i="16"/>
  <c r="BF28" i="16" s="1"/>
  <c r="AY28" i="16"/>
  <c r="AY41" i="16" s="1"/>
  <c r="AB8" i="16"/>
  <c r="AT5" i="15"/>
  <c r="AU28" i="15"/>
  <c r="BI27" i="15"/>
  <c r="BI36" i="15" s="1"/>
  <c r="AY27" i="15"/>
  <c r="AZ27" i="15" s="1"/>
  <c r="AT35" i="15"/>
  <c r="AT29" i="15"/>
  <c r="AY43" i="16"/>
  <c r="AZ30" i="16"/>
  <c r="BI33" i="16"/>
  <c r="BJ33" i="16" s="1"/>
  <c r="BQ37" i="16"/>
  <c r="BQ36" i="16"/>
  <c r="BR27" i="16"/>
  <c r="AU4" i="16"/>
  <c r="AY33" i="16"/>
  <c r="AB16" i="16"/>
  <c r="BI30" i="16"/>
  <c r="BJ30" i="16" s="1"/>
  <c r="AB28" i="16"/>
  <c r="AT34" i="16"/>
  <c r="AR33" i="16"/>
  <c r="BE27" i="16"/>
  <c r="AR27" i="16"/>
  <c r="AR11" i="16"/>
  <c r="AR3" i="16"/>
  <c r="AB3" i="16"/>
  <c r="AY27" i="16"/>
  <c r="AV34" i="16"/>
  <c r="AY31" i="16"/>
  <c r="AB20" i="16"/>
  <c r="AU33" i="16"/>
  <c r="AU27" i="16"/>
  <c r="AU11" i="16"/>
  <c r="AU3" i="16"/>
  <c r="AT12" i="16"/>
  <c r="AV33" i="16"/>
  <c r="AV27" i="16"/>
  <c r="AV11" i="16"/>
  <c r="AV3" i="16"/>
  <c r="AU34" i="16"/>
  <c r="BI28" i="16"/>
  <c r="BJ28" i="16" s="1"/>
  <c r="AV12" i="16"/>
  <c r="AY45" i="16"/>
  <c r="AZ32" i="16"/>
  <c r="AZ59" i="16"/>
  <c r="AY59" i="16"/>
  <c r="AB24" i="16"/>
  <c r="BI32" i="16"/>
  <c r="BJ32" i="16" s="1"/>
  <c r="AZ28" i="16"/>
  <c r="BM37" i="16"/>
  <c r="BM36" i="16"/>
  <c r="BN27" i="16"/>
  <c r="AR4" i="16"/>
  <c r="BJ27" i="16"/>
  <c r="AR34" i="16"/>
  <c r="AU28" i="16"/>
  <c r="AY47" i="16"/>
  <c r="AZ34" i="16"/>
  <c r="AZ29" i="16"/>
  <c r="AY42" i="16"/>
  <c r="AZ58" i="16"/>
  <c r="AY58" i="16"/>
  <c r="AT33" i="16"/>
  <c r="AT27" i="16"/>
  <c r="AT11" i="16"/>
  <c r="AT3" i="16"/>
  <c r="AR28" i="16"/>
  <c r="AR12" i="16"/>
  <c r="AV29" i="15"/>
  <c r="AR13" i="15"/>
  <c r="AV36" i="15"/>
  <c r="AR29" i="15"/>
  <c r="AY45" i="15"/>
  <c r="AZ32" i="15"/>
  <c r="AY40" i="15"/>
  <c r="BE36" i="15"/>
  <c r="BE37" i="15"/>
  <c r="BF27" i="15"/>
  <c r="AB25" i="15"/>
  <c r="BM32" i="15"/>
  <c r="BN32" i="15" s="1"/>
  <c r="BJ27" i="15"/>
  <c r="BI37" i="15"/>
  <c r="AV5" i="15"/>
  <c r="AR5" i="15"/>
  <c r="AV30" i="15"/>
  <c r="BR27" i="15"/>
  <c r="BM33" i="15"/>
  <c r="BN33" i="15" s="1"/>
  <c r="AB29" i="15"/>
  <c r="AB21" i="15"/>
  <c r="BM31" i="15"/>
  <c r="BN31" i="15" s="1"/>
  <c r="AZ56" i="15"/>
  <c r="AY56" i="15"/>
  <c r="AY47" i="15"/>
  <c r="AZ34" i="15"/>
  <c r="AY43" i="15"/>
  <c r="AZ30" i="15"/>
  <c r="AY29" i="15"/>
  <c r="AU35" i="15"/>
  <c r="AU13" i="15"/>
  <c r="AU29" i="15"/>
  <c r="AU5" i="15"/>
  <c r="AV35" i="15"/>
  <c r="AB5" i="15"/>
  <c r="BM27" i="15"/>
  <c r="AV6" i="15"/>
  <c r="AR6" i="15"/>
  <c r="AZ28" i="15"/>
  <c r="AY41" i="15"/>
  <c r="AY33" i="15"/>
  <c r="AY31" i="15"/>
  <c r="AB17" i="15"/>
  <c r="BM30" i="15"/>
  <c r="BN30" i="15" s="1"/>
  <c r="BQ29" i="15"/>
  <c r="BR29" i="15" s="1"/>
  <c r="AB14" i="15"/>
  <c r="AZ59" i="15" s="1"/>
  <c r="AR35" i="15"/>
  <c r="AR14" i="15"/>
  <c r="AR30" i="15"/>
  <c r="AA27" i="14"/>
  <c r="Z16" i="14"/>
  <c r="AK5" i="13"/>
  <c r="AA7" i="13"/>
  <c r="AO3" i="13"/>
  <c r="AK3" i="13"/>
  <c r="Y5" i="13"/>
  <c r="BM27" i="13" s="1"/>
  <c r="AY6" i="14"/>
  <c r="AL5" i="14"/>
  <c r="AL6" i="14"/>
  <c r="Y34" i="13"/>
  <c r="BB34" i="13"/>
  <c r="Z31" i="14"/>
  <c r="AK3" i="14"/>
  <c r="AL4" i="14"/>
  <c r="AZ3" i="14"/>
  <c r="BE34" i="14"/>
  <c r="BF34" i="14" s="1"/>
  <c r="BA6" i="14"/>
  <c r="Z33" i="14"/>
  <c r="BM34" i="14" s="1"/>
  <c r="BN34" i="14" s="1"/>
  <c r="BD4" i="14"/>
  <c r="BH4" i="14"/>
  <c r="Y34" i="14"/>
  <c r="AT6" i="14" s="1"/>
  <c r="X30" i="14"/>
  <c r="AS6" i="14" s="1"/>
  <c r="AM3" i="14"/>
  <c r="BF5" i="14"/>
  <c r="Y28" i="14"/>
  <c r="AB28" i="14" s="1"/>
  <c r="AY4" i="14"/>
  <c r="AK5" i="14"/>
  <c r="AB30" i="13"/>
  <c r="AM4" i="13"/>
  <c r="Y28" i="13"/>
  <c r="AM4" i="14"/>
  <c r="AN5" i="14"/>
  <c r="BQ32" i="14"/>
  <c r="BR32" i="14" s="1"/>
  <c r="AB26" i="14"/>
  <c r="AO4" i="14"/>
  <c r="Z24" i="14"/>
  <c r="AA23" i="14"/>
  <c r="BE32" i="14" s="1"/>
  <c r="BF32" i="14" s="1"/>
  <c r="AO5" i="13"/>
  <c r="BB32" i="13"/>
  <c r="BQ32" i="13"/>
  <c r="BR32" i="13" s="1"/>
  <c r="Y24" i="13"/>
  <c r="AO5" i="14"/>
  <c r="BQ31" i="14"/>
  <c r="BR31" i="14" s="1"/>
  <c r="AB22" i="14"/>
  <c r="AA19" i="14"/>
  <c r="AB19" i="14" s="1"/>
  <c r="Z20" i="14"/>
  <c r="Y20" i="13"/>
  <c r="AL6" i="13"/>
  <c r="BA5" i="13"/>
  <c r="BQ30" i="14"/>
  <c r="BR30" i="14" s="1"/>
  <c r="AB18" i="14"/>
  <c r="BE3" i="14"/>
  <c r="BF6" i="14"/>
  <c r="BF4" i="14"/>
  <c r="BH3" i="13"/>
  <c r="AX3" i="13"/>
  <c r="BQ30" i="13"/>
  <c r="BR30" i="13" s="1"/>
  <c r="BE4" i="13"/>
  <c r="AZ6" i="13"/>
  <c r="Y16" i="13"/>
  <c r="BE3" i="13"/>
  <c r="BB30" i="13"/>
  <c r="Y12" i="14"/>
  <c r="BI29" i="14" s="1"/>
  <c r="BJ29" i="14" s="1"/>
  <c r="BG3" i="14"/>
  <c r="AX3" i="14"/>
  <c r="BH3" i="14"/>
  <c r="BG4" i="14"/>
  <c r="AN4" i="14"/>
  <c r="BE5" i="14"/>
  <c r="AK6" i="14"/>
  <c r="BB29" i="14"/>
  <c r="Z11" i="14"/>
  <c r="AU11" i="14" s="1"/>
  <c r="AB14" i="14"/>
  <c r="AM5" i="14"/>
  <c r="AO6" i="14"/>
  <c r="BF4" i="13"/>
  <c r="BF3" i="13"/>
  <c r="BG6" i="13"/>
  <c r="AL5" i="13"/>
  <c r="AB12" i="13"/>
  <c r="X14" i="13"/>
  <c r="BQ29" i="13" s="1"/>
  <c r="BR29" i="13" s="1"/>
  <c r="AN4" i="13"/>
  <c r="BD6" i="13"/>
  <c r="BH6" i="13"/>
  <c r="AK6" i="13"/>
  <c r="AO6" i="13"/>
  <c r="W11" i="13"/>
  <c r="AA13" i="13"/>
  <c r="BM29" i="13" s="1"/>
  <c r="BN29" i="13" s="1"/>
  <c r="BF5" i="13"/>
  <c r="BE6" i="13"/>
  <c r="AN3" i="13"/>
  <c r="BI29" i="13"/>
  <c r="BJ29" i="13" s="1"/>
  <c r="AM6" i="14"/>
  <c r="BG5" i="14"/>
  <c r="AN3" i="14"/>
  <c r="AX5" i="14"/>
  <c r="BB5" i="14"/>
  <c r="AT36" i="14"/>
  <c r="BD6" i="14"/>
  <c r="BH6" i="14"/>
  <c r="AN6" i="14"/>
  <c r="AO3" i="14"/>
  <c r="AK4" i="14"/>
  <c r="BE6" i="14"/>
  <c r="BB28" i="14"/>
  <c r="AL3" i="14"/>
  <c r="AA8" i="14"/>
  <c r="AV4" i="14" s="1"/>
  <c r="Z9" i="14"/>
  <c r="BM28" i="14" s="1"/>
  <c r="BN28" i="14" s="1"/>
  <c r="AS11" i="14"/>
  <c r="AN6" i="13"/>
  <c r="BD4" i="13"/>
  <c r="BH4" i="13"/>
  <c r="BD5" i="13"/>
  <c r="BH5" i="13"/>
  <c r="Z8" i="13"/>
  <c r="X9" i="13"/>
  <c r="AS5" i="13" s="1"/>
  <c r="Y8" i="13"/>
  <c r="BG4" i="13"/>
  <c r="W10" i="13"/>
  <c r="AR14" i="13" s="1"/>
  <c r="AM3" i="13"/>
  <c r="BB28" i="13"/>
  <c r="BG3" i="13"/>
  <c r="Z5" i="14"/>
  <c r="AS3" i="14"/>
  <c r="Z4" i="14"/>
  <c r="BI27" i="14" s="1"/>
  <c r="BA4" i="14"/>
  <c r="BB3" i="14"/>
  <c r="AZ5" i="14"/>
  <c r="AZ3" i="13"/>
  <c r="AY6" i="13"/>
  <c r="Z4" i="13"/>
  <c r="BA4" i="13"/>
  <c r="BB3" i="13"/>
  <c r="AX5" i="13"/>
  <c r="BA6" i="13"/>
  <c r="AZ5" i="13"/>
  <c r="Z3" i="13"/>
  <c r="AY4" i="13"/>
  <c r="BB5" i="13"/>
  <c r="AS29" i="14"/>
  <c r="AS35" i="14"/>
  <c r="AS5" i="14"/>
  <c r="AS13" i="14"/>
  <c r="AR30" i="14"/>
  <c r="AR36" i="14"/>
  <c r="BQ27" i="14"/>
  <c r="AR14" i="14"/>
  <c r="AR6" i="14"/>
  <c r="AB6" i="14"/>
  <c r="AV30" i="14"/>
  <c r="AV36" i="14"/>
  <c r="AV14" i="14"/>
  <c r="AV6" i="14"/>
  <c r="AS12" i="14"/>
  <c r="AS34" i="14"/>
  <c r="AS28" i="14"/>
  <c r="AS4" i="14"/>
  <c r="BQ28" i="14"/>
  <c r="BR28" i="14" s="1"/>
  <c r="AB10" i="14"/>
  <c r="AR29" i="14"/>
  <c r="AR13" i="14"/>
  <c r="AR35" i="14"/>
  <c r="AR5" i="14"/>
  <c r="AV29" i="14"/>
  <c r="AV35" i="14"/>
  <c r="AV5" i="14"/>
  <c r="AV13" i="14"/>
  <c r="AU30" i="14"/>
  <c r="AU6" i="14"/>
  <c r="AU14" i="14"/>
  <c r="AU36" i="14"/>
  <c r="BA3" i="14"/>
  <c r="BF3" i="14"/>
  <c r="AZ4" i="14"/>
  <c r="BE4" i="14"/>
  <c r="Y5" i="14"/>
  <c r="AY5" i="14"/>
  <c r="BD5" i="14"/>
  <c r="BH5" i="14"/>
  <c r="AS14" i="14"/>
  <c r="AX6" i="14"/>
  <c r="BB6" i="14"/>
  <c r="BG6" i="14"/>
  <c r="Z8" i="14"/>
  <c r="AT14" i="14"/>
  <c r="BE30" i="14"/>
  <c r="BF30" i="14" s="1"/>
  <c r="AB15" i="14"/>
  <c r="AB23" i="14"/>
  <c r="BE33" i="14"/>
  <c r="BF33" i="14" s="1"/>
  <c r="AB27" i="14"/>
  <c r="BE27" i="14"/>
  <c r="AB3" i="14"/>
  <c r="AR12" i="14"/>
  <c r="AR4" i="14"/>
  <c r="AB7" i="14"/>
  <c r="AB12" i="14"/>
  <c r="BM30" i="14"/>
  <c r="BN30" i="14" s="1"/>
  <c r="AB17" i="14"/>
  <c r="BM31" i="14"/>
  <c r="BN31" i="14" s="1"/>
  <c r="AB21" i="14"/>
  <c r="BM32" i="14"/>
  <c r="BN32" i="14" s="1"/>
  <c r="AB25" i="14"/>
  <c r="AS27" i="14"/>
  <c r="AR28" i="14"/>
  <c r="BE28" i="14"/>
  <c r="BF28" i="14" s="1"/>
  <c r="BM33" i="14"/>
  <c r="BN33" i="14" s="1"/>
  <c r="AB29" i="14"/>
  <c r="BQ29" i="14"/>
  <c r="BR29" i="14" s="1"/>
  <c r="BQ33" i="14"/>
  <c r="BR33" i="14" s="1"/>
  <c r="BB34" i="14"/>
  <c r="BB27" i="14"/>
  <c r="AY3" i="14"/>
  <c r="BD3" i="14"/>
  <c r="AX4" i="14"/>
  <c r="BB4" i="14"/>
  <c r="BA5" i="14"/>
  <c r="AZ6" i="14"/>
  <c r="Y11" i="14"/>
  <c r="AT33" i="14" s="1"/>
  <c r="W11" i="14"/>
  <c r="AR27" i="14" s="1"/>
  <c r="AR11" i="14"/>
  <c r="Y16" i="14"/>
  <c r="Y20" i="14"/>
  <c r="AB20" i="14" s="1"/>
  <c r="Y24" i="14"/>
  <c r="AS30" i="14"/>
  <c r="AS33" i="14"/>
  <c r="BQ34" i="14"/>
  <c r="BR34" i="14" s="1"/>
  <c r="AB34" i="14"/>
  <c r="AR34" i="14"/>
  <c r="BM29" i="14"/>
  <c r="BN29" i="14" s="1"/>
  <c r="AB13" i="14"/>
  <c r="BB30" i="14"/>
  <c r="BB31" i="14"/>
  <c r="BB32" i="14"/>
  <c r="BB33" i="14"/>
  <c r="AV28" i="14"/>
  <c r="AT30" i="14"/>
  <c r="AB31" i="14"/>
  <c r="BI34" i="14"/>
  <c r="BJ34" i="14" s="1"/>
  <c r="AB32" i="14"/>
  <c r="W8" i="13"/>
  <c r="AK4" i="13"/>
  <c r="Y10" i="13"/>
  <c r="AM6" i="13"/>
  <c r="Y3" i="13"/>
  <c r="BG5" i="13"/>
  <c r="AU30" i="13"/>
  <c r="AU6" i="13"/>
  <c r="AU14" i="13"/>
  <c r="AU36" i="13"/>
  <c r="AA19" i="13"/>
  <c r="Z19" i="13"/>
  <c r="W19" i="13"/>
  <c r="AA27" i="13"/>
  <c r="Z27" i="13"/>
  <c r="W27" i="13"/>
  <c r="AA8" i="13"/>
  <c r="AO4" i="13"/>
  <c r="AX4" i="13"/>
  <c r="BB4" i="13"/>
  <c r="BE5" i="13"/>
  <c r="BF6" i="13"/>
  <c r="Z7" i="13"/>
  <c r="BB31" i="13"/>
  <c r="BQ31" i="13"/>
  <c r="BR31" i="13" s="1"/>
  <c r="BB33" i="13"/>
  <c r="W3" i="13"/>
  <c r="AA3" i="13"/>
  <c r="AT36" i="13"/>
  <c r="AR36" i="13"/>
  <c r="BQ27" i="13"/>
  <c r="AB6" i="13"/>
  <c r="X7" i="13"/>
  <c r="AL3" i="13"/>
  <c r="AY3" i="13"/>
  <c r="BI27" i="13"/>
  <c r="AB4" i="13"/>
  <c r="AM5" i="13"/>
  <c r="Z9" i="13"/>
  <c r="AN5" i="13"/>
  <c r="BB29" i="13"/>
  <c r="AA15" i="13"/>
  <c r="Z15" i="13"/>
  <c r="W15" i="13"/>
  <c r="AA23" i="13"/>
  <c r="Z23" i="13"/>
  <c r="W23" i="13"/>
  <c r="BM33" i="13"/>
  <c r="BN33" i="13" s="1"/>
  <c r="AA31" i="13"/>
  <c r="Z31" i="13"/>
  <c r="W31" i="13"/>
  <c r="X32" i="13"/>
  <c r="AL4" i="13"/>
  <c r="AA32" i="13"/>
  <c r="Z32" i="13"/>
  <c r="AU28" i="13" s="1"/>
  <c r="W32" i="13"/>
  <c r="AA33" i="13"/>
  <c r="Z33" i="13"/>
  <c r="W33" i="13"/>
  <c r="AR5" i="13" s="1"/>
  <c r="BA3" i="13"/>
  <c r="AZ4" i="13"/>
  <c r="AY5" i="13"/>
  <c r="AX6" i="13"/>
  <c r="BB6" i="13"/>
  <c r="AA11" i="13"/>
  <c r="Y15" i="13"/>
  <c r="W16" i="13"/>
  <c r="AA16" i="13"/>
  <c r="AB18" i="13"/>
  <c r="Y19" i="13"/>
  <c r="W20" i="13"/>
  <c r="AA20" i="13"/>
  <c r="AB22" i="13"/>
  <c r="Y23" i="13"/>
  <c r="W24" i="13"/>
  <c r="AA24" i="13"/>
  <c r="AB26" i="13"/>
  <c r="Y27" i="13"/>
  <c r="W28" i="13"/>
  <c r="AA28" i="13"/>
  <c r="Y31" i="13"/>
  <c r="Y32" i="13"/>
  <c r="Y33" i="13"/>
  <c r="AB34" i="13"/>
  <c r="AA10" i="13"/>
  <c r="AV6" i="13" s="1"/>
  <c r="BM31" i="13"/>
  <c r="BN31" i="13" s="1"/>
  <c r="AB21" i="13"/>
  <c r="BM32" i="13"/>
  <c r="BN32" i="13" s="1"/>
  <c r="AB25" i="13"/>
  <c r="X28" i="13"/>
  <c r="AB29" i="13"/>
  <c r="BQ33" i="13"/>
  <c r="BR33" i="13" s="1"/>
  <c r="BM30" i="13"/>
  <c r="BN30" i="13" s="1"/>
  <c r="AB17" i="13"/>
  <c r="X24" i="13"/>
  <c r="BB27" i="13"/>
  <c r="BD3" i="13"/>
  <c r="Y11" i="13"/>
  <c r="AH34" i="12"/>
  <c r="AG34" i="12"/>
  <c r="AF34" i="12"/>
  <c r="AE34" i="12"/>
  <c r="AD34" i="12"/>
  <c r="AH33" i="12"/>
  <c r="AG33" i="12"/>
  <c r="AF33" i="12"/>
  <c r="AE33" i="12"/>
  <c r="AD33" i="12"/>
  <c r="AH32" i="12"/>
  <c r="AG32" i="12"/>
  <c r="AF32" i="12"/>
  <c r="AE32" i="12"/>
  <c r="AD32" i="12"/>
  <c r="AH31" i="12"/>
  <c r="AG31" i="12"/>
  <c r="AF31" i="12"/>
  <c r="AE31" i="12"/>
  <c r="AD31" i="12"/>
  <c r="AH30" i="12"/>
  <c r="AG30" i="12"/>
  <c r="AF30" i="12"/>
  <c r="AE30" i="12"/>
  <c r="AD30" i="12"/>
  <c r="AH29" i="12"/>
  <c r="AG29" i="12"/>
  <c r="AF29" i="12"/>
  <c r="AE29" i="12"/>
  <c r="AD29" i="12"/>
  <c r="AH28" i="12"/>
  <c r="AG28" i="12"/>
  <c r="AF28" i="12"/>
  <c r="AE28" i="12"/>
  <c r="AD28" i="12"/>
  <c r="AH27" i="12"/>
  <c r="AG27" i="12"/>
  <c r="AF27" i="12"/>
  <c r="AE27" i="12"/>
  <c r="AD27" i="12"/>
  <c r="AH26" i="12"/>
  <c r="AG26" i="12"/>
  <c r="AF26" i="12"/>
  <c r="AE26" i="12"/>
  <c r="AD26" i="12"/>
  <c r="AH25" i="12"/>
  <c r="AG25" i="12"/>
  <c r="AF25" i="12"/>
  <c r="AE25" i="12"/>
  <c r="AD25" i="12"/>
  <c r="AH24" i="12"/>
  <c r="AG24" i="12"/>
  <c r="AF24" i="12"/>
  <c r="AE24" i="12"/>
  <c r="AD24" i="12"/>
  <c r="AH23" i="12"/>
  <c r="AG23" i="12"/>
  <c r="AF23" i="12"/>
  <c r="AE23" i="12"/>
  <c r="AD23" i="12"/>
  <c r="AH22" i="12"/>
  <c r="AG22" i="12"/>
  <c r="AF22" i="12"/>
  <c r="AE22" i="12"/>
  <c r="AD22" i="12"/>
  <c r="AH21" i="12"/>
  <c r="AG21" i="12"/>
  <c r="AF21" i="12"/>
  <c r="AE21" i="12"/>
  <c r="AD21" i="12"/>
  <c r="AH20" i="12"/>
  <c r="AG20" i="12"/>
  <c r="AF20" i="12"/>
  <c r="AE20" i="12"/>
  <c r="AD20" i="12"/>
  <c r="AH19" i="12"/>
  <c r="AG19" i="12"/>
  <c r="AF19" i="12"/>
  <c r="AE19" i="12"/>
  <c r="AD19" i="12"/>
  <c r="AH18" i="12"/>
  <c r="AG18" i="12"/>
  <c r="AF18" i="12"/>
  <c r="AE18" i="12"/>
  <c r="AD18" i="12"/>
  <c r="AH17" i="12"/>
  <c r="AG17" i="12"/>
  <c r="AF17" i="12"/>
  <c r="AE17" i="12"/>
  <c r="AD17" i="12"/>
  <c r="AH16" i="12"/>
  <c r="AG16" i="12"/>
  <c r="AF16" i="12"/>
  <c r="AE16" i="12"/>
  <c r="AD16" i="12"/>
  <c r="AH15" i="12"/>
  <c r="AG15" i="12"/>
  <c r="AF15" i="12"/>
  <c r="AE15" i="12"/>
  <c r="AD15" i="12"/>
  <c r="AH14" i="12"/>
  <c r="AG14" i="12"/>
  <c r="AF14" i="12"/>
  <c r="AE14" i="12"/>
  <c r="AD14" i="12"/>
  <c r="AH13" i="12"/>
  <c r="AG13" i="12"/>
  <c r="AF13" i="12"/>
  <c r="AE13" i="12"/>
  <c r="AD13" i="12"/>
  <c r="AH12" i="12"/>
  <c r="AG12" i="12"/>
  <c r="AF12" i="12"/>
  <c r="AE12" i="12"/>
  <c r="AD12" i="12"/>
  <c r="AH11" i="12"/>
  <c r="AG11" i="12"/>
  <c r="AF11" i="12"/>
  <c r="AE11" i="12"/>
  <c r="AD11" i="12"/>
  <c r="AH10" i="12"/>
  <c r="AG10" i="12"/>
  <c r="AF10" i="12"/>
  <c r="AE10" i="12"/>
  <c r="AD10" i="12"/>
  <c r="AH9" i="12"/>
  <c r="AG9" i="12"/>
  <c r="AF9" i="12"/>
  <c r="AE9" i="12"/>
  <c r="AD9" i="12"/>
  <c r="AH8" i="12"/>
  <c r="AG8" i="12"/>
  <c r="AF8" i="12"/>
  <c r="AE8" i="12"/>
  <c r="AD8" i="12"/>
  <c r="AH7" i="12"/>
  <c r="AG7" i="12"/>
  <c r="AF7" i="12"/>
  <c r="AE7" i="12"/>
  <c r="AD7" i="12"/>
  <c r="AH6" i="12"/>
  <c r="AG6" i="12"/>
  <c r="AF6" i="12"/>
  <c r="AE6" i="12"/>
  <c r="AD6" i="12"/>
  <c r="AH5" i="12"/>
  <c r="AG5" i="12"/>
  <c r="AF5" i="12"/>
  <c r="AE5" i="12"/>
  <c r="AD5" i="12"/>
  <c r="AH4" i="12"/>
  <c r="AG4" i="12"/>
  <c r="AF4" i="12"/>
  <c r="AE4" i="12"/>
  <c r="AD4" i="12"/>
  <c r="AH3" i="12"/>
  <c r="AG3" i="12"/>
  <c r="AF3" i="12"/>
  <c r="AE3" i="12"/>
  <c r="AD3" i="12"/>
  <c r="AY36" i="15" l="1"/>
  <c r="AZ57" i="16"/>
  <c r="AY57" i="15"/>
  <c r="BI36" i="16"/>
  <c r="AY57" i="16"/>
  <c r="AY46" i="16"/>
  <c r="AZ33" i="16"/>
  <c r="AY37" i="16"/>
  <c r="AY36" i="16"/>
  <c r="AZ27" i="16"/>
  <c r="AY40" i="16"/>
  <c r="BI37" i="16"/>
  <c r="AZ56" i="16"/>
  <c r="AY56" i="16"/>
  <c r="BE36" i="16"/>
  <c r="BE37" i="16"/>
  <c r="BF27" i="16"/>
  <c r="AY44" i="16"/>
  <c r="AZ31" i="16"/>
  <c r="AY37" i="15"/>
  <c r="BQ37" i="15"/>
  <c r="AY59" i="15"/>
  <c r="BM37" i="15"/>
  <c r="BM36" i="15"/>
  <c r="BN27" i="15"/>
  <c r="AZ58" i="15"/>
  <c r="AY58" i="15"/>
  <c r="AZ31" i="15"/>
  <c r="AY44" i="15"/>
  <c r="AY46" i="15"/>
  <c r="AZ33" i="15"/>
  <c r="AZ29" i="15"/>
  <c r="AY42" i="15"/>
  <c r="BQ36" i="15"/>
  <c r="AB24" i="14"/>
  <c r="AU27" i="14"/>
  <c r="AS30" i="13"/>
  <c r="AS6" i="13"/>
  <c r="AV5" i="13"/>
  <c r="AS14" i="13"/>
  <c r="AB13" i="13"/>
  <c r="AS36" i="13"/>
  <c r="AB14" i="13"/>
  <c r="AS13" i="13"/>
  <c r="AS35" i="13"/>
  <c r="BM28" i="13"/>
  <c r="BN28" i="13" s="1"/>
  <c r="AS29" i="13"/>
  <c r="AT14" i="13"/>
  <c r="AB4" i="14"/>
  <c r="AY27" i="14"/>
  <c r="AT30" i="13"/>
  <c r="AT6" i="13"/>
  <c r="BQ34" i="13"/>
  <c r="BR34" i="13" s="1"/>
  <c r="AB5" i="13"/>
  <c r="AB11" i="13"/>
  <c r="AT5" i="13"/>
  <c r="AB7" i="13"/>
  <c r="AV12" i="14"/>
  <c r="AS36" i="14"/>
  <c r="BM27" i="14"/>
  <c r="BM37" i="14" s="1"/>
  <c r="AU33" i="14"/>
  <c r="AV34" i="14"/>
  <c r="BE31" i="14"/>
  <c r="BF31" i="14" s="1"/>
  <c r="AV11" i="14"/>
  <c r="AV3" i="14"/>
  <c r="AU3" i="14"/>
  <c r="AB30" i="14"/>
  <c r="AY33" i="14"/>
  <c r="AZ33" i="14" s="1"/>
  <c r="AU34" i="13"/>
  <c r="AV29" i="13"/>
  <c r="AS12" i="13"/>
  <c r="AV35" i="13"/>
  <c r="AR29" i="13"/>
  <c r="AB33" i="14"/>
  <c r="AY34" i="14"/>
  <c r="AY47" i="14" s="1"/>
  <c r="AU5" i="14"/>
  <c r="AU29" i="14"/>
  <c r="BI33" i="14"/>
  <c r="BJ33" i="14" s="1"/>
  <c r="AS34" i="13"/>
  <c r="BI32" i="14"/>
  <c r="BJ32" i="14" s="1"/>
  <c r="AU12" i="14"/>
  <c r="AY32" i="14"/>
  <c r="AY45" i="14" s="1"/>
  <c r="AT12" i="13"/>
  <c r="AT4" i="13"/>
  <c r="AV27" i="14"/>
  <c r="AV33" i="14"/>
  <c r="BI31" i="14"/>
  <c r="BJ31" i="14" s="1"/>
  <c r="AT12" i="14"/>
  <c r="AR34" i="13"/>
  <c r="AV12" i="13"/>
  <c r="AV28" i="13"/>
  <c r="AU33" i="13"/>
  <c r="AU35" i="14"/>
  <c r="AB9" i="14"/>
  <c r="AB8" i="14"/>
  <c r="BI28" i="14"/>
  <c r="BJ28" i="14" s="1"/>
  <c r="AR30" i="13"/>
  <c r="AR6" i="13"/>
  <c r="AU3" i="13"/>
  <c r="AV36" i="13"/>
  <c r="AS33" i="13"/>
  <c r="BE28" i="13"/>
  <c r="BF28" i="13" s="1"/>
  <c r="AU13" i="14"/>
  <c r="AZ27" i="14"/>
  <c r="AY40" i="14"/>
  <c r="AY30" i="14"/>
  <c r="AT28" i="14"/>
  <c r="AU28" i="14"/>
  <c r="AT3" i="14"/>
  <c r="AY46" i="14"/>
  <c r="BI30" i="14"/>
  <c r="BJ30" i="14" s="1"/>
  <c r="AY29" i="14"/>
  <c r="BE29" i="14"/>
  <c r="BF29" i="14" s="1"/>
  <c r="AB11" i="14"/>
  <c r="AY56" i="14" s="1"/>
  <c r="AY28" i="14"/>
  <c r="AR3" i="14"/>
  <c r="AT34" i="14"/>
  <c r="AU34" i="14"/>
  <c r="BQ37" i="14"/>
  <c r="BQ36" i="14"/>
  <c r="BR27" i="14"/>
  <c r="AT11" i="14"/>
  <c r="BJ27" i="14"/>
  <c r="AY31" i="14"/>
  <c r="AT4" i="14"/>
  <c r="AU4" i="14"/>
  <c r="AZ59" i="14"/>
  <c r="AY59" i="14"/>
  <c r="AT27" i="14"/>
  <c r="AZ56" i="14"/>
  <c r="BF27" i="14"/>
  <c r="AB16" i="14"/>
  <c r="AT35" i="14"/>
  <c r="AT13" i="14"/>
  <c r="AT29" i="14"/>
  <c r="AT5" i="14"/>
  <c r="AR33" i="14"/>
  <c r="AB5" i="14"/>
  <c r="AR28" i="13"/>
  <c r="BJ27" i="13"/>
  <c r="AR13" i="13"/>
  <c r="BE29" i="13"/>
  <c r="BF29" i="13" s="1"/>
  <c r="AT29" i="13"/>
  <c r="AS11" i="13"/>
  <c r="AV4" i="13"/>
  <c r="AU4" i="13"/>
  <c r="AS4" i="13"/>
  <c r="AV33" i="13"/>
  <c r="AV27" i="13"/>
  <c r="AV11" i="13"/>
  <c r="AV3" i="13"/>
  <c r="AS3" i="13"/>
  <c r="AV30" i="13"/>
  <c r="AT35" i="13"/>
  <c r="AB10" i="13"/>
  <c r="AZ59" i="13" s="1"/>
  <c r="BE31" i="13"/>
  <c r="BF31" i="13" s="1"/>
  <c r="AB19" i="13"/>
  <c r="AY31" i="13"/>
  <c r="AR35" i="13"/>
  <c r="AT28" i="13"/>
  <c r="AY29" i="13"/>
  <c r="BI28" i="13"/>
  <c r="BJ28" i="13" s="1"/>
  <c r="AB8" i="13"/>
  <c r="AU13" i="13"/>
  <c r="AU11" i="13"/>
  <c r="AB24" i="13"/>
  <c r="BI32" i="13"/>
  <c r="BJ32" i="13" s="1"/>
  <c r="AT13" i="13"/>
  <c r="AU35" i="13"/>
  <c r="AV34" i="13"/>
  <c r="BI34" i="13"/>
  <c r="BJ34" i="13" s="1"/>
  <c r="AB32" i="13"/>
  <c r="BE30" i="13"/>
  <c r="BF30" i="13" s="1"/>
  <c r="AB15" i="13"/>
  <c r="AY30" i="13"/>
  <c r="BR27" i="13"/>
  <c r="AU12" i="13"/>
  <c r="AS28" i="13"/>
  <c r="AR11" i="13"/>
  <c r="AB3" i="13"/>
  <c r="AR33" i="13"/>
  <c r="BE27" i="13"/>
  <c r="AR27" i="13"/>
  <c r="AR3" i="13"/>
  <c r="AY27" i="13"/>
  <c r="BQ28" i="13"/>
  <c r="BR28" i="13" s="1"/>
  <c r="AB27" i="13"/>
  <c r="BE33" i="13"/>
  <c r="BF33" i="13" s="1"/>
  <c r="AY33" i="13"/>
  <c r="AV13" i="13"/>
  <c r="AT34" i="13"/>
  <c r="AU29" i="13"/>
  <c r="AU27" i="13"/>
  <c r="AB28" i="13"/>
  <c r="BI33" i="13"/>
  <c r="BJ33" i="13" s="1"/>
  <c r="AB20" i="13"/>
  <c r="BI31" i="13"/>
  <c r="BJ31" i="13" s="1"/>
  <c r="AB16" i="13"/>
  <c r="BI30" i="13"/>
  <c r="BJ30" i="13" s="1"/>
  <c r="AY28" i="13"/>
  <c r="AB33" i="13"/>
  <c r="BM34" i="13"/>
  <c r="BN34" i="13" s="1"/>
  <c r="AY34" i="13"/>
  <c r="AB31" i="13"/>
  <c r="BE34" i="13"/>
  <c r="BF34" i="13" s="1"/>
  <c r="BE32" i="13"/>
  <c r="BF32" i="13" s="1"/>
  <c r="AB23" i="13"/>
  <c r="AY32" i="13"/>
  <c r="AR4" i="13"/>
  <c r="AR12" i="13"/>
  <c r="AS27" i="13"/>
  <c r="AV14" i="13"/>
  <c r="AB9" i="13"/>
  <c r="BM37" i="13"/>
  <c r="BN27" i="13"/>
  <c r="AT33" i="13"/>
  <c r="AT27" i="13"/>
  <c r="AT11" i="13"/>
  <c r="AT3" i="13"/>
  <c r="AU5" i="13"/>
  <c r="U34" i="12"/>
  <c r="S34" i="12"/>
  <c r="AA34" i="12" s="1"/>
  <c r="R34" i="12"/>
  <c r="Z34" i="12" s="1"/>
  <c r="Q34" i="12"/>
  <c r="Y34" i="12" s="1"/>
  <c r="P34" i="12"/>
  <c r="X34" i="12" s="1"/>
  <c r="O34" i="12"/>
  <c r="W34" i="12" s="1"/>
  <c r="U33" i="12"/>
  <c r="S33" i="12"/>
  <c r="R33" i="12"/>
  <c r="Q33" i="12"/>
  <c r="P33" i="12"/>
  <c r="X33" i="12" s="1"/>
  <c r="O33" i="12"/>
  <c r="U32" i="12"/>
  <c r="S32" i="12"/>
  <c r="AA32" i="12" s="1"/>
  <c r="R32" i="12"/>
  <c r="Q32" i="12"/>
  <c r="P32" i="12"/>
  <c r="X32" i="12" s="1"/>
  <c r="O32" i="12"/>
  <c r="W32" i="12" s="1"/>
  <c r="U31" i="12"/>
  <c r="S31" i="12"/>
  <c r="AA31" i="12" s="1"/>
  <c r="R31" i="12"/>
  <c r="Q31" i="12"/>
  <c r="Y31" i="12" s="1"/>
  <c r="P31" i="12"/>
  <c r="X31" i="12" s="1"/>
  <c r="O31" i="12"/>
  <c r="W31" i="12" s="1"/>
  <c r="U30" i="12"/>
  <c r="S30" i="12"/>
  <c r="AA30" i="12" s="1"/>
  <c r="R30" i="12"/>
  <c r="Q30" i="12"/>
  <c r="P30" i="12"/>
  <c r="X30" i="12" s="1"/>
  <c r="O30" i="12"/>
  <c r="W30" i="12" s="1"/>
  <c r="U29" i="12"/>
  <c r="S29" i="12"/>
  <c r="R29" i="12"/>
  <c r="Q29" i="12"/>
  <c r="P29" i="12"/>
  <c r="X29" i="12" s="1"/>
  <c r="O29" i="12"/>
  <c r="U28" i="12"/>
  <c r="S28" i="12"/>
  <c r="AA28" i="12" s="1"/>
  <c r="R28" i="12"/>
  <c r="Q28" i="12"/>
  <c r="P28" i="12"/>
  <c r="X28" i="12" s="1"/>
  <c r="O28" i="12"/>
  <c r="W28" i="12" s="1"/>
  <c r="U27" i="12"/>
  <c r="S27" i="12"/>
  <c r="AA27" i="12" s="1"/>
  <c r="R27" i="12"/>
  <c r="Q27" i="12"/>
  <c r="Y27" i="12" s="1"/>
  <c r="P27" i="12"/>
  <c r="X27" i="12" s="1"/>
  <c r="O27" i="12"/>
  <c r="W27" i="12" s="1"/>
  <c r="U26" i="12"/>
  <c r="S26" i="12"/>
  <c r="AA26" i="12" s="1"/>
  <c r="R26" i="12"/>
  <c r="Q26" i="12"/>
  <c r="Y26" i="12" s="1"/>
  <c r="P26" i="12"/>
  <c r="X26" i="12" s="1"/>
  <c r="O26" i="12"/>
  <c r="W26" i="12" s="1"/>
  <c r="U25" i="12"/>
  <c r="S25" i="12"/>
  <c r="R25" i="12"/>
  <c r="Q25" i="12"/>
  <c r="P25" i="12"/>
  <c r="X25" i="12" s="1"/>
  <c r="O25" i="12"/>
  <c r="U24" i="12"/>
  <c r="S24" i="12"/>
  <c r="AA24" i="12" s="1"/>
  <c r="R24" i="12"/>
  <c r="Q24" i="12"/>
  <c r="P24" i="12"/>
  <c r="X24" i="12" s="1"/>
  <c r="O24" i="12"/>
  <c r="W24" i="12" s="1"/>
  <c r="U23" i="12"/>
  <c r="S23" i="12"/>
  <c r="AA23" i="12" s="1"/>
  <c r="R23" i="12"/>
  <c r="Q23" i="12"/>
  <c r="Y23" i="12" s="1"/>
  <c r="P23" i="12"/>
  <c r="X23" i="12" s="1"/>
  <c r="O23" i="12"/>
  <c r="W23" i="12" s="1"/>
  <c r="U22" i="12"/>
  <c r="S22" i="12"/>
  <c r="R22" i="12"/>
  <c r="Q22" i="12"/>
  <c r="Y22" i="12" s="1"/>
  <c r="P22" i="12"/>
  <c r="X22" i="12" s="1"/>
  <c r="O22" i="12"/>
  <c r="W22" i="12" s="1"/>
  <c r="U21" i="12"/>
  <c r="S21" i="12"/>
  <c r="R21" i="12"/>
  <c r="Q21" i="12"/>
  <c r="P21" i="12"/>
  <c r="X21" i="12" s="1"/>
  <c r="O21" i="12"/>
  <c r="U20" i="12"/>
  <c r="S20" i="12"/>
  <c r="AA20" i="12" s="1"/>
  <c r="R20" i="12"/>
  <c r="Q20" i="12"/>
  <c r="P20" i="12"/>
  <c r="X20" i="12" s="1"/>
  <c r="O20" i="12"/>
  <c r="W20" i="12" s="1"/>
  <c r="U19" i="12"/>
  <c r="S19" i="12"/>
  <c r="AA19" i="12" s="1"/>
  <c r="R19" i="12"/>
  <c r="Q19" i="12"/>
  <c r="Y19" i="12" s="1"/>
  <c r="P19" i="12"/>
  <c r="X19" i="12" s="1"/>
  <c r="O19" i="12"/>
  <c r="W19" i="12" s="1"/>
  <c r="U18" i="12"/>
  <c r="S18" i="12"/>
  <c r="AA18" i="12" s="1"/>
  <c r="R18" i="12"/>
  <c r="Q18" i="12"/>
  <c r="Y18" i="12" s="1"/>
  <c r="P18" i="12"/>
  <c r="X18" i="12" s="1"/>
  <c r="O18" i="12"/>
  <c r="W18" i="12" s="1"/>
  <c r="U17" i="12"/>
  <c r="S17" i="12"/>
  <c r="R17" i="12"/>
  <c r="Q17" i="12"/>
  <c r="P17" i="12"/>
  <c r="X17" i="12" s="1"/>
  <c r="O17" i="12"/>
  <c r="U16" i="12"/>
  <c r="S16" i="12"/>
  <c r="AA16" i="12" s="1"/>
  <c r="R16" i="12"/>
  <c r="Q16" i="12"/>
  <c r="P16" i="12"/>
  <c r="X16" i="12" s="1"/>
  <c r="O16" i="12"/>
  <c r="W16" i="12" s="1"/>
  <c r="U15" i="12"/>
  <c r="S15" i="12"/>
  <c r="AA15" i="12" s="1"/>
  <c r="R15" i="12"/>
  <c r="Q15" i="12"/>
  <c r="Y15" i="12" s="1"/>
  <c r="P15" i="12"/>
  <c r="X15" i="12" s="1"/>
  <c r="O15" i="12"/>
  <c r="W15" i="12" s="1"/>
  <c r="U14" i="12"/>
  <c r="S14" i="12"/>
  <c r="R14" i="12"/>
  <c r="Z14" i="12" s="1"/>
  <c r="Q14" i="12"/>
  <c r="Y14" i="12" s="1"/>
  <c r="P14" i="12"/>
  <c r="X14" i="12" s="1"/>
  <c r="O14" i="12"/>
  <c r="W14" i="12" s="1"/>
  <c r="U13" i="12"/>
  <c r="S13" i="12"/>
  <c r="R13" i="12"/>
  <c r="Q13" i="12"/>
  <c r="P13" i="12"/>
  <c r="X13" i="12" s="1"/>
  <c r="O13" i="12"/>
  <c r="U12" i="12"/>
  <c r="S12" i="12"/>
  <c r="R12" i="12"/>
  <c r="Q12" i="12"/>
  <c r="P12" i="12"/>
  <c r="O12" i="12"/>
  <c r="U11" i="12"/>
  <c r="S11" i="12"/>
  <c r="AA11" i="12" s="1"/>
  <c r="R11" i="12"/>
  <c r="Q11" i="12"/>
  <c r="Y11" i="12" s="1"/>
  <c r="P11" i="12"/>
  <c r="X11" i="12" s="1"/>
  <c r="O11" i="12"/>
  <c r="W11" i="12" s="1"/>
  <c r="U10" i="12"/>
  <c r="S10" i="12"/>
  <c r="AA10" i="12" s="1"/>
  <c r="R10" i="12"/>
  <c r="Q10" i="12"/>
  <c r="Y10" i="12" s="1"/>
  <c r="P10" i="12"/>
  <c r="X10" i="12" s="1"/>
  <c r="O10" i="12"/>
  <c r="W10" i="12" s="1"/>
  <c r="U9" i="12"/>
  <c r="S9" i="12"/>
  <c r="R9" i="12"/>
  <c r="Q9" i="12"/>
  <c r="P9" i="12"/>
  <c r="X9" i="12" s="1"/>
  <c r="O9" i="12"/>
  <c r="U8" i="12"/>
  <c r="S8" i="12"/>
  <c r="AA8" i="12" s="1"/>
  <c r="R8" i="12"/>
  <c r="Q8" i="12"/>
  <c r="Y8" i="12" s="1"/>
  <c r="P8" i="12"/>
  <c r="X8" i="12" s="1"/>
  <c r="O8" i="12"/>
  <c r="W8" i="12" s="1"/>
  <c r="U7" i="12"/>
  <c r="S7" i="12"/>
  <c r="AA7" i="12" s="1"/>
  <c r="R7" i="12"/>
  <c r="Q7" i="12"/>
  <c r="Y7" i="12" s="1"/>
  <c r="P7" i="12"/>
  <c r="X7" i="12" s="1"/>
  <c r="O7" i="12"/>
  <c r="W7" i="12" s="1"/>
  <c r="U6" i="12"/>
  <c r="S6" i="12"/>
  <c r="AA6" i="12" s="1"/>
  <c r="R6" i="12"/>
  <c r="Q6" i="12"/>
  <c r="Y6" i="12" s="1"/>
  <c r="P6" i="12"/>
  <c r="X6" i="12" s="1"/>
  <c r="O6" i="12"/>
  <c r="W6" i="12" s="1"/>
  <c r="U5" i="12"/>
  <c r="S5" i="12"/>
  <c r="R5" i="12"/>
  <c r="Q5" i="12"/>
  <c r="P5" i="12"/>
  <c r="X5" i="12" s="1"/>
  <c r="O5" i="12"/>
  <c r="U4" i="12"/>
  <c r="S4" i="12"/>
  <c r="AA4" i="12" s="1"/>
  <c r="R4" i="12"/>
  <c r="Q4" i="12"/>
  <c r="P4" i="12"/>
  <c r="X4" i="12" s="1"/>
  <c r="O4" i="12"/>
  <c r="W4" i="12" s="1"/>
  <c r="U3" i="12"/>
  <c r="S3" i="12"/>
  <c r="R3" i="12"/>
  <c r="Z3" i="12" s="1"/>
  <c r="Q3" i="12"/>
  <c r="P3" i="12"/>
  <c r="X3" i="12" s="1"/>
  <c r="O3" i="12"/>
  <c r="AY52" i="15" l="1"/>
  <c r="AY53" i="15"/>
  <c r="AY50" i="15"/>
  <c r="AY53" i="16"/>
  <c r="AY52" i="16"/>
  <c r="AY51" i="16"/>
  <c r="AY50" i="16"/>
  <c r="AY51" i="15"/>
  <c r="AZ32" i="14"/>
  <c r="BE36" i="14"/>
  <c r="BE37" i="14"/>
  <c r="AY57" i="14"/>
  <c r="BN27" i="14"/>
  <c r="BM36" i="14"/>
  <c r="AZ58" i="13"/>
  <c r="AZ34" i="14"/>
  <c r="BM36" i="13"/>
  <c r="BI37" i="14"/>
  <c r="BI36" i="14"/>
  <c r="AZ57" i="13"/>
  <c r="AY57" i="13"/>
  <c r="BQ37" i="13"/>
  <c r="AZ58" i="14"/>
  <c r="AY58" i="14"/>
  <c r="AZ28" i="14"/>
  <c r="AY41" i="14"/>
  <c r="AZ57" i="14"/>
  <c r="AY37" i="14"/>
  <c r="AZ31" i="14"/>
  <c r="AY44" i="14"/>
  <c r="AY43" i="14"/>
  <c r="AZ30" i="14"/>
  <c r="AY42" i="14"/>
  <c r="AZ29" i="14"/>
  <c r="AY36" i="14"/>
  <c r="AZ28" i="13"/>
  <c r="AY41" i="13"/>
  <c r="AY44" i="13"/>
  <c r="AZ31" i="13"/>
  <c r="AZ34" i="13"/>
  <c r="AY47" i="13"/>
  <c r="AZ30" i="13"/>
  <c r="AY43" i="13"/>
  <c r="AY58" i="13"/>
  <c r="AY42" i="13"/>
  <c r="AZ29" i="13"/>
  <c r="BI37" i="13"/>
  <c r="AZ56" i="13"/>
  <c r="AY56" i="13"/>
  <c r="BI36" i="13"/>
  <c r="BE36" i="13"/>
  <c r="BE37" i="13"/>
  <c r="BF27" i="13"/>
  <c r="BQ36" i="13"/>
  <c r="AY59" i="13"/>
  <c r="AY45" i="13"/>
  <c r="AZ32" i="13"/>
  <c r="AY46" i="13"/>
  <c r="AZ33" i="13"/>
  <c r="AY36" i="13"/>
  <c r="AZ27" i="13"/>
  <c r="AY37" i="13"/>
  <c r="AY40" i="13"/>
  <c r="Y5" i="12"/>
  <c r="Y9" i="12"/>
  <c r="Y17" i="12"/>
  <c r="Y29" i="12"/>
  <c r="Y33" i="12"/>
  <c r="Y4" i="12"/>
  <c r="Z13" i="12"/>
  <c r="AA14" i="12"/>
  <c r="AB14" i="12" s="1"/>
  <c r="Y16" i="12"/>
  <c r="Y20" i="12"/>
  <c r="Y24" i="12"/>
  <c r="Y28" i="12"/>
  <c r="Z29" i="12"/>
  <c r="Y32" i="12"/>
  <c r="Y13" i="12"/>
  <c r="Y21" i="12"/>
  <c r="Y25" i="12"/>
  <c r="W5" i="12"/>
  <c r="AA5" i="12"/>
  <c r="W9" i="12"/>
  <c r="AA9" i="12"/>
  <c r="Z12" i="12"/>
  <c r="W17" i="12"/>
  <c r="AA17" i="12"/>
  <c r="W21" i="12"/>
  <c r="AA21" i="12"/>
  <c r="W25" i="12"/>
  <c r="AA25" i="12"/>
  <c r="Z28" i="12"/>
  <c r="W29" i="12"/>
  <c r="AA29" i="12"/>
  <c r="Z32" i="12"/>
  <c r="W33" i="12"/>
  <c r="AA33" i="12"/>
  <c r="AB34" i="12"/>
  <c r="Z15" i="12"/>
  <c r="AB15" i="12" s="1"/>
  <c r="Z19" i="12"/>
  <c r="AB19" i="12" s="1"/>
  <c r="Z33" i="12"/>
  <c r="Z31" i="12"/>
  <c r="AB31" i="12" s="1"/>
  <c r="Y30" i="12"/>
  <c r="Z27" i="12"/>
  <c r="AB27" i="12" s="1"/>
  <c r="Z23" i="12"/>
  <c r="Z26" i="12"/>
  <c r="AB26" i="12" s="1"/>
  <c r="Z25" i="12"/>
  <c r="Z24" i="12"/>
  <c r="AA22" i="12"/>
  <c r="Z22" i="12"/>
  <c r="Z21" i="12"/>
  <c r="Z20" i="12"/>
  <c r="Z18" i="12"/>
  <c r="AB18" i="12" s="1"/>
  <c r="Z17" i="12"/>
  <c r="Z16" i="12"/>
  <c r="Y12" i="12"/>
  <c r="Z11" i="12"/>
  <c r="AB11" i="12" s="1"/>
  <c r="Z8" i="12"/>
  <c r="AB8" i="12" s="1"/>
  <c r="Z10" i="12"/>
  <c r="AB10" i="12" s="1"/>
  <c r="Z9" i="12"/>
  <c r="Z7" i="12"/>
  <c r="AB7" i="12" s="1"/>
  <c r="Z6" i="12"/>
  <c r="AB6" i="12" s="1"/>
  <c r="Z5" i="12"/>
  <c r="Z4" i="12"/>
  <c r="AB4" i="12" s="1"/>
  <c r="W3" i="12"/>
  <c r="AA3" i="12"/>
  <c r="X12" i="12"/>
  <c r="W13" i="12"/>
  <c r="AA13" i="12"/>
  <c r="Y3" i="12"/>
  <c r="W12" i="12"/>
  <c r="AA12" i="12"/>
  <c r="Z30" i="12"/>
  <c r="AB16" i="12" l="1"/>
  <c r="AB9" i="12"/>
  <c r="AB32" i="12"/>
  <c r="AB20" i="12"/>
  <c r="AY53" i="14"/>
  <c r="AY50" i="14"/>
  <c r="AY51" i="14"/>
  <c r="AY52" i="14"/>
  <c r="AY52" i="13"/>
  <c r="AY51" i="13"/>
  <c r="AY53" i="13"/>
  <c r="AY50" i="13"/>
  <c r="AB5" i="12"/>
  <c r="AB23" i="12"/>
  <c r="AB21" i="12"/>
  <c r="AB28" i="12"/>
  <c r="AB29" i="12"/>
  <c r="AB33" i="12"/>
  <c r="AB25" i="12"/>
  <c r="AB24" i="12"/>
  <c r="AB22" i="12"/>
  <c r="AB3" i="12"/>
  <c r="AB17" i="12"/>
  <c r="AB13" i="12"/>
  <c r="AB12" i="12"/>
  <c r="AB30" i="12"/>
</calcChain>
</file>

<file path=xl/sharedStrings.xml><?xml version="1.0" encoding="utf-8"?>
<sst xmlns="http://schemas.openxmlformats.org/spreadsheetml/2006/main" count="955" uniqueCount="54">
  <si>
    <t>SBP_7feats.svl</t>
  </si>
  <si>
    <t>Hits</t>
  </si>
  <si>
    <t>Actives</t>
  </si>
  <si>
    <t>Active Rate</t>
  </si>
  <si>
    <t>DB Active</t>
  </si>
  <si>
    <t>Enrichment</t>
  </si>
  <si>
    <t>GH</t>
  </si>
  <si>
    <t>avg active rate</t>
  </si>
  <si>
    <t>avg enrichment</t>
  </si>
  <si>
    <t>avg. GH</t>
  </si>
  <si>
    <t>max GH</t>
  </si>
  <si>
    <t>3 Features</t>
  </si>
  <si>
    <t>4 Features</t>
  </si>
  <si>
    <t>5 Features</t>
  </si>
  <si>
    <t>6 Features</t>
  </si>
  <si>
    <t>7 Features</t>
  </si>
  <si>
    <t>3 Feats.</t>
  </si>
  <si>
    <t>4 Feats.</t>
  </si>
  <si>
    <t>5 Feats.</t>
  </si>
  <si>
    <t>6 Feats.</t>
  </si>
  <si>
    <t>7 Feats.</t>
  </si>
  <si>
    <t>3 feats</t>
  </si>
  <si>
    <t>4 feats</t>
  </si>
  <si>
    <t>5 feats</t>
  </si>
  <si>
    <t>6 feats</t>
  </si>
  <si>
    <t>7 feats</t>
  </si>
  <si>
    <t>5HT2B</t>
  </si>
  <si>
    <t>dE(class)</t>
  </si>
  <si>
    <t>dE</t>
  </si>
  <si>
    <t>dU(class)</t>
  </si>
  <si>
    <t>dU</t>
  </si>
  <si>
    <t>A2A</t>
  </si>
  <si>
    <t>Beta 2</t>
  </si>
  <si>
    <t>H1</t>
  </si>
  <si>
    <t>M1</t>
  </si>
  <si>
    <t>OPRD</t>
  </si>
  <si>
    <t>Enrichments &gt; 1</t>
  </si>
  <si>
    <t>OPRK</t>
  </si>
  <si>
    <t>OPRM</t>
  </si>
  <si>
    <t>Enrichments &gt; 2</t>
  </si>
  <si>
    <t>Max. Enrichments</t>
  </si>
  <si>
    <t>Best Enrichment</t>
  </si>
  <si>
    <t>&gt; 1.5</t>
  </si>
  <si>
    <t xml:space="preserve">&gt; 2  </t>
  </si>
  <si>
    <t>Best GH</t>
  </si>
  <si>
    <t>Best EF Score Type</t>
  </si>
  <si>
    <t>Score</t>
  </si>
  <si>
    <t>Freq.</t>
  </si>
  <si>
    <t>this version of data doesn't use the "reverse" sort score line, just sorts</t>
  </si>
  <si>
    <t>Corr. GH</t>
  </si>
  <si>
    <t>EF &gt;1.5</t>
  </si>
  <si>
    <t>EF&gt;2</t>
  </si>
  <si>
    <t>Max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</si>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</sst>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0" xfId="0" applyFont="1"/>
    <xf numFmtId="164" fontId="0" fillId="0" borderId="0" xfId="2" applyNumberFormat="1" applyFont="1"/>
    <xf numFmtId="43" fontId="0" fillId="0" borderId="0" xfId="1" applyFont="1"/>
    <xf numFmtId="43" fontId="0" fillId="0" borderId="0" xfId="0" applyNumberFormat="1"/>
    <xf numFmtId="2" fontId="0" fillId="0" borderId="0" xfId="0" applyNumberFormat="1"/>
    <xf numFmtId="164" fontId="0" fillId="0" borderId="2" xfId="2" applyNumberFormat="1" applyFont="1" applyBorder="1"/>
    <xf numFmtId="43" fontId="0" fillId="0" borderId="2" xfId="0" applyNumberFormat="1" applyBorder="1"/>
    <xf numFmtId="2" fontId="0" fillId="0" borderId="2" xfId="0" applyNumberFormat="1" applyBorder="1"/>
    <xf numFmtId="164" fontId="0" fillId="0" borderId="1" xfId="2" applyNumberFormat="1" applyFont="1" applyBorder="1"/>
    <xf numFmtId="43" fontId="0" fillId="0" borderId="1" xfId="1" applyFont="1" applyBorder="1"/>
    <xf numFmtId="164" fontId="0" fillId="0" borderId="3" xfId="2" applyNumberFormat="1" applyFont="1" applyBorder="1"/>
    <xf numFmtId="43" fontId="0" fillId="0" borderId="3" xfId="0" applyNumberFormat="1" applyBorder="1"/>
    <xf numFmtId="43" fontId="0" fillId="0" borderId="1" xfId="0" applyNumberFormat="1" applyBorder="1"/>
    <xf numFmtId="2" fontId="0" fillId="0" borderId="1" xfId="0" applyNumberFormat="1" applyBorder="1"/>
    <xf numFmtId="2" fontId="0" fillId="0" borderId="3" xfId="0" applyNumberFormat="1" applyBorder="1"/>
    <xf numFmtId="165" fontId="0" fillId="0" borderId="1" xfId="0" applyNumberFormat="1" applyBorder="1"/>
    <xf numFmtId="0" fontId="0" fillId="0" borderId="4" xfId="0" applyBorder="1"/>
    <xf numFmtId="43" fontId="0" fillId="0" borderId="5" xfId="0" applyNumberFormat="1" applyBorder="1"/>
    <xf numFmtId="0" fontId="0" fillId="0" borderId="6" xfId="0" applyBorder="1"/>
    <xf numFmtId="43" fontId="0" fillId="0" borderId="7" xfId="0" applyNumberFormat="1" applyBorder="1"/>
    <xf numFmtId="0" fontId="0" fillId="0" borderId="8" xfId="0" applyBorder="1"/>
    <xf numFmtId="43" fontId="0" fillId="0" borderId="9" xfId="0" applyNumberFormat="1" applyBorder="1"/>
    <xf numFmtId="0" fontId="0" fillId="0" borderId="7" xfId="0" applyBorder="1"/>
    <xf numFmtId="165" fontId="0" fillId="0" borderId="2" xfId="0" applyNumberFormat="1" applyBorder="1"/>
    <xf numFmtId="0" fontId="0" fillId="0" borderId="0" xfId="0" applyFill="1" applyBorder="1"/>
    <xf numFmtId="165" fontId="0" fillId="0" borderId="0" xfId="0" applyNumberFormat="1"/>
    <xf numFmtId="43" fontId="0" fillId="0" borderId="0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6B77-427F-4B78-8502-084A43730E66}">
  <dimension ref="A1:BR39"/>
  <sheetViews>
    <sheetView tabSelected="1" zoomScale="85" zoomScaleNormal="85" workbookViewId="0">
      <selection activeCell="A37" sqref="A37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</row>
    <row r="3" spans="1:60" x14ac:dyDescent="0.35">
      <c r="A3" s="2" t="s">
        <v>26</v>
      </c>
      <c r="B3" t="s">
        <v>27</v>
      </c>
      <c r="C3">
        <v>566</v>
      </c>
      <c r="D3">
        <v>467</v>
      </c>
      <c r="E3">
        <v>68</v>
      </c>
      <c r="F3">
        <v>1</v>
      </c>
      <c r="G3">
        <v>0</v>
      </c>
      <c r="I3">
        <v>86</v>
      </c>
      <c r="J3">
        <v>67</v>
      </c>
      <c r="K3">
        <v>12</v>
      </c>
      <c r="L3">
        <v>1</v>
      </c>
      <c r="M3">
        <v>0</v>
      </c>
      <c r="O3" s="3">
        <f>IF(I3&gt;0, I3/C3, 0)</f>
        <v>0.1519434628975265</v>
      </c>
      <c r="P3" s="3">
        <f>IF(J3&gt;0, J3/D3, 0)</f>
        <v>0.14346895074946467</v>
      </c>
      <c r="Q3" s="3">
        <f>IF(K3&gt;0, K3/E3, 0)</f>
        <v>0.17647058823529413</v>
      </c>
      <c r="R3" s="3">
        <f>IF(L3&gt;0, L3/F3, 0)</f>
        <v>1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1.0053003533568905</v>
      </c>
      <c r="X3" s="4">
        <f>P3/$U3</f>
        <v>0.94923061600517911</v>
      </c>
      <c r="Y3" s="4">
        <f>Q3/$U3</f>
        <v>1.1675786593707251</v>
      </c>
      <c r="Z3" s="4">
        <f>R3/$U3</f>
        <v>6.6162790697674421</v>
      </c>
      <c r="AA3" s="4">
        <f>S3/$U3</f>
        <v>0</v>
      </c>
      <c r="AB3" s="4">
        <f>MAX(W3:AA3)</f>
        <v>6.6162790697674421</v>
      </c>
      <c r="AC3" s="4"/>
      <c r="AD3" s="4">
        <f>IF(C3&gt;0,((I3*((3*86)+C3))/(4*C3*86))*(1-(C3-I3)/(569-86)),0)</f>
        <v>2.2606061936220221E-3</v>
      </c>
      <c r="AE3" s="4">
        <f t="shared" ref="AE3:AH6" si="0">IF(D3&gt;0,((J3*((3*86)+D3))/(4*D3*86))*(1-(D3-J3)/(569-86)),0)</f>
        <v>5.1959916891455016E-2</v>
      </c>
      <c r="AF3" s="4">
        <f t="shared" si="0"/>
        <v>0.14784690418128829</v>
      </c>
      <c r="AG3" s="4">
        <f t="shared" si="0"/>
        <v>0.75290697674418605</v>
      </c>
      <c r="AH3" s="4">
        <f t="shared" si="0"/>
        <v>0</v>
      </c>
      <c r="AI3" s="3"/>
      <c r="AK3" s="3"/>
      <c r="AL3" s="3"/>
      <c r="AM3" s="3"/>
      <c r="AN3" s="3"/>
      <c r="AO3" s="3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D3" s="6"/>
      <c r="BE3" s="6"/>
      <c r="BF3" s="6"/>
      <c r="BG3" s="6"/>
      <c r="BH3" s="6"/>
    </row>
    <row r="4" spans="1:60" x14ac:dyDescent="0.35">
      <c r="B4" t="s">
        <v>28</v>
      </c>
      <c r="C4">
        <v>20</v>
      </c>
      <c r="D4">
        <v>4</v>
      </c>
      <c r="E4">
        <v>0</v>
      </c>
      <c r="F4">
        <v>0</v>
      </c>
      <c r="G4">
        <v>0</v>
      </c>
      <c r="I4">
        <v>2</v>
      </c>
      <c r="J4">
        <v>0</v>
      </c>
      <c r="K4">
        <v>0</v>
      </c>
      <c r="L4">
        <v>0</v>
      </c>
      <c r="M4">
        <v>0</v>
      </c>
      <c r="O4" s="3">
        <f t="shared" ref="O4:S19" si="1">IF(I4&gt;0, I4/C4, 0)</f>
        <v>0.1</v>
      </c>
      <c r="P4" s="3">
        <f t="shared" si="1"/>
        <v>0</v>
      </c>
      <c r="Q4" s="3">
        <f t="shared" si="1"/>
        <v>0</v>
      </c>
      <c r="R4" s="3">
        <f t="shared" si="1"/>
        <v>0</v>
      </c>
      <c r="S4" s="3">
        <f t="shared" si="1"/>
        <v>0</v>
      </c>
      <c r="T4" s="3"/>
      <c r="U4" s="3">
        <f t="shared" ref="U4:U6" si="2">86/569</f>
        <v>0.15114235500878734</v>
      </c>
      <c r="V4" s="3"/>
      <c r="W4" s="4">
        <f t="shared" ref="W4:AA19" si="3">O4/$U4</f>
        <v>0.66162790697674423</v>
      </c>
      <c r="X4" s="4">
        <f t="shared" si="3"/>
        <v>0</v>
      </c>
      <c r="Y4" s="4">
        <f t="shared" si="3"/>
        <v>0</v>
      </c>
      <c r="Z4" s="4">
        <f t="shared" si="3"/>
        <v>0</v>
      </c>
      <c r="AA4" s="4">
        <f t="shared" si="3"/>
        <v>0</v>
      </c>
      <c r="AB4" s="4">
        <f t="shared" ref="AB4:AB34" si="4">MAX(W4:AA4)</f>
        <v>0.66162790697674423</v>
      </c>
      <c r="AC4" s="4"/>
      <c r="AD4" s="4">
        <f>IF(C4&gt;0,((I4*((3*86)+C4))/(4*C4*86))*(1-(C4-I4)/(569-86)),0)</f>
        <v>7.780225335837064E-2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3"/>
      <c r="AK4" s="7"/>
      <c r="AL4" s="7"/>
      <c r="AM4" s="7"/>
      <c r="AN4" s="7"/>
      <c r="AO4" s="7"/>
      <c r="AR4" s="8"/>
      <c r="AS4" s="8"/>
      <c r="AT4" s="8"/>
      <c r="AU4" s="8"/>
      <c r="AV4" s="8"/>
      <c r="AW4" s="5"/>
      <c r="AX4" s="8"/>
      <c r="AY4" s="8"/>
      <c r="AZ4" s="8"/>
      <c r="BA4" s="8"/>
      <c r="BB4" s="8"/>
      <c r="BD4" s="6"/>
      <c r="BE4" s="6"/>
      <c r="BF4" s="9"/>
      <c r="BG4" s="9"/>
      <c r="BH4" s="9"/>
    </row>
    <row r="5" spans="1:60" x14ac:dyDescent="0.35">
      <c r="B5" t="s">
        <v>29</v>
      </c>
      <c r="C5">
        <v>544</v>
      </c>
      <c r="D5">
        <v>280</v>
      </c>
      <c r="E5">
        <v>18</v>
      </c>
      <c r="F5">
        <v>3</v>
      </c>
      <c r="G5">
        <v>0</v>
      </c>
      <c r="I5">
        <v>83</v>
      </c>
      <c r="J5">
        <v>36</v>
      </c>
      <c r="K5">
        <v>2</v>
      </c>
      <c r="L5">
        <v>1</v>
      </c>
      <c r="M5">
        <v>0</v>
      </c>
      <c r="O5" s="3">
        <f t="shared" si="1"/>
        <v>0.15257352941176472</v>
      </c>
      <c r="P5" s="3">
        <f t="shared" si="1"/>
        <v>0.12857142857142856</v>
      </c>
      <c r="Q5" s="3">
        <f t="shared" si="1"/>
        <v>0.1111111111111111</v>
      </c>
      <c r="R5" s="3">
        <f t="shared" si="1"/>
        <v>0.33333333333333331</v>
      </c>
      <c r="S5" s="3">
        <f t="shared" si="1"/>
        <v>0</v>
      </c>
      <c r="T5" s="3"/>
      <c r="U5" s="3">
        <f t="shared" si="2"/>
        <v>0.15114235500878734</v>
      </c>
      <c r="V5" s="3"/>
      <c r="W5" s="4">
        <f t="shared" si="3"/>
        <v>1.0094690492476062</v>
      </c>
      <c r="X5" s="4">
        <f t="shared" si="3"/>
        <v>0.85066445182724248</v>
      </c>
      <c r="Y5" s="4">
        <f t="shared" si="3"/>
        <v>0.73514211886304914</v>
      </c>
      <c r="Z5" s="4">
        <f t="shared" si="3"/>
        <v>2.2054263565891472</v>
      </c>
      <c r="AA5" s="4">
        <f t="shared" si="3"/>
        <v>0</v>
      </c>
      <c r="AB5" s="4">
        <f t="shared" si="4"/>
        <v>2.2054263565891472</v>
      </c>
      <c r="AC5" s="4"/>
      <c r="AD5" s="4">
        <f>IF(C5&gt;0,((I5*((3*86)+C5))/(4*C5*86))*(1-(C5-I5)/(569-86)),0)</f>
        <v>1.620207612873259E-2</v>
      </c>
      <c r="AE5" s="4">
        <f t="shared" si="0"/>
        <v>9.9499081735828818E-2</v>
      </c>
      <c r="AF5" s="4">
        <f t="shared" si="0"/>
        <v>8.6194167589516438E-2</v>
      </c>
      <c r="AG5" s="4">
        <f t="shared" si="0"/>
        <v>0.25185974288603208</v>
      </c>
      <c r="AH5" s="4">
        <f t="shared" si="0"/>
        <v>0</v>
      </c>
      <c r="AI5" s="3"/>
      <c r="AK5" s="7"/>
      <c r="AL5" s="7"/>
      <c r="AM5" s="7"/>
      <c r="AN5" s="7"/>
      <c r="AO5" s="7"/>
      <c r="AR5" s="8"/>
      <c r="AS5" s="8"/>
      <c r="AT5" s="8"/>
      <c r="AU5" s="8"/>
      <c r="AV5" s="8"/>
      <c r="AW5" s="5"/>
      <c r="AX5" s="8"/>
      <c r="AY5" s="8"/>
      <c r="AZ5" s="8"/>
      <c r="BA5" s="8"/>
      <c r="BB5" s="8"/>
      <c r="BD5" s="6"/>
      <c r="BE5" s="6"/>
      <c r="BF5" s="9"/>
      <c r="BG5" s="9"/>
      <c r="BH5" s="9"/>
    </row>
    <row r="6" spans="1:60" s="1" customFormat="1" x14ac:dyDescent="0.35">
      <c r="B6" s="1" t="s">
        <v>30</v>
      </c>
      <c r="C6" s="1">
        <v>17</v>
      </c>
      <c r="D6" s="1">
        <v>1</v>
      </c>
      <c r="E6" s="1">
        <v>0</v>
      </c>
      <c r="F6" s="1">
        <v>0</v>
      </c>
      <c r="G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O6" s="10">
        <f t="shared" si="1"/>
        <v>0.11764705882352941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/>
      <c r="U6" s="10">
        <f t="shared" si="2"/>
        <v>0.15114235500878734</v>
      </c>
      <c r="V6" s="10"/>
      <c r="W6" s="11">
        <f t="shared" si="3"/>
        <v>0.77838577291381672</v>
      </c>
      <c r="X6" s="11">
        <f t="shared" si="3"/>
        <v>0</v>
      </c>
      <c r="Y6" s="11">
        <f t="shared" si="3"/>
        <v>0</v>
      </c>
      <c r="Z6" s="11">
        <f t="shared" si="3"/>
        <v>0</v>
      </c>
      <c r="AA6" s="11">
        <f t="shared" si="3"/>
        <v>0</v>
      </c>
      <c r="AB6" s="11">
        <f t="shared" si="4"/>
        <v>0.77838577291381672</v>
      </c>
      <c r="AC6" s="11"/>
      <c r="AD6" s="11">
        <f>IF(C6&gt;0,((I6*((3*86)+C6))/(4*C6*86))*(1-(C6-I6)/(569-86)),0)</f>
        <v>9.1128463518875713E-2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K6" s="12"/>
      <c r="AL6" s="12"/>
      <c r="AM6" s="12"/>
      <c r="AN6" s="12"/>
      <c r="AO6" s="12"/>
      <c r="AR6" s="13"/>
      <c r="AS6" s="13"/>
      <c r="AT6" s="13"/>
      <c r="AU6" s="13"/>
      <c r="AV6" s="13"/>
      <c r="AW6" s="14"/>
      <c r="AX6" s="13"/>
      <c r="AY6" s="13"/>
      <c r="AZ6" s="13"/>
      <c r="BA6" s="13"/>
      <c r="BB6" s="13"/>
      <c r="BD6" s="15"/>
      <c r="BE6" s="15"/>
      <c r="BF6" s="16"/>
      <c r="BG6" s="16"/>
      <c r="BH6" s="16"/>
    </row>
    <row r="7" spans="1:60" x14ac:dyDescent="0.35">
      <c r="A7" s="2" t="s">
        <v>31</v>
      </c>
      <c r="B7" t="s">
        <v>27</v>
      </c>
      <c r="C7" s="26">
        <v>565</v>
      </c>
      <c r="D7" s="26">
        <v>473</v>
      </c>
      <c r="E7" s="26">
        <v>133</v>
      </c>
      <c r="F7" s="26">
        <v>13</v>
      </c>
      <c r="G7" s="26">
        <v>0</v>
      </c>
      <c r="I7" s="26">
        <v>29</v>
      </c>
      <c r="J7" s="26">
        <v>21</v>
      </c>
      <c r="K7" s="26">
        <v>7</v>
      </c>
      <c r="L7" s="26">
        <v>0</v>
      </c>
      <c r="M7" s="26">
        <v>0</v>
      </c>
      <c r="O7" s="3">
        <f>IF(I7&gt;0, I7/C7, 0)</f>
        <v>5.1327433628318583E-2</v>
      </c>
      <c r="P7" s="3">
        <f t="shared" si="1"/>
        <v>4.4397463002114168E-2</v>
      </c>
      <c r="Q7" s="3">
        <f t="shared" si="1"/>
        <v>5.2631578947368418E-2</v>
      </c>
      <c r="R7" s="3">
        <f t="shared" si="1"/>
        <v>0</v>
      </c>
      <c r="S7" s="3">
        <f t="shared" si="1"/>
        <v>0</v>
      </c>
      <c r="T7" s="3"/>
      <c r="U7" s="3">
        <f>29/569</f>
        <v>5.0966608084358524E-2</v>
      </c>
      <c r="V7" s="3"/>
      <c r="W7" s="4">
        <f>IF(O7&gt;0, O7/$U7, 0)</f>
        <v>1.0070796460176992</v>
      </c>
      <c r="X7" s="4">
        <f>IF(P7&gt;0, P7/$U7, 0)</f>
        <v>0.8711088430414814</v>
      </c>
      <c r="Y7" s="4">
        <f>IF(Q7&gt;0, Q7/$U7, 0)</f>
        <v>1.0326678765880217</v>
      </c>
      <c r="Z7" s="4">
        <f t="shared" si="3"/>
        <v>0</v>
      </c>
      <c r="AA7" s="4">
        <f t="shared" si="3"/>
        <v>0</v>
      </c>
      <c r="AB7" s="4">
        <f t="shared" si="4"/>
        <v>1.0326678765880217</v>
      </c>
      <c r="AC7" s="4"/>
      <c r="AD7" s="4">
        <f>IF(C7&gt;0,((I7*((3*29)+C7))/(4*C7*29))*(1-(C7-I7)/(569-29)),0)</f>
        <v>2.1370042608980693E-3</v>
      </c>
      <c r="AE7" s="4">
        <f t="shared" ref="AE7:AH10" si="5">IF(D7&gt;0,((J7*((3*29)+D7))/(4*D7*29))*(1-(D7-J7)/(569-29)),0)</f>
        <v>3.4928272297959549E-2</v>
      </c>
      <c r="AF7" s="4">
        <f t="shared" si="5"/>
        <v>7.6527525710828784E-2</v>
      </c>
      <c r="AG7" s="4">
        <f t="shared" si="5"/>
        <v>0</v>
      </c>
      <c r="AH7" s="4">
        <f t="shared" si="5"/>
        <v>0</v>
      </c>
      <c r="AI7" s="3"/>
    </row>
    <row r="8" spans="1:60" x14ac:dyDescent="0.35">
      <c r="B8" t="s">
        <v>28</v>
      </c>
      <c r="C8" s="26">
        <v>555</v>
      </c>
      <c r="D8" s="26">
        <v>281</v>
      </c>
      <c r="E8" s="26">
        <v>12</v>
      </c>
      <c r="F8" s="26">
        <v>0</v>
      </c>
      <c r="G8" s="26">
        <v>0</v>
      </c>
      <c r="I8" s="26">
        <v>28</v>
      </c>
      <c r="J8" s="26">
        <v>11</v>
      </c>
      <c r="K8" s="26">
        <v>1</v>
      </c>
      <c r="L8" s="26">
        <v>0</v>
      </c>
      <c r="M8" s="26">
        <v>0</v>
      </c>
      <c r="O8" s="3">
        <f t="shared" ref="O8:S23" si="6">IF(I8&gt;0, I8/C8, 0)</f>
        <v>5.0450450450450449E-2</v>
      </c>
      <c r="P8" s="3">
        <f t="shared" si="1"/>
        <v>3.9145907473309607E-2</v>
      </c>
      <c r="Q8" s="3">
        <f t="shared" si="1"/>
        <v>8.3333333333333329E-2</v>
      </c>
      <c r="R8" s="3">
        <f t="shared" si="1"/>
        <v>0</v>
      </c>
      <c r="S8" s="3">
        <f t="shared" si="1"/>
        <v>0</v>
      </c>
      <c r="T8" s="3"/>
      <c r="U8" s="3">
        <f t="shared" ref="U8:U10" si="7">29/569</f>
        <v>5.0966608084358524E-2</v>
      </c>
      <c r="V8" s="3"/>
      <c r="W8" s="4">
        <f t="shared" ref="W8:Y10" si="8">IF(O8&gt;0, O8/$U8, 0)</f>
        <v>0.98987263125194158</v>
      </c>
      <c r="X8" s="4">
        <f t="shared" si="8"/>
        <v>0.76806970180390233</v>
      </c>
      <c r="Y8" s="4">
        <f t="shared" si="8"/>
        <v>1.6350574712643677</v>
      </c>
      <c r="Z8" s="4">
        <f t="shared" si="3"/>
        <v>0</v>
      </c>
      <c r="AA8" s="4">
        <f t="shared" si="3"/>
        <v>0</v>
      </c>
      <c r="AB8" s="4">
        <f t="shared" si="4"/>
        <v>1.6350574712643677</v>
      </c>
      <c r="AC8" s="4"/>
      <c r="AD8" s="4">
        <f>IF(C8&gt;0,((I8*((3*29)+C8))/(4*C8*29))*(1-(C8-I8)/(569-29)),0)</f>
        <v>6.7218943081011904E-3</v>
      </c>
      <c r="AE8" s="4">
        <f t="shared" si="5"/>
        <v>6.2093508405939378E-2</v>
      </c>
      <c r="AF8" s="4">
        <f t="shared" si="5"/>
        <v>6.9671934865900384E-2</v>
      </c>
      <c r="AG8" s="4">
        <f t="shared" si="5"/>
        <v>0</v>
      </c>
      <c r="AH8" s="4">
        <f t="shared" si="5"/>
        <v>0</v>
      </c>
      <c r="AI8" s="3"/>
    </row>
    <row r="9" spans="1:60" x14ac:dyDescent="0.35">
      <c r="B9" t="s">
        <v>29</v>
      </c>
      <c r="C9" s="26">
        <v>564</v>
      </c>
      <c r="D9" s="26">
        <v>524</v>
      </c>
      <c r="E9" s="26">
        <v>153</v>
      </c>
      <c r="F9" s="26">
        <v>5</v>
      </c>
      <c r="G9" s="26">
        <v>0</v>
      </c>
      <c r="I9" s="26">
        <v>28</v>
      </c>
      <c r="J9" s="26">
        <v>26</v>
      </c>
      <c r="K9" s="26">
        <v>9</v>
      </c>
      <c r="L9" s="26">
        <v>0</v>
      </c>
      <c r="M9" s="26">
        <v>0</v>
      </c>
      <c r="O9" s="3">
        <f t="shared" si="6"/>
        <v>4.9645390070921988E-2</v>
      </c>
      <c r="P9" s="3">
        <f t="shared" si="1"/>
        <v>4.9618320610687022E-2</v>
      </c>
      <c r="Q9" s="3">
        <f t="shared" si="1"/>
        <v>5.8823529411764705E-2</v>
      </c>
      <c r="R9" s="3">
        <f t="shared" si="1"/>
        <v>0</v>
      </c>
      <c r="S9" s="3">
        <f t="shared" si="1"/>
        <v>0</v>
      </c>
      <c r="T9" s="3"/>
      <c r="U9" s="3">
        <f t="shared" si="7"/>
        <v>5.0966608084358524E-2</v>
      </c>
      <c r="V9" s="3"/>
      <c r="W9" s="4">
        <f t="shared" si="8"/>
        <v>0.97407679139153835</v>
      </c>
      <c r="X9" s="4">
        <f t="shared" si="8"/>
        <v>0.97354566991313507</v>
      </c>
      <c r="Y9" s="4">
        <f t="shared" si="8"/>
        <v>1.1541582150101419</v>
      </c>
      <c r="Z9" s="4">
        <f t="shared" si="3"/>
        <v>0</v>
      </c>
      <c r="AA9" s="4">
        <f t="shared" si="3"/>
        <v>0</v>
      </c>
      <c r="AB9" s="4">
        <f t="shared" si="4"/>
        <v>1.1541582150101419</v>
      </c>
      <c r="AC9" s="4"/>
      <c r="AD9" s="4">
        <f>IF(C9&gt;0,((I9*((3*29)+C9))/(4*C9*29))*(1-(C9-I9)/(569-29)),0)</f>
        <v>2.0638026140594036E-3</v>
      </c>
      <c r="AE9" s="4">
        <f t="shared" si="5"/>
        <v>2.0327352227194277E-2</v>
      </c>
      <c r="AF9" s="4">
        <f t="shared" si="5"/>
        <v>8.9249492900608532E-2</v>
      </c>
      <c r="AG9" s="4">
        <f t="shared" si="5"/>
        <v>0</v>
      </c>
      <c r="AH9" s="4">
        <f t="shared" si="5"/>
        <v>0</v>
      </c>
      <c r="AI9" s="3"/>
    </row>
    <row r="10" spans="1:60" s="1" customFormat="1" x14ac:dyDescent="0.35">
      <c r="B10" s="1" t="s">
        <v>30</v>
      </c>
      <c r="C10" s="1">
        <v>3</v>
      </c>
      <c r="D10" s="1">
        <v>1</v>
      </c>
      <c r="E10" s="1">
        <v>0</v>
      </c>
      <c r="F10" s="1">
        <v>0</v>
      </c>
      <c r="G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O10" s="10">
        <f t="shared" si="6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/>
      <c r="U10" s="10">
        <f t="shared" si="7"/>
        <v>5.0966608084358524E-2</v>
      </c>
      <c r="V10" s="10"/>
      <c r="W10" s="11">
        <f t="shared" si="8"/>
        <v>0</v>
      </c>
      <c r="X10" s="11">
        <f t="shared" si="8"/>
        <v>0</v>
      </c>
      <c r="Y10" s="11">
        <f t="shared" si="8"/>
        <v>0</v>
      </c>
      <c r="Z10" s="11">
        <f t="shared" si="3"/>
        <v>0</v>
      </c>
      <c r="AA10" s="11">
        <f t="shared" si="3"/>
        <v>0</v>
      </c>
      <c r="AB10" s="11">
        <f t="shared" si="4"/>
        <v>0</v>
      </c>
      <c r="AC10" s="11"/>
      <c r="AD10" s="11">
        <f>IF(C10&gt;0,((I10*((3*29)+C10))/(4*C10*29))*(1-(C10-I10)/(569-29)),0)</f>
        <v>0</v>
      </c>
      <c r="AE10" s="11">
        <f t="shared" si="5"/>
        <v>0</v>
      </c>
      <c r="AF10" s="11">
        <f t="shared" si="5"/>
        <v>0</v>
      </c>
      <c r="AG10" s="11">
        <f t="shared" si="5"/>
        <v>0</v>
      </c>
      <c r="AH10" s="11">
        <f t="shared" si="5"/>
        <v>0</v>
      </c>
      <c r="AI10" s="10"/>
    </row>
    <row r="11" spans="1:60" x14ac:dyDescent="0.35">
      <c r="A11" s="2" t="s">
        <v>32</v>
      </c>
      <c r="B11" t="s">
        <v>27</v>
      </c>
      <c r="C11" s="26">
        <v>551</v>
      </c>
      <c r="D11" s="26">
        <v>217</v>
      </c>
      <c r="E11" s="26">
        <v>5</v>
      </c>
      <c r="F11" s="26">
        <v>0</v>
      </c>
      <c r="G11" s="26">
        <v>0</v>
      </c>
      <c r="I11" s="26">
        <v>43</v>
      </c>
      <c r="J11" s="26">
        <v>27</v>
      </c>
      <c r="K11" s="26">
        <v>4</v>
      </c>
      <c r="L11" s="26">
        <v>0</v>
      </c>
      <c r="M11" s="26">
        <v>0</v>
      </c>
      <c r="O11" s="3">
        <f t="shared" si="6"/>
        <v>7.8039927404718698E-2</v>
      </c>
      <c r="P11" s="3">
        <f t="shared" si="1"/>
        <v>0.12442396313364056</v>
      </c>
      <c r="Q11" s="3">
        <f t="shared" si="1"/>
        <v>0.8</v>
      </c>
      <c r="R11" s="3">
        <f t="shared" si="1"/>
        <v>0</v>
      </c>
      <c r="S11" s="3">
        <f t="shared" si="1"/>
        <v>0</v>
      </c>
      <c r="T11" s="3"/>
      <c r="U11" s="3">
        <f>43/569</f>
        <v>7.5571177504393669E-2</v>
      </c>
      <c r="V11" s="3"/>
      <c r="W11" s="4">
        <f t="shared" ref="W11:AA26" si="9">O11/$U11</f>
        <v>1.0326678765880219</v>
      </c>
      <c r="X11" s="4">
        <f t="shared" si="9"/>
        <v>1.6464473261172436</v>
      </c>
      <c r="Y11" s="4">
        <f t="shared" si="9"/>
        <v>10.586046511627908</v>
      </c>
      <c r="Z11" s="4">
        <f t="shared" si="3"/>
        <v>0</v>
      </c>
      <c r="AA11" s="4">
        <f t="shared" si="3"/>
        <v>0</v>
      </c>
      <c r="AB11" s="4">
        <f t="shared" si="4"/>
        <v>10.586046511627908</v>
      </c>
      <c r="AC11" s="4"/>
      <c r="AD11" s="4">
        <f>IF(C11&gt;0,((I11*((3*43)+C11))/(4*C11*43))*(1-(C11-I11)/(569-43)),0)</f>
        <v>1.0558058973315011E-2</v>
      </c>
      <c r="AE11" s="4">
        <f t="shared" ref="AE11:AH14" si="10">IF(D11&gt;0,((J11*((3*43)+D11))/(4*D11*43))*(1-(D11-J11)/(569-43)),0)</f>
        <v>0.15988407748324915</v>
      </c>
      <c r="AF11" s="4">
        <f t="shared" si="10"/>
        <v>0.62207091696878591</v>
      </c>
      <c r="AG11" s="4">
        <f t="shared" si="10"/>
        <v>0</v>
      </c>
      <c r="AH11" s="4">
        <f t="shared" si="10"/>
        <v>0</v>
      </c>
      <c r="AI11" s="3"/>
      <c r="AR11" s="6"/>
      <c r="AS11" s="6"/>
      <c r="AT11" s="6"/>
      <c r="AU11" s="6"/>
      <c r="AV11" s="6"/>
      <c r="AW11" s="6"/>
    </row>
    <row r="12" spans="1:60" x14ac:dyDescent="0.35">
      <c r="A12" s="2"/>
      <c r="B12" t="s">
        <v>28</v>
      </c>
      <c r="C12" s="26">
        <v>11</v>
      </c>
      <c r="D12" s="26">
        <v>1</v>
      </c>
      <c r="E12" s="26">
        <v>0</v>
      </c>
      <c r="F12" s="26">
        <v>0</v>
      </c>
      <c r="G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O12" s="3">
        <f t="shared" si="6"/>
        <v>9.0909090909090912E-2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T12" s="3"/>
      <c r="U12" s="3">
        <f t="shared" ref="U12:U14" si="11">43/569</f>
        <v>7.5571177504393669E-2</v>
      </c>
      <c r="V12" s="3"/>
      <c r="W12" s="4">
        <f t="shared" si="9"/>
        <v>1.2029598308668077</v>
      </c>
      <c r="X12" s="4">
        <f t="shared" si="9"/>
        <v>0</v>
      </c>
      <c r="Y12" s="4">
        <f t="shared" si="9"/>
        <v>0</v>
      </c>
      <c r="Z12" s="4">
        <f t="shared" si="3"/>
        <v>0</v>
      </c>
      <c r="AA12" s="4">
        <f t="shared" si="3"/>
        <v>0</v>
      </c>
      <c r="AB12" s="4">
        <f t="shared" si="4"/>
        <v>1.2029598308668077</v>
      </c>
      <c r="AC12" s="4"/>
      <c r="AD12" s="4">
        <f>IF(C12&gt;0,((I12*((3*43)+C12))/(4*C12*43))*(1-(C12-I12)/(569-43)),0)</f>
        <v>7.2589007950224688E-2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3"/>
      <c r="AR12" s="9"/>
      <c r="AS12" s="9"/>
      <c r="AT12" s="9"/>
      <c r="AU12" s="6"/>
      <c r="AV12" s="6"/>
      <c r="AW12" s="6"/>
    </row>
    <row r="13" spans="1:60" x14ac:dyDescent="0.35">
      <c r="B13" t="s">
        <v>29</v>
      </c>
      <c r="C13" s="26">
        <v>567</v>
      </c>
      <c r="D13" s="26">
        <v>462</v>
      </c>
      <c r="E13" s="26">
        <v>59</v>
      </c>
      <c r="F13" s="26">
        <v>0</v>
      </c>
      <c r="G13" s="26">
        <v>0</v>
      </c>
      <c r="I13" s="26">
        <v>43</v>
      </c>
      <c r="J13" s="26">
        <v>43</v>
      </c>
      <c r="K13" s="26">
        <v>7</v>
      </c>
      <c r="L13" s="26">
        <v>0</v>
      </c>
      <c r="M13" s="26">
        <v>0</v>
      </c>
      <c r="O13" s="3">
        <f t="shared" si="6"/>
        <v>7.5837742504409167E-2</v>
      </c>
      <c r="P13" s="3">
        <f t="shared" si="1"/>
        <v>9.3073593073593072E-2</v>
      </c>
      <c r="Q13" s="3">
        <f t="shared" si="1"/>
        <v>0.11864406779661017</v>
      </c>
      <c r="R13" s="3">
        <f t="shared" si="1"/>
        <v>0</v>
      </c>
      <c r="S13" s="3">
        <f t="shared" si="1"/>
        <v>0</v>
      </c>
      <c r="T13" s="3"/>
      <c r="U13" s="3">
        <f t="shared" si="11"/>
        <v>7.5571177504393669E-2</v>
      </c>
      <c r="V13" s="3"/>
      <c r="W13" s="4">
        <f t="shared" si="9"/>
        <v>1.0035273368606701</v>
      </c>
      <c r="X13" s="4">
        <f t="shared" si="9"/>
        <v>1.2316017316017316</v>
      </c>
      <c r="Y13" s="4">
        <f t="shared" si="9"/>
        <v>1.5699645250295626</v>
      </c>
      <c r="Z13" s="4">
        <f t="shared" si="3"/>
        <v>0</v>
      </c>
      <c r="AA13" s="4">
        <f t="shared" si="3"/>
        <v>0</v>
      </c>
      <c r="AB13" s="4">
        <f t="shared" si="4"/>
        <v>1.5699645250295626</v>
      </c>
      <c r="AC13" s="4"/>
      <c r="AD13" s="4">
        <f>IF(C13&gt;0,((I13*((3*43)+C13))/(4*C13*43))*(1-(C13-I13)/(569-43)),0)</f>
        <v>1.1668376687388193E-3</v>
      </c>
      <c r="AE13" s="4">
        <f t="shared" si="10"/>
        <v>6.5055429361513026E-2</v>
      </c>
      <c r="AF13" s="4">
        <f t="shared" si="10"/>
        <v>0.11686057752112837</v>
      </c>
      <c r="AG13" s="4">
        <f t="shared" si="10"/>
        <v>0</v>
      </c>
      <c r="AH13" s="4">
        <f t="shared" si="10"/>
        <v>0</v>
      </c>
      <c r="AI13" s="3"/>
      <c r="AR13" s="9"/>
      <c r="AS13" s="9"/>
      <c r="AT13" s="9"/>
      <c r="AU13" s="6"/>
      <c r="AV13" s="6"/>
      <c r="AW13" s="6"/>
    </row>
    <row r="14" spans="1:60" s="1" customFormat="1" x14ac:dyDescent="0.35">
      <c r="B14" s="1" t="s">
        <v>30</v>
      </c>
      <c r="C14" s="1">
        <v>14</v>
      </c>
      <c r="D14" s="1">
        <v>0</v>
      </c>
      <c r="E14" s="1">
        <v>0</v>
      </c>
      <c r="F14" s="1">
        <v>0</v>
      </c>
      <c r="G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0">
        <f t="shared" si="6"/>
        <v>0</v>
      </c>
      <c r="P14" s="10">
        <f t="shared" si="1"/>
        <v>0</v>
      </c>
      <c r="Q14" s="10">
        <f t="shared" si="1"/>
        <v>0</v>
      </c>
      <c r="R14" s="10">
        <f t="shared" si="1"/>
        <v>0</v>
      </c>
      <c r="S14" s="10">
        <f t="shared" si="1"/>
        <v>0</v>
      </c>
      <c r="T14" s="10"/>
      <c r="U14" s="10">
        <f t="shared" si="11"/>
        <v>7.5571177504393669E-2</v>
      </c>
      <c r="V14" s="10"/>
      <c r="W14" s="11">
        <f t="shared" si="9"/>
        <v>0</v>
      </c>
      <c r="X14" s="11">
        <f t="shared" si="9"/>
        <v>0</v>
      </c>
      <c r="Y14" s="11">
        <f t="shared" si="9"/>
        <v>0</v>
      </c>
      <c r="Z14" s="11">
        <f t="shared" si="3"/>
        <v>0</v>
      </c>
      <c r="AA14" s="11">
        <f t="shared" si="3"/>
        <v>0</v>
      </c>
      <c r="AB14" s="11">
        <f t="shared" si="4"/>
        <v>0</v>
      </c>
      <c r="AC14" s="11"/>
      <c r="AD14" s="11">
        <f>IF(C14&gt;0,((I14*((3*43)+C14))/(4*C14*43))*(1-(C14-I14)/(569-43)),0)</f>
        <v>0</v>
      </c>
      <c r="AE14" s="11">
        <f t="shared" si="10"/>
        <v>0</v>
      </c>
      <c r="AF14" s="11">
        <f t="shared" si="10"/>
        <v>0</v>
      </c>
      <c r="AG14" s="11">
        <f t="shared" si="10"/>
        <v>0</v>
      </c>
      <c r="AH14" s="11">
        <f t="shared" si="10"/>
        <v>0</v>
      </c>
      <c r="AI14" s="10"/>
      <c r="AR14" s="16"/>
      <c r="AS14" s="16"/>
      <c r="AT14" s="16"/>
      <c r="AU14" s="15"/>
      <c r="AV14" s="15"/>
      <c r="AW14" s="15"/>
    </row>
    <row r="15" spans="1:60" x14ac:dyDescent="0.35">
      <c r="A15" s="2" t="s">
        <v>33</v>
      </c>
      <c r="B15" t="s">
        <v>27</v>
      </c>
      <c r="C15" s="26">
        <v>567</v>
      </c>
      <c r="D15" s="26">
        <v>473</v>
      </c>
      <c r="E15" s="26">
        <v>73</v>
      </c>
      <c r="F15" s="26">
        <v>0</v>
      </c>
      <c r="G15" s="26">
        <v>0</v>
      </c>
      <c r="I15" s="26">
        <v>51</v>
      </c>
      <c r="J15" s="26">
        <v>38</v>
      </c>
      <c r="K15" s="26">
        <v>1</v>
      </c>
      <c r="L15" s="26">
        <v>0</v>
      </c>
      <c r="M15" s="26">
        <v>0</v>
      </c>
      <c r="O15" s="3">
        <f t="shared" si="6"/>
        <v>8.9947089947089942E-2</v>
      </c>
      <c r="P15" s="3">
        <f t="shared" si="1"/>
        <v>8.0338266384778007E-2</v>
      </c>
      <c r="Q15" s="3">
        <f t="shared" si="1"/>
        <v>1.3698630136986301E-2</v>
      </c>
      <c r="R15" s="3">
        <f t="shared" si="1"/>
        <v>0</v>
      </c>
      <c r="S15" s="3">
        <f t="shared" si="1"/>
        <v>0</v>
      </c>
      <c r="T15" s="3"/>
      <c r="U15" s="3">
        <f>51/569</f>
        <v>8.9630931458699478E-2</v>
      </c>
      <c r="V15" s="3"/>
      <c r="W15" s="4">
        <f t="shared" si="9"/>
        <v>1.0035273368606701</v>
      </c>
      <c r="X15" s="4">
        <f t="shared" si="9"/>
        <v>0.89632301123409186</v>
      </c>
      <c r="Y15" s="4">
        <f t="shared" si="9"/>
        <v>0.1528337362342197</v>
      </c>
      <c r="Z15" s="4">
        <f t="shared" si="3"/>
        <v>0</v>
      </c>
      <c r="AA15" s="4">
        <f t="shared" si="3"/>
        <v>0</v>
      </c>
      <c r="AB15" s="4">
        <f t="shared" si="4"/>
        <v>1.0035273368606701</v>
      </c>
      <c r="AC15" s="4"/>
      <c r="AD15" s="4">
        <f>IF(C15&gt;0,((I15*((3*51)+C15))/(4*C15*51))*(1-(C15-I15)/(569-51)),0)</f>
        <v>1.2257155114297946E-3</v>
      </c>
      <c r="AE15" s="4">
        <f t="shared" ref="AE15:AH18" si="12">IF(D15&gt;0,((J15*((3*51)+D15))/(4*D15*51))*(1-(D15-J15)/(569-51)),0)</f>
        <v>3.9501624316945795E-2</v>
      </c>
      <c r="AF15" s="4">
        <f t="shared" si="12"/>
        <v>1.3066537240590424E-2</v>
      </c>
      <c r="AG15" s="4">
        <f t="shared" si="12"/>
        <v>0</v>
      </c>
      <c r="AH15" s="4">
        <f t="shared" si="12"/>
        <v>0</v>
      </c>
      <c r="AI15" s="3"/>
    </row>
    <row r="16" spans="1:60" x14ac:dyDescent="0.35">
      <c r="B16" t="s">
        <v>28</v>
      </c>
      <c r="C16" s="26">
        <v>17</v>
      </c>
      <c r="D16" s="26">
        <v>1</v>
      </c>
      <c r="E16" s="26">
        <v>0</v>
      </c>
      <c r="F16" s="26">
        <v>0</v>
      </c>
      <c r="G16" s="26">
        <v>0</v>
      </c>
      <c r="I16" s="26">
        <v>1</v>
      </c>
      <c r="J16" s="26">
        <v>0</v>
      </c>
      <c r="K16" s="26">
        <v>0</v>
      </c>
      <c r="L16" s="26">
        <v>0</v>
      </c>
      <c r="M16" s="26">
        <v>0</v>
      </c>
      <c r="O16" s="3">
        <f t="shared" si="6"/>
        <v>5.8823529411764705E-2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/>
      <c r="U16" s="3">
        <f t="shared" ref="U16:U18" si="13">51/569</f>
        <v>8.9630931458699478E-2</v>
      </c>
      <c r="V16" s="3"/>
      <c r="W16" s="4">
        <f t="shared" si="9"/>
        <v>0.65628604382929634</v>
      </c>
      <c r="X16" s="4">
        <f t="shared" si="9"/>
        <v>0</v>
      </c>
      <c r="Y16" s="4">
        <f t="shared" si="9"/>
        <v>0</v>
      </c>
      <c r="Z16" s="4">
        <f t="shared" si="3"/>
        <v>0</v>
      </c>
      <c r="AA16" s="4">
        <f t="shared" si="3"/>
        <v>0</v>
      </c>
      <c r="AB16" s="4">
        <f t="shared" si="4"/>
        <v>0.65628604382929634</v>
      </c>
      <c r="AC16" s="4"/>
      <c r="AD16" s="4">
        <f>IF(C16&gt;0,((I16*((3*51)+C16))/(4*C16*51))*(1-(C16-I16)/(569-51)),0)</f>
        <v>4.7505488681959265E-2</v>
      </c>
      <c r="AE16" s="4">
        <f t="shared" si="12"/>
        <v>0</v>
      </c>
      <c r="AF16" s="4">
        <f t="shared" si="12"/>
        <v>0</v>
      </c>
      <c r="AG16" s="4">
        <f t="shared" si="12"/>
        <v>0</v>
      </c>
      <c r="AH16" s="4">
        <f t="shared" si="12"/>
        <v>0</v>
      </c>
      <c r="AI16" s="3"/>
    </row>
    <row r="17" spans="1:70" x14ac:dyDescent="0.35">
      <c r="B17" t="s">
        <v>29</v>
      </c>
      <c r="C17" s="26">
        <v>563</v>
      </c>
      <c r="D17" s="26">
        <v>211</v>
      </c>
      <c r="E17" s="26">
        <v>17</v>
      </c>
      <c r="F17" s="26">
        <v>1</v>
      </c>
      <c r="G17" s="26">
        <v>0</v>
      </c>
      <c r="I17" s="26">
        <v>51</v>
      </c>
      <c r="J17" s="26">
        <v>13</v>
      </c>
      <c r="K17" s="26">
        <v>0</v>
      </c>
      <c r="L17" s="26">
        <v>0</v>
      </c>
      <c r="M17" s="26">
        <v>0</v>
      </c>
      <c r="O17" s="3">
        <f t="shared" si="6"/>
        <v>9.0586145648312605E-2</v>
      </c>
      <c r="P17" s="3">
        <f t="shared" si="1"/>
        <v>6.1611374407582936E-2</v>
      </c>
      <c r="Q17" s="3">
        <f t="shared" si="1"/>
        <v>0</v>
      </c>
      <c r="R17" s="3">
        <f t="shared" si="1"/>
        <v>0</v>
      </c>
      <c r="S17" s="3">
        <f t="shared" si="1"/>
        <v>0</v>
      </c>
      <c r="T17" s="3"/>
      <c r="U17" s="3">
        <f t="shared" si="13"/>
        <v>8.9630931458699478E-2</v>
      </c>
      <c r="V17" s="3"/>
      <c r="W17" s="4">
        <f t="shared" si="9"/>
        <v>1.0106571936056836</v>
      </c>
      <c r="X17" s="4">
        <f t="shared" si="9"/>
        <v>0.68738964780224876</v>
      </c>
      <c r="Y17" s="4">
        <f t="shared" si="9"/>
        <v>0</v>
      </c>
      <c r="Z17" s="4">
        <f t="shared" si="3"/>
        <v>0</v>
      </c>
      <c r="AA17" s="4">
        <f t="shared" si="3"/>
        <v>0</v>
      </c>
      <c r="AB17" s="4">
        <f t="shared" si="4"/>
        <v>1.0106571936056836</v>
      </c>
      <c r="AC17" s="4"/>
      <c r="AD17" s="4">
        <f>IF(C17&gt;0,((I17*((3*51)+C17))/(4*C17*51))*(1-(C17-I17)/(569-51)),0)</f>
        <v>3.6826981764814725E-3</v>
      </c>
      <c r="AE17" s="4">
        <f t="shared" si="12"/>
        <v>6.7912908726959459E-2</v>
      </c>
      <c r="AF17" s="4">
        <f t="shared" si="12"/>
        <v>0</v>
      </c>
      <c r="AG17" s="4">
        <f t="shared" si="12"/>
        <v>0</v>
      </c>
      <c r="AH17" s="4">
        <f t="shared" si="12"/>
        <v>0</v>
      </c>
      <c r="AI17" s="3"/>
    </row>
    <row r="18" spans="1:70" s="1" customFormat="1" x14ac:dyDescent="0.35">
      <c r="B18" s="1" t="s">
        <v>30</v>
      </c>
      <c r="C18" s="1">
        <v>24</v>
      </c>
      <c r="D18" s="1">
        <v>1</v>
      </c>
      <c r="E18" s="1">
        <v>0</v>
      </c>
      <c r="F18" s="1">
        <v>0</v>
      </c>
      <c r="G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O18" s="10">
        <f t="shared" si="6"/>
        <v>8.3333333333333329E-2</v>
      </c>
      <c r="P18" s="10">
        <f t="shared" si="1"/>
        <v>0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/>
      <c r="U18" s="10">
        <f t="shared" si="13"/>
        <v>8.9630931458699478E-2</v>
      </c>
      <c r="V18" s="10"/>
      <c r="W18" s="11">
        <f t="shared" si="9"/>
        <v>0.92973856209150318</v>
      </c>
      <c r="X18" s="11">
        <f t="shared" si="9"/>
        <v>0</v>
      </c>
      <c r="Y18" s="11">
        <f t="shared" si="9"/>
        <v>0</v>
      </c>
      <c r="Z18" s="11">
        <f t="shared" si="3"/>
        <v>0</v>
      </c>
      <c r="AA18" s="11">
        <f t="shared" si="3"/>
        <v>0</v>
      </c>
      <c r="AB18" s="11">
        <f t="shared" si="4"/>
        <v>0.92973856209150318</v>
      </c>
      <c r="AC18" s="11"/>
      <c r="AD18" s="11">
        <f>IF(C18&gt;0,((I18*((3*51)+C18))/(4*C18*51))*(1-(C18-I18)/(569-51)),0)</f>
        <v>6.923309864486335E-2</v>
      </c>
      <c r="AE18" s="11">
        <f t="shared" si="12"/>
        <v>0</v>
      </c>
      <c r="AF18" s="11">
        <f t="shared" si="12"/>
        <v>0</v>
      </c>
      <c r="AG18" s="11">
        <f t="shared" si="12"/>
        <v>0</v>
      </c>
      <c r="AH18" s="11">
        <f t="shared" si="12"/>
        <v>0</v>
      </c>
      <c r="AI18" s="10"/>
    </row>
    <row r="19" spans="1:70" x14ac:dyDescent="0.35">
      <c r="A19" s="2" t="s">
        <v>34</v>
      </c>
      <c r="B19" t="s">
        <v>27</v>
      </c>
      <c r="C19" s="26">
        <v>556</v>
      </c>
      <c r="D19" s="26">
        <v>312</v>
      </c>
      <c r="E19" s="26">
        <v>57</v>
      </c>
      <c r="F19" s="26">
        <v>4</v>
      </c>
      <c r="G19" s="26">
        <v>0</v>
      </c>
      <c r="I19" s="26">
        <v>64</v>
      </c>
      <c r="J19" s="26">
        <v>33</v>
      </c>
      <c r="K19" s="26">
        <v>11</v>
      </c>
      <c r="L19" s="26">
        <v>1</v>
      </c>
      <c r="M19" s="26">
        <v>0</v>
      </c>
      <c r="O19" s="3">
        <f t="shared" si="6"/>
        <v>0.11510791366906475</v>
      </c>
      <c r="P19" s="3">
        <f t="shared" si="1"/>
        <v>0.10576923076923077</v>
      </c>
      <c r="Q19" s="3">
        <f t="shared" si="1"/>
        <v>0.19298245614035087</v>
      </c>
      <c r="R19" s="3">
        <f t="shared" si="1"/>
        <v>0.25</v>
      </c>
      <c r="S19" s="3">
        <f t="shared" si="1"/>
        <v>0</v>
      </c>
      <c r="T19" s="3"/>
      <c r="U19" s="3">
        <f>69/569</f>
        <v>0.12126537785588752</v>
      </c>
      <c r="V19" s="3"/>
      <c r="W19" s="4">
        <f t="shared" si="9"/>
        <v>0.94922323011156295</v>
      </c>
      <c r="X19" s="4">
        <f t="shared" si="9"/>
        <v>0.87221293199554073</v>
      </c>
      <c r="Y19" s="4">
        <f t="shared" si="9"/>
        <v>1.5914060513602848</v>
      </c>
      <c r="Z19" s="4">
        <f t="shared" si="3"/>
        <v>2.0615942028985508</v>
      </c>
      <c r="AA19" s="4">
        <f t="shared" si="3"/>
        <v>0</v>
      </c>
      <c r="AB19" s="4">
        <f t="shared" si="4"/>
        <v>2.0615942028985508</v>
      </c>
      <c r="AC19" s="4"/>
      <c r="AD19" s="4">
        <f>IF(C19&gt;0,((I19*((3*69)+C19))/(4*C19*69))*(1-(C19-I19)/(569-69)),0)</f>
        <v>5.0914398915650133E-3</v>
      </c>
      <c r="AE19" s="4">
        <f t="shared" ref="AE19:AH22" si="14">IF(D19&gt;0,((J19*((3*69)+D19))/(4*D19*69))*(1-(D19-J19)/(569-69)),0)</f>
        <v>8.7910326086956508E-2</v>
      </c>
      <c r="AF19" s="4">
        <f t="shared" si="14"/>
        <v>0.16760945842868039</v>
      </c>
      <c r="AG19" s="4">
        <f t="shared" si="14"/>
        <v>0.18997644927536231</v>
      </c>
      <c r="AH19" s="4">
        <f t="shared" si="14"/>
        <v>0</v>
      </c>
      <c r="AI19" s="3"/>
      <c r="AS19" s="6"/>
    </row>
    <row r="20" spans="1:70" x14ac:dyDescent="0.35">
      <c r="B20" t="s">
        <v>28</v>
      </c>
      <c r="C20" s="26">
        <v>519</v>
      </c>
      <c r="D20" s="26">
        <v>51</v>
      </c>
      <c r="E20" s="26">
        <v>3</v>
      </c>
      <c r="F20" s="26">
        <v>0</v>
      </c>
      <c r="G20" s="26">
        <v>0</v>
      </c>
      <c r="I20" s="26">
        <v>46</v>
      </c>
      <c r="J20" s="26">
        <v>3</v>
      </c>
      <c r="K20" s="26">
        <v>1</v>
      </c>
      <c r="L20" s="26">
        <v>0</v>
      </c>
      <c r="M20" s="26">
        <v>0</v>
      </c>
      <c r="O20" s="3">
        <f t="shared" si="6"/>
        <v>8.8631984585741813E-2</v>
      </c>
      <c r="P20" s="3">
        <f t="shared" si="6"/>
        <v>5.8823529411764705E-2</v>
      </c>
      <c r="Q20" s="3">
        <f t="shared" si="6"/>
        <v>0.33333333333333331</v>
      </c>
      <c r="R20" s="3">
        <f t="shared" si="6"/>
        <v>0</v>
      </c>
      <c r="S20" s="3">
        <f t="shared" si="6"/>
        <v>0</v>
      </c>
      <c r="T20" s="3"/>
      <c r="U20" s="3">
        <f t="shared" ref="U20:U22" si="15">69/569</f>
        <v>0.12126537785588752</v>
      </c>
      <c r="V20" s="3"/>
      <c r="W20" s="4">
        <f t="shared" si="9"/>
        <v>0.73089274245343616</v>
      </c>
      <c r="X20" s="4">
        <f t="shared" si="9"/>
        <v>0.48508098891730606</v>
      </c>
      <c r="Y20" s="4">
        <f t="shared" si="9"/>
        <v>2.7487922705314007</v>
      </c>
      <c r="Z20" s="4">
        <f t="shared" si="9"/>
        <v>0</v>
      </c>
      <c r="AA20" s="4">
        <f t="shared" si="9"/>
        <v>0</v>
      </c>
      <c r="AB20" s="4">
        <f t="shared" si="4"/>
        <v>2.7487922705314007</v>
      </c>
      <c r="AC20" s="4"/>
      <c r="AD20" s="4">
        <f>IF(C20&gt;0,((I20*((3*69)+C20))/(4*C20*69))*(1-(C20-I20)/(569-69)),0)</f>
        <v>1.2589595375722556E-2</v>
      </c>
      <c r="AE20" s="4">
        <f t="shared" si="14"/>
        <v>4.9708439897698214E-2</v>
      </c>
      <c r="AF20" s="4">
        <f t="shared" si="14"/>
        <v>0.25260869565217392</v>
      </c>
      <c r="AG20" s="4">
        <f t="shared" si="14"/>
        <v>0</v>
      </c>
      <c r="AH20" s="4">
        <f t="shared" si="14"/>
        <v>0</v>
      </c>
      <c r="AI20" s="3"/>
    </row>
    <row r="21" spans="1:70" x14ac:dyDescent="0.35">
      <c r="B21" t="s">
        <v>29</v>
      </c>
      <c r="C21" s="26">
        <v>556</v>
      </c>
      <c r="D21" s="26">
        <v>209</v>
      </c>
      <c r="E21" s="26">
        <v>16</v>
      </c>
      <c r="F21" s="26">
        <v>1</v>
      </c>
      <c r="G21" s="26">
        <v>0</v>
      </c>
      <c r="I21" s="26">
        <v>67</v>
      </c>
      <c r="J21" s="26">
        <v>26</v>
      </c>
      <c r="K21" s="26">
        <v>4</v>
      </c>
      <c r="L21" s="26">
        <v>0</v>
      </c>
      <c r="M21" s="26">
        <v>0</v>
      </c>
      <c r="O21" s="3">
        <f t="shared" si="6"/>
        <v>0.12050359712230216</v>
      </c>
      <c r="P21" s="3">
        <f t="shared" si="6"/>
        <v>0.12440191387559808</v>
      </c>
      <c r="Q21" s="3">
        <f t="shared" si="6"/>
        <v>0.25</v>
      </c>
      <c r="R21" s="3">
        <f t="shared" si="6"/>
        <v>0</v>
      </c>
      <c r="S21" s="3">
        <f t="shared" si="6"/>
        <v>0</v>
      </c>
      <c r="T21" s="3"/>
      <c r="U21" s="3">
        <f t="shared" si="15"/>
        <v>0.12126537785588752</v>
      </c>
      <c r="V21" s="3"/>
      <c r="W21" s="4">
        <f t="shared" si="9"/>
        <v>0.99371806902304249</v>
      </c>
      <c r="X21" s="4">
        <f t="shared" si="9"/>
        <v>1.0258650579016713</v>
      </c>
      <c r="Y21" s="4">
        <f t="shared" si="9"/>
        <v>2.0615942028985508</v>
      </c>
      <c r="Z21" s="4">
        <f t="shared" si="9"/>
        <v>0</v>
      </c>
      <c r="AA21" s="4">
        <f t="shared" si="9"/>
        <v>0</v>
      </c>
      <c r="AB21" s="4">
        <f t="shared" si="4"/>
        <v>2.0615942028985508</v>
      </c>
      <c r="AC21" s="4"/>
      <c r="AD21" s="4">
        <f>IF(C21&gt;0,((I21*((3*69)+C21))/(4*C21*69))*(1-(C21-I21)/(569-69)),0)</f>
        <v>7.3288890626629199E-3</v>
      </c>
      <c r="AE21" s="4">
        <f t="shared" si="14"/>
        <v>0.11887774772900631</v>
      </c>
      <c r="AF21" s="4">
        <f t="shared" si="14"/>
        <v>0.19714492753623189</v>
      </c>
      <c r="AG21" s="4">
        <f t="shared" si="14"/>
        <v>0</v>
      </c>
      <c r="AH21" s="4">
        <f t="shared" si="14"/>
        <v>0</v>
      </c>
      <c r="AI21" s="3"/>
    </row>
    <row r="22" spans="1:70" s="1" customFormat="1" x14ac:dyDescent="0.35">
      <c r="B22" s="1" t="s">
        <v>30</v>
      </c>
      <c r="C22" s="1">
        <v>19</v>
      </c>
      <c r="D22" s="1">
        <v>2</v>
      </c>
      <c r="E22" s="1">
        <v>0</v>
      </c>
      <c r="F22" s="1">
        <v>0</v>
      </c>
      <c r="G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O22" s="10">
        <f t="shared" si="6"/>
        <v>5.2631578947368418E-2</v>
      </c>
      <c r="P22" s="10">
        <f t="shared" si="6"/>
        <v>0</v>
      </c>
      <c r="Q22" s="10">
        <f t="shared" si="6"/>
        <v>0</v>
      </c>
      <c r="R22" s="10">
        <f t="shared" si="6"/>
        <v>0</v>
      </c>
      <c r="S22" s="10">
        <f t="shared" si="6"/>
        <v>0</v>
      </c>
      <c r="T22" s="10"/>
      <c r="U22" s="10">
        <f t="shared" si="15"/>
        <v>0.12126537785588752</v>
      </c>
      <c r="V22" s="10"/>
      <c r="W22" s="11">
        <f t="shared" si="9"/>
        <v>0.43401983218916856</v>
      </c>
      <c r="X22" s="11">
        <f t="shared" si="9"/>
        <v>0</v>
      </c>
      <c r="Y22" s="11">
        <f t="shared" si="9"/>
        <v>0</v>
      </c>
      <c r="Z22" s="11">
        <f t="shared" si="9"/>
        <v>0</v>
      </c>
      <c r="AA22" s="11">
        <f t="shared" si="9"/>
        <v>0</v>
      </c>
      <c r="AB22" s="11">
        <f t="shared" si="4"/>
        <v>0.43401983218916856</v>
      </c>
      <c r="AC22" s="11"/>
      <c r="AD22" s="11">
        <f>IF(C22&gt;0,((I22*((3*69)+C22))/(4*C22*69))*(1-(C22-I22)/(569-69)),0)</f>
        <v>4.1545385202135771E-2</v>
      </c>
      <c r="AE22" s="11">
        <f t="shared" si="14"/>
        <v>0</v>
      </c>
      <c r="AF22" s="11">
        <f t="shared" si="14"/>
        <v>0</v>
      </c>
      <c r="AG22" s="11">
        <f t="shared" si="14"/>
        <v>0</v>
      </c>
      <c r="AH22" s="11">
        <f t="shared" si="14"/>
        <v>0</v>
      </c>
      <c r="AI22" s="10"/>
    </row>
    <row r="23" spans="1:70" x14ac:dyDescent="0.35">
      <c r="A23" s="2" t="s">
        <v>35</v>
      </c>
      <c r="B23" t="s">
        <v>27</v>
      </c>
      <c r="C23" s="26">
        <v>569</v>
      </c>
      <c r="D23" s="26">
        <v>529</v>
      </c>
      <c r="E23" s="26">
        <v>167</v>
      </c>
      <c r="F23" s="26">
        <v>1</v>
      </c>
      <c r="G23" s="26">
        <v>0</v>
      </c>
      <c r="I23" s="26">
        <v>39</v>
      </c>
      <c r="J23" s="26">
        <v>39</v>
      </c>
      <c r="K23" s="26">
        <v>5</v>
      </c>
      <c r="L23" s="26">
        <v>0</v>
      </c>
      <c r="M23" s="26">
        <v>0</v>
      </c>
      <c r="O23" s="3">
        <f t="shared" si="6"/>
        <v>6.8541300527240778E-2</v>
      </c>
      <c r="P23" s="3">
        <f t="shared" si="6"/>
        <v>7.3724007561436669E-2</v>
      </c>
      <c r="Q23" s="3">
        <f t="shared" si="6"/>
        <v>2.9940119760479042E-2</v>
      </c>
      <c r="R23" s="3">
        <f t="shared" si="6"/>
        <v>0</v>
      </c>
      <c r="S23" s="3">
        <f t="shared" si="6"/>
        <v>0</v>
      </c>
      <c r="T23" s="3"/>
      <c r="U23" s="3">
        <f>39/569</f>
        <v>6.8541300527240778E-2</v>
      </c>
      <c r="V23" s="3"/>
      <c r="W23" s="4">
        <f>O23/$U23</f>
        <v>1</v>
      </c>
      <c r="X23" s="4">
        <f t="shared" si="9"/>
        <v>1.0756143667296785</v>
      </c>
      <c r="Y23" s="4">
        <f t="shared" si="9"/>
        <v>0.43681867035160443</v>
      </c>
      <c r="Z23" s="4">
        <f t="shared" si="9"/>
        <v>0</v>
      </c>
      <c r="AA23" s="4">
        <f t="shared" si="9"/>
        <v>0</v>
      </c>
      <c r="AB23" s="4">
        <f t="shared" si="4"/>
        <v>1.0756143667296785</v>
      </c>
      <c r="AC23" s="4"/>
      <c r="AD23" s="4">
        <f>IF(C23&gt;0,((I23*((3*39)+C23))/(4*C23*39))*(1-(C23-I23)/(569-39)),0)</f>
        <v>0</v>
      </c>
      <c r="AE23" s="4">
        <f t="shared" ref="AE23:AH26" si="16">IF(D23&gt;0,((J23*((3*39)+D23))/(4*D23*39))*(1-(D23-J23)/(569-39)),0)</f>
        <v>2.3040981560081313E-2</v>
      </c>
      <c r="AF23" s="4">
        <f t="shared" si="16"/>
        <v>3.7845933676913232E-2</v>
      </c>
      <c r="AG23" s="4">
        <f t="shared" si="16"/>
        <v>0</v>
      </c>
      <c r="AH23" s="4">
        <f t="shared" si="16"/>
        <v>0</v>
      </c>
    </row>
    <row r="24" spans="1:70" x14ac:dyDescent="0.35">
      <c r="B24" t="s">
        <v>28</v>
      </c>
      <c r="C24" s="26">
        <v>551</v>
      </c>
      <c r="D24" s="26">
        <v>193</v>
      </c>
      <c r="E24" s="26">
        <v>13</v>
      </c>
      <c r="F24" s="26">
        <v>0</v>
      </c>
      <c r="G24" s="26">
        <v>0</v>
      </c>
      <c r="I24" s="26">
        <v>38</v>
      </c>
      <c r="J24" s="26">
        <v>14</v>
      </c>
      <c r="K24" s="26">
        <v>0</v>
      </c>
      <c r="L24" s="26">
        <v>0</v>
      </c>
      <c r="M24" s="26">
        <v>0</v>
      </c>
      <c r="O24" s="3">
        <f t="shared" ref="O24:S34" si="17">IF(I24&gt;0, I24/C24, 0)</f>
        <v>6.8965517241379309E-2</v>
      </c>
      <c r="P24" s="3">
        <f t="shared" si="17"/>
        <v>7.2538860103626937E-2</v>
      </c>
      <c r="Q24" s="3">
        <f t="shared" si="17"/>
        <v>0</v>
      </c>
      <c r="R24" s="3">
        <f t="shared" si="17"/>
        <v>0</v>
      </c>
      <c r="S24" s="3">
        <f t="shared" si="17"/>
        <v>0</v>
      </c>
      <c r="T24" s="3"/>
      <c r="U24" s="3">
        <f t="shared" ref="U24:U26" si="18">39/569</f>
        <v>6.8541300527240778E-2</v>
      </c>
      <c r="V24" s="3"/>
      <c r="W24" s="4">
        <f t="shared" ref="W24:W26" si="19">O24/$U24</f>
        <v>1.0061892130857648</v>
      </c>
      <c r="X24" s="4">
        <f t="shared" si="9"/>
        <v>1.058323369204198</v>
      </c>
      <c r="Y24" s="4">
        <f t="shared" si="9"/>
        <v>0</v>
      </c>
      <c r="Z24" s="4">
        <f t="shared" si="9"/>
        <v>0</v>
      </c>
      <c r="AA24" s="4">
        <f t="shared" si="9"/>
        <v>0</v>
      </c>
      <c r="AB24" s="4">
        <f t="shared" si="4"/>
        <v>1.058323369204198</v>
      </c>
      <c r="AC24" s="4"/>
      <c r="AD24" s="4">
        <f>IF(C24&gt;0,((I24*((3*39)+C24))/(4*C24*39))*(1-(C24-I24)/(569-39)),0)</f>
        <v>9.472332048779673E-3</v>
      </c>
      <c r="AE24" s="4">
        <f t="shared" si="16"/>
        <v>9.5463877211848666E-2</v>
      </c>
      <c r="AF24" s="4">
        <f t="shared" si="16"/>
        <v>0</v>
      </c>
      <c r="AG24" s="4">
        <f t="shared" si="16"/>
        <v>0</v>
      </c>
      <c r="AH24" s="4">
        <f t="shared" si="16"/>
        <v>0</v>
      </c>
    </row>
    <row r="25" spans="1:70" x14ac:dyDescent="0.35">
      <c r="B25" t="s">
        <v>29</v>
      </c>
      <c r="C25" s="26">
        <v>568</v>
      </c>
      <c r="D25" s="26">
        <v>550</v>
      </c>
      <c r="E25" s="26">
        <v>328</v>
      </c>
      <c r="F25" s="26">
        <v>36</v>
      </c>
      <c r="G25" s="26">
        <v>0</v>
      </c>
      <c r="I25" s="26">
        <v>39</v>
      </c>
      <c r="J25" s="26">
        <v>39</v>
      </c>
      <c r="K25" s="26">
        <v>21</v>
      </c>
      <c r="L25" s="26">
        <v>3</v>
      </c>
      <c r="M25" s="26">
        <v>0</v>
      </c>
      <c r="O25" s="3">
        <f t="shared" si="17"/>
        <v>6.8661971830985921E-2</v>
      </c>
      <c r="P25" s="3">
        <f t="shared" si="17"/>
        <v>7.0909090909090908E-2</v>
      </c>
      <c r="Q25" s="3">
        <f t="shared" si="17"/>
        <v>6.402439024390244E-2</v>
      </c>
      <c r="R25" s="3">
        <f t="shared" si="17"/>
        <v>8.3333333333333329E-2</v>
      </c>
      <c r="S25" s="3">
        <f t="shared" si="17"/>
        <v>0</v>
      </c>
      <c r="T25" s="3"/>
      <c r="U25" s="3">
        <f t="shared" si="18"/>
        <v>6.8541300527240778E-2</v>
      </c>
      <c r="V25" s="3"/>
      <c r="W25" s="4">
        <f t="shared" si="19"/>
        <v>1.0017605633802817</v>
      </c>
      <c r="X25" s="4">
        <f t="shared" si="9"/>
        <v>1.0345454545454544</v>
      </c>
      <c r="Y25" s="4">
        <f t="shared" si="9"/>
        <v>0.93409943714821764</v>
      </c>
      <c r="Z25" s="4">
        <f t="shared" si="9"/>
        <v>1.2158119658119657</v>
      </c>
      <c r="AA25" s="4">
        <f t="shared" si="9"/>
        <v>0</v>
      </c>
      <c r="AB25" s="4">
        <f t="shared" si="4"/>
        <v>1.2158119658119657</v>
      </c>
      <c r="AC25" s="4"/>
      <c r="AD25" s="4">
        <f>IF(C25&gt;0,((I25*((3*39)+C25))/(4*C25*39))*(1-(C25-I25)/(569-39)),0)</f>
        <v>5.6886128089290446E-4</v>
      </c>
      <c r="AE25" s="4">
        <f t="shared" si="16"/>
        <v>1.0868782161234988E-2</v>
      </c>
      <c r="AF25" s="4">
        <f t="shared" si="16"/>
        <v>7.6843981202874445E-2</v>
      </c>
      <c r="AG25" s="4">
        <f t="shared" si="16"/>
        <v>7.664187227866473E-2</v>
      </c>
      <c r="AH25" s="4">
        <f t="shared" si="16"/>
        <v>0</v>
      </c>
    </row>
    <row r="26" spans="1:70" s="1" customFormat="1" x14ac:dyDescent="0.35">
      <c r="B26" s="1" t="s">
        <v>30</v>
      </c>
      <c r="C26" s="1">
        <v>39</v>
      </c>
      <c r="D26" s="1">
        <v>13</v>
      </c>
      <c r="E26" s="1">
        <v>0</v>
      </c>
      <c r="F26" s="1">
        <v>0</v>
      </c>
      <c r="G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O26" s="10">
        <f t="shared" si="17"/>
        <v>2.564102564102564E-2</v>
      </c>
      <c r="P26" s="10">
        <f t="shared" si="17"/>
        <v>0</v>
      </c>
      <c r="Q26" s="10">
        <f t="shared" si="17"/>
        <v>0</v>
      </c>
      <c r="R26" s="10">
        <f t="shared" si="17"/>
        <v>0</v>
      </c>
      <c r="S26" s="10">
        <f t="shared" si="17"/>
        <v>0</v>
      </c>
      <c r="T26" s="10"/>
      <c r="U26" s="10">
        <f t="shared" si="18"/>
        <v>6.8541300527240778E-2</v>
      </c>
      <c r="V26" s="10"/>
      <c r="W26" s="11">
        <f t="shared" si="19"/>
        <v>0.37409598948060485</v>
      </c>
      <c r="X26" s="11">
        <f t="shared" si="9"/>
        <v>0</v>
      </c>
      <c r="Y26" s="11">
        <f t="shared" si="9"/>
        <v>0</v>
      </c>
      <c r="Z26" s="11">
        <f t="shared" si="9"/>
        <v>0</v>
      </c>
      <c r="AA26" s="11">
        <f t="shared" si="9"/>
        <v>0</v>
      </c>
      <c r="AB26" s="11">
        <f t="shared" si="4"/>
        <v>0.37409598948060485</v>
      </c>
      <c r="AC26" s="11"/>
      <c r="AD26" s="11">
        <f>IF(C26&gt;0,((I26*((3*39)+C26))/(4*C26*39))*(1-(C26-I26)/(569-39)),0)</f>
        <v>2.3802612481857763E-2</v>
      </c>
      <c r="AE26" s="11">
        <f t="shared" si="16"/>
        <v>0</v>
      </c>
      <c r="AF26" s="11">
        <f t="shared" si="16"/>
        <v>0</v>
      </c>
      <c r="AG26" s="11">
        <f t="shared" si="16"/>
        <v>0</v>
      </c>
      <c r="AH26" s="11">
        <f t="shared" si="16"/>
        <v>0</v>
      </c>
    </row>
    <row r="27" spans="1:70" x14ac:dyDescent="0.35">
      <c r="A27" s="2" t="s">
        <v>37</v>
      </c>
      <c r="B27" t="s">
        <v>27</v>
      </c>
      <c r="C27" s="26">
        <v>567</v>
      </c>
      <c r="D27" s="26">
        <v>373</v>
      </c>
      <c r="E27" s="26">
        <v>34</v>
      </c>
      <c r="F27" s="26">
        <v>0</v>
      </c>
      <c r="G27" s="26">
        <v>0</v>
      </c>
      <c r="I27" s="26">
        <v>56</v>
      </c>
      <c r="J27" s="26">
        <v>41</v>
      </c>
      <c r="K27" s="26">
        <v>10</v>
      </c>
      <c r="L27" s="26">
        <v>0</v>
      </c>
      <c r="M27" s="26">
        <v>0</v>
      </c>
      <c r="O27" s="3">
        <f t="shared" si="17"/>
        <v>9.8765432098765427E-2</v>
      </c>
      <c r="P27" s="3">
        <f t="shared" si="17"/>
        <v>0.10991957104557641</v>
      </c>
      <c r="Q27" s="3">
        <f t="shared" si="17"/>
        <v>0.29411764705882354</v>
      </c>
      <c r="R27" s="3">
        <f t="shared" si="17"/>
        <v>0</v>
      </c>
      <c r="S27" s="3">
        <f t="shared" si="17"/>
        <v>0</v>
      </c>
      <c r="T27" s="3"/>
      <c r="U27" s="3">
        <f>56/569</f>
        <v>9.8418277680140595E-2</v>
      </c>
      <c r="V27" s="3"/>
      <c r="W27" s="4">
        <f>O27/$U27</f>
        <v>1.0035273368606701</v>
      </c>
      <c r="X27" s="4">
        <f t="shared" ref="X27:AA34" si="20">P27/$U27</f>
        <v>1.1168613558023746</v>
      </c>
      <c r="Y27" s="4">
        <f t="shared" si="20"/>
        <v>2.9884453781512605</v>
      </c>
      <c r="Z27" s="4">
        <f t="shared" si="20"/>
        <v>0</v>
      </c>
      <c r="AA27" s="4">
        <f t="shared" si="20"/>
        <v>0</v>
      </c>
      <c r="AB27" s="4">
        <f t="shared" si="4"/>
        <v>2.9884453781512605</v>
      </c>
      <c r="AC27" s="4"/>
      <c r="AD27" s="4">
        <f>IF(C27&gt;0,((I27*((3*56)+C27))/(4*C27*56))*(1-(C27-I27)/(569-56)),0)</f>
        <v>1.2634466825499962E-3</v>
      </c>
      <c r="AE27" s="4">
        <f t="shared" ref="AE27:AH30" si="21">IF(D27&gt;0,((J27*((3*56)+D27))/(4*D27*56))*(1-(D27-J27)/(569-56)),0)</f>
        <v>9.3666756442790045E-2</v>
      </c>
      <c r="AF27" s="4">
        <f t="shared" si="21"/>
        <v>0.25282262027618063</v>
      </c>
      <c r="AG27" s="4">
        <f t="shared" si="21"/>
        <v>0</v>
      </c>
      <c r="AH27" s="4">
        <f t="shared" si="21"/>
        <v>0</v>
      </c>
      <c r="AQ27" s="18"/>
      <c r="AR27" s="25"/>
      <c r="AS27" s="25"/>
      <c r="AT27" s="8"/>
      <c r="AU27" s="8"/>
      <c r="AV27" s="19"/>
      <c r="AW27" s="5"/>
      <c r="AY27" s="6"/>
      <c r="AZ27" s="6"/>
      <c r="BB27" s="6"/>
      <c r="BE27" s="5"/>
      <c r="BF27" s="6"/>
      <c r="BI27" s="5"/>
      <c r="BJ27" s="6"/>
      <c r="BM27" s="5"/>
      <c r="BN27" s="6"/>
      <c r="BQ27" s="5"/>
      <c r="BR27" s="6"/>
    </row>
    <row r="28" spans="1:70" x14ac:dyDescent="0.35">
      <c r="B28" t="s">
        <v>28</v>
      </c>
      <c r="C28" s="26">
        <v>22</v>
      </c>
      <c r="D28" s="26">
        <v>1</v>
      </c>
      <c r="E28" s="26">
        <v>0</v>
      </c>
      <c r="F28" s="26">
        <v>0</v>
      </c>
      <c r="G28" s="26">
        <v>0</v>
      </c>
      <c r="I28" s="26">
        <v>4</v>
      </c>
      <c r="J28" s="26">
        <v>1</v>
      </c>
      <c r="K28" s="26">
        <v>0</v>
      </c>
      <c r="L28" s="26">
        <v>0</v>
      </c>
      <c r="M28" s="26">
        <v>0</v>
      </c>
      <c r="O28" s="3">
        <f t="shared" si="17"/>
        <v>0.18181818181818182</v>
      </c>
      <c r="P28" s="3">
        <f t="shared" si="17"/>
        <v>1</v>
      </c>
      <c r="Q28" s="3">
        <f t="shared" si="17"/>
        <v>0</v>
      </c>
      <c r="R28" s="3">
        <f t="shared" si="17"/>
        <v>0</v>
      </c>
      <c r="S28" s="3">
        <f t="shared" si="17"/>
        <v>0</v>
      </c>
      <c r="T28" s="3"/>
      <c r="U28" s="3">
        <f t="shared" ref="U28:U30" si="22">56/569</f>
        <v>9.8418277680140595E-2</v>
      </c>
      <c r="V28" s="3"/>
      <c r="W28" s="4">
        <f t="shared" ref="W28:W30" si="23">O28/$U28</f>
        <v>1.8474025974025976</v>
      </c>
      <c r="X28" s="4">
        <f t="shared" si="20"/>
        <v>10.160714285714286</v>
      </c>
      <c r="Y28" s="4">
        <f t="shared" si="20"/>
        <v>0</v>
      </c>
      <c r="Z28" s="4">
        <f t="shared" si="20"/>
        <v>0</v>
      </c>
      <c r="AA28" s="4">
        <f t="shared" si="20"/>
        <v>0</v>
      </c>
      <c r="AB28" s="4">
        <f t="shared" si="4"/>
        <v>10.160714285714286</v>
      </c>
      <c r="AC28" s="4"/>
      <c r="AD28" s="4">
        <f>IF(C28&gt;0,((I28*((3*56)+C28))/(4*C28*56))*(1-(C28-I28)/(569-56)),0)</f>
        <v>0.14880952380952381</v>
      </c>
      <c r="AE28" s="4">
        <f t="shared" si="21"/>
        <v>0.7544642857142857</v>
      </c>
      <c r="AF28" s="4">
        <f t="shared" si="21"/>
        <v>0</v>
      </c>
      <c r="AG28" s="4">
        <f t="shared" si="21"/>
        <v>0</v>
      </c>
      <c r="AH28" s="4">
        <f t="shared" si="21"/>
        <v>0</v>
      </c>
      <c r="AQ28" s="22"/>
      <c r="AR28" s="27"/>
      <c r="AS28" s="27"/>
      <c r="AT28" s="5"/>
      <c r="AU28" s="5"/>
      <c r="AV28" s="23"/>
      <c r="AW28" s="5"/>
      <c r="AY28" s="6"/>
      <c r="AZ28" s="6"/>
      <c r="BB28" s="6"/>
      <c r="BE28" s="5"/>
      <c r="BF28" s="6"/>
      <c r="BI28" s="5"/>
      <c r="BJ28" s="6"/>
      <c r="BM28" s="5"/>
      <c r="BN28" s="6"/>
      <c r="BQ28" s="5"/>
      <c r="BR28" s="6"/>
    </row>
    <row r="29" spans="1:70" x14ac:dyDescent="0.35">
      <c r="B29" t="s">
        <v>29</v>
      </c>
      <c r="C29" s="26">
        <v>424</v>
      </c>
      <c r="D29" s="26">
        <v>135</v>
      </c>
      <c r="E29" s="26">
        <v>7</v>
      </c>
      <c r="F29" s="26">
        <v>0</v>
      </c>
      <c r="G29" s="26">
        <v>0</v>
      </c>
      <c r="I29" s="26">
        <v>54</v>
      </c>
      <c r="J29" s="26">
        <v>12</v>
      </c>
      <c r="K29" s="26">
        <v>0</v>
      </c>
      <c r="L29" s="26">
        <v>0</v>
      </c>
      <c r="M29" s="26">
        <v>0</v>
      </c>
      <c r="O29" s="3">
        <f t="shared" si="17"/>
        <v>0.12735849056603774</v>
      </c>
      <c r="P29" s="3">
        <f t="shared" si="17"/>
        <v>8.8888888888888892E-2</v>
      </c>
      <c r="Q29" s="3">
        <f t="shared" si="17"/>
        <v>0</v>
      </c>
      <c r="R29" s="3">
        <f t="shared" si="17"/>
        <v>0</v>
      </c>
      <c r="S29" s="3">
        <f t="shared" si="17"/>
        <v>0</v>
      </c>
      <c r="T29" s="3"/>
      <c r="U29" s="3">
        <f t="shared" si="22"/>
        <v>9.8418277680140595E-2</v>
      </c>
      <c r="V29" s="3"/>
      <c r="W29" s="4">
        <f t="shared" si="23"/>
        <v>1.2940532345013478</v>
      </c>
      <c r="X29" s="4">
        <f t="shared" si="20"/>
        <v>0.90317460317460319</v>
      </c>
      <c r="Y29" s="4">
        <f t="shared" si="20"/>
        <v>0</v>
      </c>
      <c r="Z29" s="4">
        <f t="shared" si="20"/>
        <v>0</v>
      </c>
      <c r="AA29" s="4">
        <f t="shared" si="20"/>
        <v>0</v>
      </c>
      <c r="AB29" s="28">
        <f t="shared" si="4"/>
        <v>1.2940532345013478</v>
      </c>
      <c r="AC29" s="28"/>
      <c r="AD29" s="4">
        <f>IF(C29&gt;0,((I29*((3*56)+C29))/(4*C29*56))*(1-(C29-I29)/(569-56)),0)</f>
        <v>9.3825365300042582E-2</v>
      </c>
      <c r="AE29" s="4">
        <f t="shared" si="21"/>
        <v>9.1409078251183523E-2</v>
      </c>
      <c r="AF29" s="4">
        <f t="shared" si="21"/>
        <v>0</v>
      </c>
      <c r="AG29" s="4">
        <f t="shared" si="21"/>
        <v>0</v>
      </c>
      <c r="AH29" s="4">
        <f t="shared" si="21"/>
        <v>0</v>
      </c>
      <c r="AQ29" s="22"/>
      <c r="AR29" s="27"/>
      <c r="AS29" s="27"/>
      <c r="AT29" s="5"/>
      <c r="AU29" s="5"/>
      <c r="AV29" s="23"/>
      <c r="AW29" s="5"/>
      <c r="AY29" s="6"/>
      <c r="AZ29" s="6"/>
      <c r="BB29" s="6"/>
      <c r="BE29" s="5"/>
      <c r="BF29" s="6"/>
      <c r="BI29" s="5"/>
      <c r="BJ29" s="6"/>
      <c r="BM29" s="5"/>
      <c r="BN29" s="6"/>
      <c r="BQ29" s="5"/>
      <c r="BR29" s="6"/>
    </row>
    <row r="30" spans="1:70" s="1" customFormat="1" x14ac:dyDescent="0.35">
      <c r="B30" s="1" t="s">
        <v>30</v>
      </c>
      <c r="C30" s="1">
        <v>39</v>
      </c>
      <c r="D30" s="1">
        <v>12</v>
      </c>
      <c r="E30" s="1">
        <v>1</v>
      </c>
      <c r="F30" s="1">
        <v>0</v>
      </c>
      <c r="G30" s="1">
        <v>0</v>
      </c>
      <c r="I30" s="1">
        <v>3</v>
      </c>
      <c r="J30" s="1">
        <v>1</v>
      </c>
      <c r="K30" s="1">
        <v>0</v>
      </c>
      <c r="L30" s="1">
        <v>0</v>
      </c>
      <c r="M30" s="1">
        <v>0</v>
      </c>
      <c r="O30" s="10">
        <f t="shared" si="17"/>
        <v>7.6923076923076927E-2</v>
      </c>
      <c r="P30" s="10">
        <f t="shared" si="17"/>
        <v>8.3333333333333329E-2</v>
      </c>
      <c r="Q30" s="10">
        <f t="shared" si="17"/>
        <v>0</v>
      </c>
      <c r="R30" s="10">
        <f t="shared" si="17"/>
        <v>0</v>
      </c>
      <c r="S30" s="10">
        <f t="shared" si="17"/>
        <v>0</v>
      </c>
      <c r="T30" s="10"/>
      <c r="U30" s="10">
        <f t="shared" si="22"/>
        <v>9.8418277680140595E-2</v>
      </c>
      <c r="V30" s="10"/>
      <c r="W30" s="11">
        <f t="shared" si="23"/>
        <v>0.7815934065934067</v>
      </c>
      <c r="X30" s="11">
        <f t="shared" si="20"/>
        <v>0.84672619047619047</v>
      </c>
      <c r="Y30" s="11">
        <f t="shared" si="20"/>
        <v>0</v>
      </c>
      <c r="Z30" s="11">
        <f t="shared" si="20"/>
        <v>0</v>
      </c>
      <c r="AA30" s="11">
        <f t="shared" si="20"/>
        <v>0</v>
      </c>
      <c r="AB30" s="11">
        <f t="shared" si="4"/>
        <v>0.84672619047619047</v>
      </c>
      <c r="AC30" s="11"/>
      <c r="AD30" s="11">
        <f>IF(C30&gt;0,((I30*((3*56)+C30))/(4*C30*56))*(1-(C30-I30)/(569-56)),0)</f>
        <v>6.6096732215153262E-2</v>
      </c>
      <c r="AE30" s="11">
        <f t="shared" si="21"/>
        <v>6.5528404344193825E-2</v>
      </c>
      <c r="AF30" s="11">
        <f t="shared" si="21"/>
        <v>0</v>
      </c>
      <c r="AG30" s="11">
        <f t="shared" si="21"/>
        <v>0</v>
      </c>
      <c r="AH30" s="11">
        <f t="shared" si="21"/>
        <v>0</v>
      </c>
      <c r="AQ30" s="20"/>
      <c r="AR30" s="17"/>
      <c r="AS30" s="17"/>
      <c r="AT30" s="14"/>
      <c r="AU30" s="14"/>
      <c r="AV30" s="21"/>
      <c r="AW30" s="14"/>
      <c r="AY30" s="15"/>
      <c r="AZ30" s="15"/>
      <c r="BB30" s="15"/>
      <c r="BE30" s="5"/>
      <c r="BF30" s="15"/>
      <c r="BI30" s="5"/>
      <c r="BJ30" s="6"/>
      <c r="BM30" s="14"/>
      <c r="BN30" s="15"/>
      <c r="BQ30" s="14"/>
      <c r="BR30" s="15"/>
    </row>
    <row r="31" spans="1:70" x14ac:dyDescent="0.35">
      <c r="A31" s="2" t="s">
        <v>38</v>
      </c>
      <c r="B31" t="s">
        <v>27</v>
      </c>
      <c r="C31" s="26">
        <v>568</v>
      </c>
      <c r="D31" s="26">
        <v>554</v>
      </c>
      <c r="E31" s="26">
        <v>354</v>
      </c>
      <c r="F31" s="26">
        <v>37</v>
      </c>
      <c r="G31" s="26">
        <v>1</v>
      </c>
      <c r="I31" s="26">
        <v>53</v>
      </c>
      <c r="J31" s="26">
        <v>53</v>
      </c>
      <c r="K31" s="26">
        <v>31</v>
      </c>
      <c r="L31" s="26">
        <v>2</v>
      </c>
      <c r="M31" s="26">
        <v>0</v>
      </c>
      <c r="O31" s="3">
        <f t="shared" si="17"/>
        <v>9.3309859154929578E-2</v>
      </c>
      <c r="P31" s="3">
        <f t="shared" si="17"/>
        <v>9.5667870036101083E-2</v>
      </c>
      <c r="Q31" s="3">
        <f t="shared" si="17"/>
        <v>8.7570621468926552E-2</v>
      </c>
      <c r="R31" s="3">
        <f t="shared" si="17"/>
        <v>5.4054054054054057E-2</v>
      </c>
      <c r="S31" s="3">
        <f t="shared" si="17"/>
        <v>0</v>
      </c>
      <c r="T31" s="3"/>
      <c r="U31" s="3">
        <f>53/569</f>
        <v>9.3145869947275917E-2</v>
      </c>
      <c r="V31" s="3"/>
      <c r="W31" s="4">
        <f>O31/$U31</f>
        <v>1.0017605633802817</v>
      </c>
      <c r="X31" s="4">
        <f t="shared" si="20"/>
        <v>1.0270758122743684</v>
      </c>
      <c r="Y31" s="4">
        <f t="shared" si="20"/>
        <v>0.94014497388338136</v>
      </c>
      <c r="Z31" s="4">
        <f t="shared" si="20"/>
        <v>0.58031616522182572</v>
      </c>
      <c r="AA31" s="4">
        <f t="shared" si="20"/>
        <v>0</v>
      </c>
      <c r="AB31" s="4">
        <f t="shared" si="4"/>
        <v>1.0270758122743684</v>
      </c>
      <c r="AC31" s="4"/>
      <c r="AD31" s="4">
        <f>IF(C31&gt;0,((I31*((3*53)+C31))/(4*C31*53))*(1-(C31-I31)/(569-53)),0)</f>
        <v>6.2012091931433672E-4</v>
      </c>
      <c r="AE31" s="4">
        <f t="shared" ref="AE31:AH34" si="24">IF(D31&gt;0,((J31*((3*53)+D31))/(4*D31*53))*(1-(D31-J31)/(569-53)),0)</f>
        <v>9.353223910670826E-3</v>
      </c>
      <c r="AF31" s="4">
        <f t="shared" si="24"/>
        <v>7.9258809245803613E-2</v>
      </c>
      <c r="AG31" s="4">
        <f t="shared" si="24"/>
        <v>4.6584759397396522E-2</v>
      </c>
      <c r="AH31" s="4">
        <f t="shared" si="24"/>
        <v>0</v>
      </c>
      <c r="AY31" s="6"/>
      <c r="AZ31" s="6"/>
      <c r="BB31" s="6"/>
      <c r="BE31" s="5"/>
      <c r="BF31" s="6"/>
      <c r="BI31" s="5"/>
      <c r="BJ31" s="6"/>
      <c r="BM31" s="5"/>
      <c r="BN31" s="6"/>
      <c r="BQ31" s="5"/>
      <c r="BR31" s="6"/>
    </row>
    <row r="32" spans="1:70" x14ac:dyDescent="0.35">
      <c r="B32" t="s">
        <v>28</v>
      </c>
      <c r="C32" s="26">
        <v>79</v>
      </c>
      <c r="D32" s="26">
        <v>9</v>
      </c>
      <c r="E32" s="26">
        <v>0</v>
      </c>
      <c r="F32" s="26">
        <v>0</v>
      </c>
      <c r="G32" s="26">
        <v>0</v>
      </c>
      <c r="I32" s="26">
        <v>4</v>
      </c>
      <c r="J32" s="26">
        <v>0</v>
      </c>
      <c r="K32" s="26">
        <v>0</v>
      </c>
      <c r="L32" s="26">
        <v>0</v>
      </c>
      <c r="M32" s="26">
        <v>0</v>
      </c>
      <c r="O32" s="3">
        <f t="shared" si="17"/>
        <v>5.0632911392405063E-2</v>
      </c>
      <c r="P32" s="3">
        <f t="shared" si="17"/>
        <v>0</v>
      </c>
      <c r="Q32" s="3">
        <f t="shared" si="17"/>
        <v>0</v>
      </c>
      <c r="R32" s="3">
        <f t="shared" si="17"/>
        <v>0</v>
      </c>
      <c r="S32" s="3">
        <f t="shared" si="17"/>
        <v>0</v>
      </c>
      <c r="T32" s="3"/>
      <c r="U32" s="3">
        <f t="shared" ref="U32:U34" si="25">53/569</f>
        <v>9.3145869947275917E-2</v>
      </c>
      <c r="V32" s="3"/>
      <c r="W32" s="4">
        <f>O32/$U32</f>
        <v>0.54358729400525441</v>
      </c>
      <c r="X32" s="4">
        <f t="shared" si="20"/>
        <v>0</v>
      </c>
      <c r="Y32" s="4">
        <f t="shared" si="20"/>
        <v>0</v>
      </c>
      <c r="Z32" s="4">
        <f t="shared" si="20"/>
        <v>0</v>
      </c>
      <c r="AA32" s="4">
        <f t="shared" si="20"/>
        <v>0</v>
      </c>
      <c r="AB32" s="4">
        <f t="shared" si="4"/>
        <v>0.54358729400525441</v>
      </c>
      <c r="AC32" s="4"/>
      <c r="AD32" s="4">
        <f>IF(C32&gt;0,((I32*((3*53)+C32))/(4*C32*53))*(1-(C32-I32)/(569-53)),0)</f>
        <v>4.8580601085308345E-2</v>
      </c>
      <c r="AE32" s="4">
        <f t="shared" si="24"/>
        <v>0</v>
      </c>
      <c r="AF32" s="4">
        <f t="shared" si="24"/>
        <v>0</v>
      </c>
      <c r="AG32" s="4">
        <f t="shared" si="24"/>
        <v>0</v>
      </c>
      <c r="AH32" s="4">
        <f t="shared" si="24"/>
        <v>0</v>
      </c>
      <c r="AY32" s="6"/>
      <c r="AZ32" s="6"/>
      <c r="BB32" s="6"/>
      <c r="BE32" s="5"/>
      <c r="BF32" s="6"/>
      <c r="BI32" s="5"/>
      <c r="BJ32" s="6"/>
      <c r="BM32" s="5"/>
      <c r="BN32" s="6"/>
      <c r="BQ32" s="5"/>
      <c r="BR32" s="6"/>
    </row>
    <row r="33" spans="2:70" x14ac:dyDescent="0.35">
      <c r="B33" t="s">
        <v>29</v>
      </c>
      <c r="C33" s="26">
        <v>568</v>
      </c>
      <c r="D33" s="26">
        <v>544</v>
      </c>
      <c r="E33" s="26">
        <v>299</v>
      </c>
      <c r="F33" s="26">
        <v>39</v>
      </c>
      <c r="G33" s="26">
        <v>0</v>
      </c>
      <c r="I33" s="26">
        <v>53</v>
      </c>
      <c r="J33" s="26">
        <v>52</v>
      </c>
      <c r="K33" s="26">
        <v>25</v>
      </c>
      <c r="L33" s="26">
        <v>1</v>
      </c>
      <c r="M33" s="26">
        <v>0</v>
      </c>
      <c r="O33" s="3">
        <f t="shared" si="17"/>
        <v>9.3309859154929578E-2</v>
      </c>
      <c r="P33" s="3">
        <f t="shared" si="17"/>
        <v>9.5588235294117641E-2</v>
      </c>
      <c r="Q33" s="3">
        <f t="shared" si="17"/>
        <v>8.3612040133779264E-2</v>
      </c>
      <c r="R33" s="3">
        <f t="shared" si="17"/>
        <v>2.564102564102564E-2</v>
      </c>
      <c r="S33" s="3">
        <f t="shared" si="17"/>
        <v>0</v>
      </c>
      <c r="T33" s="3"/>
      <c r="U33" s="3">
        <f t="shared" si="25"/>
        <v>9.3145869947275917E-2</v>
      </c>
      <c r="V33" s="3"/>
      <c r="W33" s="4">
        <f>O33/$U33</f>
        <v>1.0017605633802817</v>
      </c>
      <c r="X33" s="4">
        <f t="shared" si="20"/>
        <v>1.0262208657047724</v>
      </c>
      <c r="Y33" s="4">
        <f t="shared" si="20"/>
        <v>0.89764624219095102</v>
      </c>
      <c r="Z33" s="4">
        <f t="shared" si="20"/>
        <v>0.27527818093855833</v>
      </c>
      <c r="AA33" s="4">
        <f t="shared" si="20"/>
        <v>0</v>
      </c>
      <c r="AB33" s="4">
        <f t="shared" si="4"/>
        <v>1.0262208657047724</v>
      </c>
      <c r="AC33" s="4"/>
      <c r="AD33" s="4">
        <f>IF(C33&gt;0,((I33*((3*53)+C33))/(4*C33*53))*(1-(C33-I33)/(569-53)),0)</f>
        <v>6.2012091931433672E-4</v>
      </c>
      <c r="AE33" s="4">
        <f t="shared" si="24"/>
        <v>1.474298582969826E-2</v>
      </c>
      <c r="AF33" s="4">
        <f t="shared" si="24"/>
        <v>8.4715738630499096E-2</v>
      </c>
      <c r="AG33" s="4">
        <f t="shared" si="24"/>
        <v>2.2184156343875518E-2</v>
      </c>
      <c r="AH33" s="4">
        <f t="shared" si="24"/>
        <v>0</v>
      </c>
      <c r="AQ33" s="18"/>
      <c r="AR33" s="8"/>
      <c r="AS33" s="8"/>
      <c r="AT33" s="8"/>
      <c r="AU33" s="8"/>
      <c r="AV33" s="19"/>
      <c r="AW33" s="5"/>
      <c r="AY33" s="6"/>
      <c r="AZ33" s="6"/>
      <c r="BB33" s="6"/>
      <c r="BE33" s="5"/>
      <c r="BF33" s="6"/>
      <c r="BI33" s="5"/>
      <c r="BJ33" s="6"/>
      <c r="BM33" s="5"/>
      <c r="BN33" s="6"/>
      <c r="BQ33" s="5"/>
      <c r="BR33" s="6"/>
    </row>
    <row r="34" spans="2:70" s="1" customFormat="1" x14ac:dyDescent="0.35">
      <c r="B34" s="1" t="s">
        <v>30</v>
      </c>
      <c r="C34" s="1">
        <v>10</v>
      </c>
      <c r="D34" s="1">
        <v>0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0">
        <f t="shared" si="17"/>
        <v>0</v>
      </c>
      <c r="P34" s="10">
        <f t="shared" si="17"/>
        <v>0</v>
      </c>
      <c r="Q34" s="10">
        <f t="shared" si="17"/>
        <v>0</v>
      </c>
      <c r="R34" s="10">
        <f t="shared" si="17"/>
        <v>0</v>
      </c>
      <c r="S34" s="10">
        <f t="shared" si="17"/>
        <v>0</v>
      </c>
      <c r="T34" s="10"/>
      <c r="U34" s="10">
        <f t="shared" si="25"/>
        <v>9.3145869947275917E-2</v>
      </c>
      <c r="V34" s="10"/>
      <c r="W34" s="11">
        <f>O34/$U34</f>
        <v>0</v>
      </c>
      <c r="X34" s="11">
        <f t="shared" si="20"/>
        <v>0</v>
      </c>
      <c r="Y34" s="11">
        <f t="shared" si="20"/>
        <v>0</v>
      </c>
      <c r="Z34" s="11">
        <f t="shared" si="20"/>
        <v>0</v>
      </c>
      <c r="AA34" s="11">
        <f t="shared" si="20"/>
        <v>0</v>
      </c>
      <c r="AB34" s="11">
        <f t="shared" si="4"/>
        <v>0</v>
      </c>
      <c r="AC34" s="11"/>
      <c r="AD34" s="11">
        <f>IF(C34&gt;0,((I34*((3*53)+C34))/(4*C34*53))*(1-(C34-I34)/(569-53)),0)</f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H34" s="11">
        <f t="shared" si="24"/>
        <v>0</v>
      </c>
      <c r="AQ34" s="22"/>
      <c r="AR34" s="5"/>
      <c r="AS34" s="5"/>
      <c r="AT34" s="5"/>
      <c r="AU34" s="5"/>
      <c r="AV34" s="23"/>
      <c r="AW34" s="14"/>
      <c r="AY34" s="15"/>
      <c r="AZ34" s="15"/>
      <c r="BB34" s="15"/>
      <c r="BE34" s="5"/>
      <c r="BF34" s="15"/>
      <c r="BI34" s="5"/>
      <c r="BJ34" s="6"/>
      <c r="BM34" s="14"/>
      <c r="BN34" s="15"/>
      <c r="BQ34" s="14"/>
      <c r="BR34" s="15"/>
    </row>
    <row r="35" spans="2:70" x14ac:dyDescent="0.35">
      <c r="AQ35" s="22"/>
      <c r="AR35" s="5"/>
      <c r="AS35" s="5"/>
      <c r="AT35" s="5"/>
      <c r="AU35" s="5"/>
      <c r="AV35" s="23"/>
      <c r="AW35" s="5"/>
    </row>
    <row r="36" spans="2:70" x14ac:dyDescent="0.35">
      <c r="AQ36" s="22"/>
      <c r="AR36" s="5"/>
      <c r="AS36" s="5"/>
      <c r="AT36" s="5"/>
      <c r="AU36" s="5"/>
      <c r="AV36" s="23"/>
      <c r="AW36" s="5"/>
    </row>
    <row r="37" spans="2:70" x14ac:dyDescent="0.35">
      <c r="AQ37" s="20"/>
      <c r="AR37" s="1"/>
      <c r="AS37" s="1"/>
      <c r="AT37" s="1"/>
      <c r="AU37" s="1"/>
      <c r="AV37" s="24"/>
    </row>
    <row r="39" spans="2:70" x14ac:dyDescent="0.35">
      <c r="AX39" s="1"/>
      <c r="AY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69A2-38B1-47E0-BFB0-52DF88F43E40}">
  <dimension ref="A1:BR59"/>
  <sheetViews>
    <sheetView zoomScale="70" zoomScaleNormal="70" workbookViewId="0">
      <selection activeCell="B19" sqref="B19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2" t="s">
        <v>26</v>
      </c>
      <c r="B3" t="s">
        <v>27</v>
      </c>
      <c r="C3">
        <v>566</v>
      </c>
      <c r="D3">
        <v>543</v>
      </c>
      <c r="E3">
        <v>265</v>
      </c>
      <c r="F3">
        <v>9</v>
      </c>
      <c r="G3">
        <v>0</v>
      </c>
      <c r="I3">
        <v>86</v>
      </c>
      <c r="J3">
        <v>85</v>
      </c>
      <c r="K3">
        <v>31</v>
      </c>
      <c r="L3">
        <v>1</v>
      </c>
      <c r="M3">
        <v>0</v>
      </c>
      <c r="O3" s="3">
        <f>IF(I3&gt;0, I3/C3, 0)</f>
        <v>0.1519434628975265</v>
      </c>
      <c r="P3" s="3">
        <f>IF(J3&gt;0, J3/D3, 0)</f>
        <v>0.15653775322283608</v>
      </c>
      <c r="Q3" s="3">
        <f>IF(K3&gt;0, K3/E3, 0)</f>
        <v>0.1169811320754717</v>
      </c>
      <c r="R3" s="3">
        <f>IF(L3&gt;0, L3/F3, 0)</f>
        <v>0.1111111111111111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1.0053003533568905</v>
      </c>
      <c r="X3" s="4">
        <f>P3/$U3</f>
        <v>1.0356974602766713</v>
      </c>
      <c r="Y3" s="4">
        <f>Q3/$U3</f>
        <v>0.77397981570864416</v>
      </c>
      <c r="Z3" s="4">
        <f>R3/$U3</f>
        <v>0.73514211886304914</v>
      </c>
      <c r="AA3" s="4">
        <f>S3/$U3</f>
        <v>0</v>
      </c>
      <c r="AB3" s="4">
        <f>MAX(W3:AA3)</f>
        <v>1.0356974602766713</v>
      </c>
      <c r="AC3" s="4"/>
      <c r="AD3" s="4">
        <f>IF(C3&gt;0,((I3*((3*86)+C3))/(4*C3*86))*(1-(C3-I3)/(569-86)),0)</f>
        <v>2.2606061936220221E-3</v>
      </c>
      <c r="AE3" s="4">
        <f t="shared" ref="AE3:AH6" si="0">IF(D3&gt;0,((J3*((3*86)+D3))/(4*D3*86))*(1-(D3-J3)/(569-86)),0)</f>
        <v>1.8866270091767143E-2</v>
      </c>
      <c r="AF3" s="4">
        <f t="shared" si="0"/>
        <v>9.1687743071359074E-2</v>
      </c>
      <c r="AG3" s="4">
        <f t="shared" si="0"/>
        <v>8.4811899144558403E-2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8.4683521272812659E-2</v>
      </c>
      <c r="AL3" s="3">
        <f t="shared" si="1"/>
        <v>0.13833285285358901</v>
      </c>
      <c r="AM3" s="3">
        <f t="shared" si="1"/>
        <v>0.17229570355227408</v>
      </c>
      <c r="AN3" s="3">
        <f t="shared" si="1"/>
        <v>4.1666666666666664E-2</v>
      </c>
      <c r="AO3" s="3">
        <f t="shared" si="1"/>
        <v>0</v>
      </c>
      <c r="AQ3" t="s">
        <v>27</v>
      </c>
      <c r="AR3" s="5">
        <f>AVERAGE(W3,W7,W11,W15,W19,W23,W27,W31)</f>
        <v>0.99189941725012054</v>
      </c>
      <c r="AS3" s="5">
        <f>AVERAGE(X3,X7,X11,X15,X19,X23,X27,X31)</f>
        <v>1.4735533328956909</v>
      </c>
      <c r="AT3" s="5">
        <f>AVERAGE(Y3,Y7,Y11,Y15,Y19,Y23,Y27,Y31)</f>
        <v>1.4954998715627754</v>
      </c>
      <c r="AU3" s="5">
        <f>AVERAGE(Z3,Z7,Z11,Z15,Z19,Z23,Z27,Z31)</f>
        <v>0.40941508628645262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1.1635870272617426E-2</v>
      </c>
      <c r="AY3" s="5">
        <f t="shared" si="2"/>
        <v>8.352936525457097E-2</v>
      </c>
      <c r="AZ3" s="5">
        <f t="shared" si="2"/>
        <v>0.13690698951516334</v>
      </c>
      <c r="BA3" s="5">
        <f t="shared" si="2"/>
        <v>3.6062274778199295E-2</v>
      </c>
      <c r="BB3" s="5">
        <f t="shared" si="2"/>
        <v>0</v>
      </c>
      <c r="BD3" s="6">
        <f>MAX(AD3,AD7,AD11,AD15,AD19,AD23,AD27,AD31)</f>
        <v>4.4532306451369408E-2</v>
      </c>
      <c r="BE3" s="6">
        <f t="shared" ref="BE3:BH6" si="3">MAX(AE3,AE7,AE11,AE15,AE19,AE23,AE27,AE31)</f>
        <v>0.35492058316385178</v>
      </c>
      <c r="BF3" s="6">
        <f t="shared" si="3"/>
        <v>0.45902608695652175</v>
      </c>
      <c r="BG3" s="6">
        <f t="shared" si="3"/>
        <v>0.20368629908103594</v>
      </c>
      <c r="BH3" s="6">
        <f t="shared" si="3"/>
        <v>0</v>
      </c>
    </row>
    <row r="4" spans="1:60" x14ac:dyDescent="0.35">
      <c r="B4" t="s">
        <v>28</v>
      </c>
      <c r="C4">
        <v>531</v>
      </c>
      <c r="D4">
        <v>173</v>
      </c>
      <c r="E4">
        <v>2</v>
      </c>
      <c r="F4">
        <v>0</v>
      </c>
      <c r="G4">
        <v>0</v>
      </c>
      <c r="I4">
        <v>80</v>
      </c>
      <c r="J4">
        <v>17</v>
      </c>
      <c r="K4">
        <v>0</v>
      </c>
      <c r="L4">
        <v>0</v>
      </c>
      <c r="M4">
        <v>0</v>
      </c>
      <c r="O4" s="3">
        <f t="shared" ref="O4:S19" si="4">IF(I4&gt;0, I4/C4, 0)</f>
        <v>0.15065913370998116</v>
      </c>
      <c r="P4" s="3">
        <f t="shared" si="4"/>
        <v>9.8265895953757232E-2</v>
      </c>
      <c r="Q4" s="3">
        <f t="shared" si="4"/>
        <v>0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0.99680287303464288</v>
      </c>
      <c r="X4" s="4">
        <f t="shared" si="6"/>
        <v>0.65015459067078918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34" si="7">MAX(W4:AA4)</f>
        <v>0.99680287303464288</v>
      </c>
      <c r="AC4" s="4"/>
      <c r="AD4" s="4">
        <f>IF(C4&gt;0,((I4*((3*86)+C4))/(4*C4*86))*(1-(C4-I4)/(569-86)),0)</f>
        <v>2.2893746737382654E-2</v>
      </c>
      <c r="AE4" s="4">
        <f t="shared" si="0"/>
        <v>8.3353198144077004E-2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0.10767468901616822</v>
      </c>
      <c r="AL4" s="7">
        <f t="shared" si="1"/>
        <v>4.265999792974301E-2</v>
      </c>
      <c r="AM4" s="7">
        <f t="shared" si="1"/>
        <v>7.7275215206249692E-2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1.1456725634908198</v>
      </c>
      <c r="AS4" s="8">
        <f>AVERAGE(X4,X8,X12,X16,X20,X24,X28,X32)</f>
        <v>0.491161029535361</v>
      </c>
      <c r="AT4" s="8">
        <f t="shared" ref="AT4:AV6" si="9">AVERAGE(Y4,Y8,Y12,Y16,Y20,Y24,Y28,Y32)</f>
        <v>0.60604521823050483</v>
      </c>
      <c r="AU4" s="8">
        <f t="shared" si="9"/>
        <v>0</v>
      </c>
      <c r="AV4" s="8">
        <f t="shared" si="9"/>
        <v>0</v>
      </c>
      <c r="AW4" s="5"/>
      <c r="AX4" s="8">
        <f t="shared" si="2"/>
        <v>4.8550803838940552E-2</v>
      </c>
      <c r="AY4" s="8">
        <f t="shared" si="2"/>
        <v>3.6418404953675487E-2</v>
      </c>
      <c r="AZ4" s="8">
        <f t="shared" si="2"/>
        <v>5.1265492198139084E-2</v>
      </c>
      <c r="BA4" s="8">
        <f t="shared" si="2"/>
        <v>0</v>
      </c>
      <c r="BB4" s="8">
        <f t="shared" si="2"/>
        <v>0</v>
      </c>
      <c r="BD4" s="6">
        <f t="shared" ref="BD4:BD6" si="10">MAX(AD4,AD8,AD12,AD16,AD20,AD24,AD28,AD32)</f>
        <v>0.18940324667878847</v>
      </c>
      <c r="BE4" s="6">
        <f t="shared" si="3"/>
        <v>8.3353198144077004E-2</v>
      </c>
      <c r="BF4" s="9">
        <f t="shared" si="3"/>
        <v>0.25260869565217392</v>
      </c>
      <c r="BG4" s="9">
        <f t="shared" si="3"/>
        <v>0</v>
      </c>
      <c r="BH4" s="9">
        <f t="shared" si="3"/>
        <v>0</v>
      </c>
    </row>
    <row r="5" spans="1:60" x14ac:dyDescent="0.35">
      <c r="B5" t="s">
        <v>29</v>
      </c>
      <c r="C5">
        <v>542</v>
      </c>
      <c r="D5">
        <v>268</v>
      </c>
      <c r="E5">
        <v>29</v>
      </c>
      <c r="F5">
        <v>3</v>
      </c>
      <c r="G5">
        <v>0</v>
      </c>
      <c r="I5">
        <v>81</v>
      </c>
      <c r="J5">
        <v>37</v>
      </c>
      <c r="K5">
        <v>2</v>
      </c>
      <c r="L5">
        <v>1</v>
      </c>
      <c r="M5">
        <v>0</v>
      </c>
      <c r="O5" s="3">
        <f t="shared" si="4"/>
        <v>0.14944649446494465</v>
      </c>
      <c r="P5" s="3">
        <f t="shared" si="4"/>
        <v>0.13805970149253732</v>
      </c>
      <c r="Q5" s="3">
        <f t="shared" si="4"/>
        <v>6.8965517241379309E-2</v>
      </c>
      <c r="R5" s="3">
        <f t="shared" si="4"/>
        <v>0.33333333333333331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0.98877971337852921</v>
      </c>
      <c r="X5" s="4">
        <f t="shared" si="6"/>
        <v>0.91344151336341561</v>
      </c>
      <c r="Y5" s="4">
        <f t="shared" si="6"/>
        <v>0.45629510825982361</v>
      </c>
      <c r="Z5" s="4">
        <f t="shared" si="6"/>
        <v>2.2054263565891472</v>
      </c>
      <c r="AA5" s="4">
        <f t="shared" si="6"/>
        <v>0</v>
      </c>
      <c r="AB5" s="4">
        <f t="shared" si="7"/>
        <v>2.2054263565891472</v>
      </c>
      <c r="AC5" s="4"/>
      <c r="AD5" s="4">
        <f>IF(C5&gt;0,((I5*((3*86)+C5))/(4*C5*86))*(1-(C5-I5)/(569-86)),0)</f>
        <v>1.583043419629632E-2</v>
      </c>
      <c r="AE5" s="4">
        <f t="shared" si="0"/>
        <v>0.11014065164571481</v>
      </c>
      <c r="AF5" s="4">
        <f t="shared" si="0"/>
        <v>5.4321676371116769E-2</v>
      </c>
      <c r="AG5" s="4">
        <f t="shared" si="0"/>
        <v>0.25185974288603208</v>
      </c>
      <c r="AH5" s="4">
        <f t="shared" si="0"/>
        <v>0</v>
      </c>
      <c r="AI5" s="3"/>
      <c r="AJ5" t="s">
        <v>29</v>
      </c>
      <c r="AK5" s="7">
        <f t="shared" si="1"/>
        <v>8.6795337672503289E-2</v>
      </c>
      <c r="AL5" s="7">
        <f t="shared" si="1"/>
        <v>0.10266604184113891</v>
      </c>
      <c r="AM5" s="7">
        <f t="shared" si="1"/>
        <v>0.1285136596605069</v>
      </c>
      <c r="AN5" s="7">
        <f t="shared" si="1"/>
        <v>0.11359867330016583</v>
      </c>
      <c r="AO5" s="7">
        <f t="shared" si="1"/>
        <v>0</v>
      </c>
      <c r="AQ5" t="s">
        <v>29</v>
      </c>
      <c r="AR5" s="8">
        <f t="shared" si="8"/>
        <v>1.0074181132254496</v>
      </c>
      <c r="AS5" s="8">
        <f>AVERAGE(X5,X9,X13,X17,X21,X25,X29,X33)</f>
        <v>1.1053896338906604</v>
      </c>
      <c r="AT5" s="8">
        <f t="shared" si="9"/>
        <v>1.0555118503862693</v>
      </c>
      <c r="AU5" s="8">
        <f t="shared" si="9"/>
        <v>1.5115198295210639</v>
      </c>
      <c r="AV5" s="8">
        <f t="shared" si="9"/>
        <v>0</v>
      </c>
      <c r="AW5" s="5"/>
      <c r="AX5" s="8">
        <f t="shared" si="2"/>
        <v>1.6808371933053214E-2</v>
      </c>
      <c r="AY5" s="8">
        <f t="shared" si="2"/>
        <v>9.1726912271506728E-2</v>
      </c>
      <c r="AZ5" s="8">
        <f t="shared" si="2"/>
        <v>8.6378498534336393E-2</v>
      </c>
      <c r="BA5" s="8">
        <f t="shared" si="2"/>
        <v>9.7198568938045501E-2</v>
      </c>
      <c r="BB5" s="8">
        <f t="shared" si="2"/>
        <v>0</v>
      </c>
      <c r="BD5" s="6">
        <f t="shared" si="10"/>
        <v>4.1870813871088187E-2</v>
      </c>
      <c r="BE5" s="6">
        <f t="shared" si="3"/>
        <v>0.22512132450468911</v>
      </c>
      <c r="BF5" s="9">
        <f t="shared" si="3"/>
        <v>0.38918478260869566</v>
      </c>
      <c r="BG5" s="9">
        <f t="shared" si="3"/>
        <v>0.51185292694726647</v>
      </c>
      <c r="BH5" s="9">
        <f t="shared" si="3"/>
        <v>0</v>
      </c>
    </row>
    <row r="6" spans="1:60" s="1" customFormat="1" x14ac:dyDescent="0.35">
      <c r="B6" s="1" t="s">
        <v>30</v>
      </c>
      <c r="C6" s="1">
        <v>21</v>
      </c>
      <c r="D6" s="1">
        <v>4</v>
      </c>
      <c r="E6" s="1">
        <v>0</v>
      </c>
      <c r="F6" s="1">
        <v>0</v>
      </c>
      <c r="G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O6" s="10">
        <f t="shared" si="4"/>
        <v>9.5238095238095233E-2</v>
      </c>
      <c r="P6" s="10">
        <f t="shared" si="4"/>
        <v>0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0.63012181616832774</v>
      </c>
      <c r="X6" s="11">
        <f t="shared" si="6"/>
        <v>0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0.63012181616832774</v>
      </c>
      <c r="AC6" s="11"/>
      <c r="AD6" s="11">
        <f>IF(C6&gt;0,((I6*((3*86)+C6))/(4*C6*86))*(1-(C6-I6)/(569-86)),0)</f>
        <v>7.4203999092053413E-2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3.9486585774781112E-2</v>
      </c>
      <c r="AL6" s="12">
        <f t="shared" si="1"/>
        <v>2.3691289054417548E-2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Q6" s="1" t="s">
        <v>30</v>
      </c>
      <c r="AR6" s="13">
        <f t="shared" si="8"/>
        <v>0.54951402549192974</v>
      </c>
      <c r="AS6" s="13">
        <f>AVERAGE(X6,X10,X14,X18,X22,X26,X30,X34)</f>
        <v>0.3552627577104861</v>
      </c>
      <c r="AT6" s="13">
        <f t="shared" si="9"/>
        <v>0</v>
      </c>
      <c r="AU6" s="13">
        <f t="shared" si="9"/>
        <v>0</v>
      </c>
      <c r="AV6" s="13">
        <f t="shared" si="9"/>
        <v>0</v>
      </c>
      <c r="AW6" s="14"/>
      <c r="AX6" s="13">
        <f t="shared" si="2"/>
        <v>3.8695581313491025E-2</v>
      </c>
      <c r="AY6" s="13">
        <f t="shared" si="2"/>
        <v>2.7157836753268518E-2</v>
      </c>
      <c r="AZ6" s="13">
        <f t="shared" si="2"/>
        <v>0</v>
      </c>
      <c r="BA6" s="13">
        <f t="shared" si="2"/>
        <v>0</v>
      </c>
      <c r="BB6" s="13">
        <f t="shared" si="2"/>
        <v>0</v>
      </c>
      <c r="BD6" s="15">
        <f t="shared" si="10"/>
        <v>7.4203999092053413E-2</v>
      </c>
      <c r="BE6" s="15">
        <f t="shared" si="3"/>
        <v>0.10098755246720884</v>
      </c>
      <c r="BF6" s="16">
        <f t="shared" si="3"/>
        <v>0</v>
      </c>
      <c r="BG6" s="16">
        <f t="shared" si="3"/>
        <v>0</v>
      </c>
      <c r="BH6" s="16">
        <f t="shared" si="3"/>
        <v>0</v>
      </c>
    </row>
    <row r="7" spans="1:60" x14ac:dyDescent="0.35">
      <c r="A7" s="2" t="s">
        <v>31</v>
      </c>
      <c r="B7" t="s">
        <v>27</v>
      </c>
      <c r="C7" s="26">
        <v>551</v>
      </c>
      <c r="D7" s="26">
        <v>342</v>
      </c>
      <c r="E7" s="26">
        <v>22</v>
      </c>
      <c r="F7" s="26">
        <v>0</v>
      </c>
      <c r="G7" s="26">
        <v>0</v>
      </c>
      <c r="I7" s="26">
        <v>22</v>
      </c>
      <c r="J7" s="26">
        <v>11</v>
      </c>
      <c r="K7" s="26">
        <v>2</v>
      </c>
      <c r="L7" s="26">
        <v>0</v>
      </c>
      <c r="M7" s="26">
        <v>0</v>
      </c>
      <c r="O7" s="3">
        <f>IF(I7&gt;0, I7/C7, 0)</f>
        <v>3.9927404718693285E-2</v>
      </c>
      <c r="P7" s="3">
        <f t="shared" si="4"/>
        <v>3.2163742690058478E-2</v>
      </c>
      <c r="Q7" s="3">
        <f t="shared" si="4"/>
        <v>9.0909090909090912E-2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0.78340321672194757</v>
      </c>
      <c r="X7" s="4">
        <f>IF(P7&gt;0, P7/$U7, 0)</f>
        <v>0.63107481347045769</v>
      </c>
      <c r="Y7" s="4">
        <f>IF(Q7&gt;0, Q7/$U7, 0)</f>
        <v>1.7836990595611286</v>
      </c>
      <c r="Z7" s="4">
        <f t="shared" si="6"/>
        <v>0</v>
      </c>
      <c r="AA7" s="4">
        <f t="shared" si="6"/>
        <v>0</v>
      </c>
      <c r="AB7" s="4">
        <f t="shared" si="7"/>
        <v>1.7836990595611286</v>
      </c>
      <c r="AC7" s="4"/>
      <c r="AD7" s="4">
        <f>IF(C7&gt;0,((I7*((3*29)+C7))/(4*C7*29))*(1-(C7-I7)/(569-29)),0)</f>
        <v>4.4733481212610076E-3</v>
      </c>
      <c r="AE7" s="4">
        <f t="shared" ref="AE7:AH10" si="11">IF(D7&gt;0,((J7*((3*29)+D7))/(4*D7*29))*(1-(D7-J7)/(569-29)),0)</f>
        <v>4.6038207747977865E-2</v>
      </c>
      <c r="AF7" s="4">
        <f t="shared" si="11"/>
        <v>8.2259375362823642E-2</v>
      </c>
      <c r="AG7" s="4">
        <f t="shared" si="11"/>
        <v>0</v>
      </c>
      <c r="AH7" s="4">
        <f t="shared" si="11"/>
        <v>0</v>
      </c>
      <c r="AI7" s="3"/>
    </row>
    <row r="8" spans="1:60" x14ac:dyDescent="0.35">
      <c r="B8" t="s">
        <v>28</v>
      </c>
      <c r="C8" s="26">
        <v>568</v>
      </c>
      <c r="D8" s="26">
        <v>532</v>
      </c>
      <c r="E8" s="26">
        <v>203</v>
      </c>
      <c r="F8" s="26">
        <v>8</v>
      </c>
      <c r="G8" s="26">
        <v>0</v>
      </c>
      <c r="I8" s="26">
        <v>29</v>
      </c>
      <c r="J8" s="26">
        <v>26</v>
      </c>
      <c r="K8" s="26">
        <v>8</v>
      </c>
      <c r="L8" s="26">
        <v>0</v>
      </c>
      <c r="M8" s="26">
        <v>0</v>
      </c>
      <c r="O8" s="3">
        <f t="shared" ref="O8:S23" si="12">IF(I8&gt;0, I8/C8, 0)</f>
        <v>5.1056338028169015E-2</v>
      </c>
      <c r="P8" s="3">
        <f t="shared" si="4"/>
        <v>4.8872180451127817E-2</v>
      </c>
      <c r="Q8" s="3">
        <f t="shared" si="4"/>
        <v>3.9408866995073892E-2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1.0017605633802817</v>
      </c>
      <c r="X8" s="4">
        <f t="shared" si="14"/>
        <v>0.95890588540316302</v>
      </c>
      <c r="Y8" s="4">
        <f t="shared" si="14"/>
        <v>0.77322914897231187</v>
      </c>
      <c r="Z8" s="4">
        <f t="shared" si="6"/>
        <v>0</v>
      </c>
      <c r="AA8" s="4">
        <f t="shared" si="6"/>
        <v>0</v>
      </c>
      <c r="AB8" s="4">
        <f t="shared" si="7"/>
        <v>1.0017605633802817</v>
      </c>
      <c r="AC8" s="4"/>
      <c r="AD8" s="4">
        <f>IF(C8&gt;0,((I8*((3*29)+C8))/(4*C8*29))*(1-(C8-I8)/(569-29)),0)</f>
        <v>5.3387454355765087E-4</v>
      </c>
      <c r="AE8" s="4">
        <f t="shared" si="11"/>
        <v>1.6420241216067E-2</v>
      </c>
      <c r="AF8" s="4">
        <f t="shared" si="11"/>
        <v>6.2944718117131912E-2</v>
      </c>
      <c r="AG8" s="4">
        <f t="shared" si="11"/>
        <v>0</v>
      </c>
      <c r="AH8" s="4">
        <f t="shared" si="11"/>
        <v>0</v>
      </c>
      <c r="AI8" s="3"/>
    </row>
    <row r="9" spans="1:60" x14ac:dyDescent="0.35">
      <c r="B9" t="s">
        <v>29</v>
      </c>
      <c r="C9" s="26">
        <v>555</v>
      </c>
      <c r="D9" s="26">
        <v>223</v>
      </c>
      <c r="E9" s="26">
        <v>20</v>
      </c>
      <c r="F9" s="26">
        <v>0</v>
      </c>
      <c r="G9" s="26">
        <v>0</v>
      </c>
      <c r="I9" s="26">
        <v>26</v>
      </c>
      <c r="J9" s="26">
        <v>8</v>
      </c>
      <c r="K9" s="26">
        <v>1</v>
      </c>
      <c r="L9" s="26">
        <v>0</v>
      </c>
      <c r="M9" s="26">
        <v>0</v>
      </c>
      <c r="O9" s="3">
        <f t="shared" si="12"/>
        <v>4.6846846846846847E-2</v>
      </c>
      <c r="P9" s="3">
        <f t="shared" si="4"/>
        <v>3.5874439461883408E-2</v>
      </c>
      <c r="Q9" s="3">
        <f t="shared" si="4"/>
        <v>0.05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0.91916744330537437</v>
      </c>
      <c r="X9" s="4">
        <f t="shared" si="14"/>
        <v>0.70388124323488477</v>
      </c>
      <c r="Y9" s="4">
        <f t="shared" si="14"/>
        <v>0.98103448275862071</v>
      </c>
      <c r="Z9" s="4">
        <f t="shared" si="6"/>
        <v>0</v>
      </c>
      <c r="AA9" s="4">
        <f t="shared" si="6"/>
        <v>0</v>
      </c>
      <c r="AB9" s="4">
        <f t="shared" si="7"/>
        <v>0.98103448275862071</v>
      </c>
      <c r="AC9" s="4"/>
      <c r="AD9" s="4">
        <f>IF(C9&gt;0,((I9*((3*29)+C9))/(4*C9*29))*(1-(C9-I9)/(569-29)),0)</f>
        <v>5.2814883849366607E-3</v>
      </c>
      <c r="AE9" s="4">
        <f t="shared" si="11"/>
        <v>5.770034763385621E-2</v>
      </c>
      <c r="AF9" s="4">
        <f t="shared" si="11"/>
        <v>4.449792464878672E-2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5">
      <c r="B10" s="1" t="s">
        <v>30</v>
      </c>
      <c r="C10" s="1">
        <v>113</v>
      </c>
      <c r="D10" s="1">
        <v>7</v>
      </c>
      <c r="E10" s="1">
        <v>0</v>
      </c>
      <c r="F10" s="1">
        <v>0</v>
      </c>
      <c r="G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O10" s="10">
        <f t="shared" si="12"/>
        <v>2.6548672566371681E-2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0.52090326518156849</v>
      </c>
      <c r="X10" s="11">
        <f t="shared" si="14"/>
        <v>0</v>
      </c>
      <c r="Y10" s="11">
        <f t="shared" si="14"/>
        <v>0</v>
      </c>
      <c r="Z10" s="11">
        <f t="shared" si="6"/>
        <v>0</v>
      </c>
      <c r="AA10" s="11">
        <f t="shared" si="6"/>
        <v>0</v>
      </c>
      <c r="AB10" s="11">
        <f t="shared" si="7"/>
        <v>0.52090326518156849</v>
      </c>
      <c r="AC10" s="11"/>
      <c r="AD10" s="11">
        <f>IF(C10&gt;0,((I10*((3*29)+C10))/(4*C10*29))*(1-(C10-I10)/(569-29)),0)</f>
        <v>3.6449326958939411E-2</v>
      </c>
      <c r="AE10" s="11">
        <f t="shared" si="11"/>
        <v>0</v>
      </c>
      <c r="AF10" s="11">
        <f t="shared" si="11"/>
        <v>0</v>
      </c>
      <c r="AG10" s="11">
        <f t="shared" si="11"/>
        <v>0</v>
      </c>
      <c r="AH10" s="11">
        <f t="shared" si="11"/>
        <v>0</v>
      </c>
      <c r="AI10" s="10"/>
      <c r="AQ10" s="1" t="s">
        <v>40</v>
      </c>
    </row>
    <row r="11" spans="1:60" x14ac:dyDescent="0.35">
      <c r="A11" s="2" t="s">
        <v>32</v>
      </c>
      <c r="B11" t="s">
        <v>27</v>
      </c>
      <c r="C11" s="26">
        <v>492</v>
      </c>
      <c r="D11" s="26">
        <v>64</v>
      </c>
      <c r="E11" s="26">
        <v>1</v>
      </c>
      <c r="F11" s="26">
        <v>0</v>
      </c>
      <c r="G11" s="26">
        <v>0</v>
      </c>
      <c r="I11" s="26">
        <v>42</v>
      </c>
      <c r="J11" s="26">
        <v>22</v>
      </c>
      <c r="K11" s="26">
        <v>0</v>
      </c>
      <c r="L11" s="26">
        <v>0</v>
      </c>
      <c r="M11" s="26">
        <v>0</v>
      </c>
      <c r="O11" s="3">
        <f t="shared" si="12"/>
        <v>8.5365853658536592E-2</v>
      </c>
      <c r="P11" s="3">
        <f t="shared" si="4"/>
        <v>0.34375</v>
      </c>
      <c r="Q11" s="3">
        <f t="shared" si="4"/>
        <v>0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1.1296086216676122</v>
      </c>
      <c r="X11" s="4">
        <f t="shared" si="15"/>
        <v>4.5486918604651168</v>
      </c>
      <c r="Y11" s="4">
        <f t="shared" si="15"/>
        <v>0</v>
      </c>
      <c r="Z11" s="4">
        <f t="shared" si="6"/>
        <v>0</v>
      </c>
      <c r="AA11" s="4">
        <f t="shared" si="6"/>
        <v>0</v>
      </c>
      <c r="AB11" s="4">
        <f t="shared" si="7"/>
        <v>4.5486918604651168</v>
      </c>
      <c r="AC11" s="4"/>
      <c r="AD11" s="4">
        <f>IF(C11&gt;0,((I11*((3*43)+C11))/(4*C11*43))*(1-(C11-I11)/(569-43)),0)</f>
        <v>4.4532306451369408E-2</v>
      </c>
      <c r="AE11" s="4">
        <f t="shared" ref="AE11:AH14" si="16">IF(D11&gt;0,((J11*((3*43)+D11))/(4*D11*43))*(1-(D11-J11)/(569-43)),0)</f>
        <v>0.35492058316385178</v>
      </c>
      <c r="AF11" s="4">
        <f t="shared" si="16"/>
        <v>0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1.1296086216676122</v>
      </c>
      <c r="AS11" s="6">
        <f>MAX(X3,X7,X11,X15,X19,X23,X27,X31)</f>
        <v>4.5486918604651168</v>
      </c>
      <c r="AT11" s="6">
        <f>MAX(Y3,Y7,Y11,Y15,Y19,Y23,Y27,Y31)</f>
        <v>4.9478260869565212</v>
      </c>
      <c r="AU11" s="6">
        <f>MAX(Z3,Z7,Z11,Z15,Z19,Z23,Z27,Z31)</f>
        <v>2.5401785714285716</v>
      </c>
      <c r="AV11" s="6">
        <f>MAX(AA3,AA7,AA11,AA15,AA19,AA23,AA27,AA31)</f>
        <v>0</v>
      </c>
      <c r="AW11" s="6"/>
    </row>
    <row r="12" spans="1:60" x14ac:dyDescent="0.35">
      <c r="A12" s="2"/>
      <c r="B12" t="s">
        <v>28</v>
      </c>
      <c r="C12" s="26">
        <v>10</v>
      </c>
      <c r="D12" s="26">
        <v>0</v>
      </c>
      <c r="E12" s="26">
        <v>0</v>
      </c>
      <c r="F12" s="26">
        <v>0</v>
      </c>
      <c r="G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O12" s="3">
        <f t="shared" si="12"/>
        <v>0.1</v>
      </c>
      <c r="P12" s="3">
        <f t="shared" si="4"/>
        <v>0</v>
      </c>
      <c r="Q12" s="3">
        <f t="shared" si="4"/>
        <v>0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1.3232558139534885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1.3232558139534885</v>
      </c>
      <c r="AC12" s="4"/>
      <c r="AD12" s="4">
        <f>IF(C12&gt;0,((I12*((3*43)+C12))/(4*C12*43))*(1-(C12-I12)/(569-43)),0)</f>
        <v>7.9431205234768765E-2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2.3907563025210083</v>
      </c>
      <c r="AS12" s="9">
        <f t="shared" si="18"/>
        <v>0.95890588540316302</v>
      </c>
      <c r="AT12" s="9">
        <f t="shared" si="18"/>
        <v>2.7487922705314007</v>
      </c>
      <c r="AU12" s="6">
        <f t="shared" si="18"/>
        <v>0</v>
      </c>
      <c r="AV12" s="6">
        <f t="shared" si="18"/>
        <v>0</v>
      </c>
      <c r="AW12" s="6"/>
    </row>
    <row r="13" spans="1:60" x14ac:dyDescent="0.35">
      <c r="B13" t="s">
        <v>29</v>
      </c>
      <c r="C13" s="26">
        <v>499</v>
      </c>
      <c r="D13" s="26">
        <v>170</v>
      </c>
      <c r="E13" s="26">
        <v>6</v>
      </c>
      <c r="F13" s="26">
        <v>0</v>
      </c>
      <c r="G13" s="26">
        <v>0</v>
      </c>
      <c r="I13" s="26">
        <v>43</v>
      </c>
      <c r="J13" s="26">
        <v>30</v>
      </c>
      <c r="K13" s="26">
        <v>0</v>
      </c>
      <c r="L13" s="26">
        <v>0</v>
      </c>
      <c r="M13" s="26">
        <v>0</v>
      </c>
      <c r="O13" s="3">
        <f t="shared" si="12"/>
        <v>8.617234468937876E-2</v>
      </c>
      <c r="P13" s="3">
        <f t="shared" si="4"/>
        <v>0.17647058823529413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1.1402805611222446</v>
      </c>
      <c r="X13" s="4">
        <f t="shared" si="15"/>
        <v>2.3351573187414503</v>
      </c>
      <c r="Y13" s="4">
        <f t="shared" si="15"/>
        <v>0</v>
      </c>
      <c r="Z13" s="4">
        <f t="shared" si="6"/>
        <v>0</v>
      </c>
      <c r="AA13" s="4">
        <f t="shared" si="6"/>
        <v>0</v>
      </c>
      <c r="AB13" s="4">
        <f t="shared" si="7"/>
        <v>2.3351573187414503</v>
      </c>
      <c r="AC13" s="4"/>
      <c r="AD13" s="4">
        <f>IF(C13&gt;0,((I13*((3*43)+C13))/(4*C13*43))*(1-(C13-I13)/(569-43)),0)</f>
        <v>4.1870813871088187E-2</v>
      </c>
      <c r="AE13" s="4">
        <f t="shared" si="16"/>
        <v>0.22512132450468911</v>
      </c>
      <c r="AF13" s="4">
        <f t="shared" si="16"/>
        <v>0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1.1402805611222446</v>
      </c>
      <c r="AS13" s="9">
        <f t="shared" si="18"/>
        <v>2.3351573187414503</v>
      </c>
      <c r="AT13" s="9">
        <f t="shared" si="18"/>
        <v>4.1231884057971016</v>
      </c>
      <c r="AU13" s="6">
        <f t="shared" si="18"/>
        <v>9.7264957264957257</v>
      </c>
      <c r="AV13" s="6">
        <f t="shared" si="18"/>
        <v>0</v>
      </c>
      <c r="AW13" s="6"/>
    </row>
    <row r="14" spans="1:60" s="1" customFormat="1" x14ac:dyDescent="0.35">
      <c r="B14" s="1" t="s">
        <v>30</v>
      </c>
      <c r="C14" s="1">
        <v>14</v>
      </c>
      <c r="D14" s="1">
        <v>0</v>
      </c>
      <c r="E14" s="1">
        <v>0</v>
      </c>
      <c r="F14" s="1">
        <v>0</v>
      </c>
      <c r="G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0">
        <f t="shared" si="12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0</v>
      </c>
      <c r="X14" s="11">
        <f t="shared" si="15"/>
        <v>0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0</v>
      </c>
      <c r="AC14" s="11"/>
      <c r="AD14" s="11">
        <f>IF(C14&gt;0,((I14*((3*43)+C14))/(4*C14*43))*(1-(C14-I14)/(569-43)),0)</f>
        <v>0</v>
      </c>
      <c r="AE14" s="11">
        <f t="shared" si="16"/>
        <v>0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0.99714074893931004</v>
      </c>
      <c r="AS14" s="16">
        <f t="shared" si="18"/>
        <v>1.2633576851453947</v>
      </c>
      <c r="AT14" s="16">
        <f t="shared" si="18"/>
        <v>0</v>
      </c>
      <c r="AU14" s="15">
        <f t="shared" si="18"/>
        <v>0</v>
      </c>
      <c r="AV14" s="15">
        <f t="shared" si="18"/>
        <v>0</v>
      </c>
      <c r="AW14" s="15"/>
    </row>
    <row r="15" spans="1:60" x14ac:dyDescent="0.35">
      <c r="A15" s="2" t="s">
        <v>33</v>
      </c>
      <c r="B15" t="s">
        <v>27</v>
      </c>
      <c r="C15" s="26">
        <v>567</v>
      </c>
      <c r="D15" s="26">
        <v>530</v>
      </c>
      <c r="E15" s="26">
        <v>165</v>
      </c>
      <c r="F15" s="26">
        <v>24</v>
      </c>
      <c r="G15" s="26">
        <v>0</v>
      </c>
      <c r="I15" s="26">
        <v>51</v>
      </c>
      <c r="J15" s="26">
        <v>45</v>
      </c>
      <c r="K15" s="26">
        <v>11</v>
      </c>
      <c r="L15" s="26">
        <v>0</v>
      </c>
      <c r="M15" s="26">
        <v>0</v>
      </c>
      <c r="O15" s="3">
        <f t="shared" si="12"/>
        <v>8.9947089947089942E-2</v>
      </c>
      <c r="P15" s="3">
        <f t="shared" si="4"/>
        <v>8.4905660377358486E-2</v>
      </c>
      <c r="Q15" s="3">
        <f t="shared" si="4"/>
        <v>6.6666666666666666E-2</v>
      </c>
      <c r="R15" s="3">
        <f t="shared" si="4"/>
        <v>0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1.0035273368606701</v>
      </c>
      <c r="X15" s="4">
        <f t="shared" si="15"/>
        <v>0.9472807991120975</v>
      </c>
      <c r="Y15" s="4">
        <f t="shared" si="15"/>
        <v>0.74379084967320253</v>
      </c>
      <c r="Z15" s="4">
        <f t="shared" si="6"/>
        <v>0</v>
      </c>
      <c r="AA15" s="4">
        <f t="shared" si="6"/>
        <v>0</v>
      </c>
      <c r="AB15" s="4">
        <f t="shared" si="7"/>
        <v>1.0035273368606701</v>
      </c>
      <c r="AC15" s="4"/>
      <c r="AD15" s="4">
        <f>IF(C15&gt;0,((I15*((3*51)+C15))/(4*C15*51))*(1-(C15-I15)/(569-51)),0)</f>
        <v>1.2257155114297946E-3</v>
      </c>
      <c r="AE15" s="4">
        <f t="shared" ref="AE15:AH18" si="19">IF(D15&gt;0,((J15*((3*51)+D15))/(4*D15*51))*(1-(D15-J15)/(569-51)),0)</f>
        <v>1.8109704361091706E-2</v>
      </c>
      <c r="AF15" s="4">
        <f t="shared" si="19"/>
        <v>7.3025967143614201E-2</v>
      </c>
      <c r="AG15" s="4">
        <f t="shared" si="19"/>
        <v>0</v>
      </c>
      <c r="AH15" s="4">
        <f t="shared" si="19"/>
        <v>0</v>
      </c>
      <c r="AI15" s="3"/>
    </row>
    <row r="16" spans="1:60" x14ac:dyDescent="0.35">
      <c r="B16" t="s">
        <v>28</v>
      </c>
      <c r="C16" s="26">
        <v>18</v>
      </c>
      <c r="D16" s="26">
        <v>1</v>
      </c>
      <c r="E16" s="26">
        <v>0</v>
      </c>
      <c r="F16" s="26">
        <v>0</v>
      </c>
      <c r="G16" s="26">
        <v>0</v>
      </c>
      <c r="I16" s="26">
        <v>1</v>
      </c>
      <c r="J16" s="26">
        <v>0</v>
      </c>
      <c r="K16" s="26">
        <v>0</v>
      </c>
      <c r="L16" s="26">
        <v>0</v>
      </c>
      <c r="M16" s="26">
        <v>0</v>
      </c>
      <c r="O16" s="3">
        <f t="shared" si="12"/>
        <v>5.5555555555555552E-2</v>
      </c>
      <c r="P16" s="3">
        <f t="shared" si="4"/>
        <v>0</v>
      </c>
      <c r="Q16" s="3">
        <f t="shared" si="4"/>
        <v>0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0.61982570806100212</v>
      </c>
      <c r="X16" s="4">
        <f t="shared" si="15"/>
        <v>0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0.61982570806100212</v>
      </c>
      <c r="AC16" s="4"/>
      <c r="AD16" s="4">
        <f>IF(C16&gt;0,((I16*((3*51)+C16))/(4*C16*51))*(1-(C16-I16)/(569-51)),0)</f>
        <v>4.5040313422666366E-2</v>
      </c>
      <c r="AE16" s="4">
        <f t="shared" si="19"/>
        <v>0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3"/>
    </row>
    <row r="17" spans="1:70" x14ac:dyDescent="0.35">
      <c r="B17" t="s">
        <v>29</v>
      </c>
      <c r="C17" s="26">
        <v>543</v>
      </c>
      <c r="D17" s="26">
        <v>165</v>
      </c>
      <c r="E17" s="26">
        <v>17</v>
      </c>
      <c r="F17" s="26">
        <v>1</v>
      </c>
      <c r="G17" s="26">
        <v>0</v>
      </c>
      <c r="I17" s="26">
        <v>46</v>
      </c>
      <c r="J17" s="26">
        <v>10</v>
      </c>
      <c r="K17" s="26">
        <v>0</v>
      </c>
      <c r="L17" s="26">
        <v>0</v>
      </c>
      <c r="M17" s="26">
        <v>0</v>
      </c>
      <c r="O17" s="3">
        <f t="shared" si="12"/>
        <v>8.4714548802946599E-2</v>
      </c>
      <c r="P17" s="3">
        <f t="shared" si="4"/>
        <v>6.0606060606060608E-2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0.94514859350738456</v>
      </c>
      <c r="X17" s="4">
        <f t="shared" si="15"/>
        <v>0.67617349970291141</v>
      </c>
      <c r="Y17" s="4">
        <f t="shared" si="15"/>
        <v>0</v>
      </c>
      <c r="Z17" s="4">
        <f t="shared" si="6"/>
        <v>0</v>
      </c>
      <c r="AA17" s="4">
        <f t="shared" si="6"/>
        <v>0</v>
      </c>
      <c r="AB17" s="4">
        <f t="shared" si="7"/>
        <v>0.94514859350738456</v>
      </c>
      <c r="AC17" s="4"/>
      <c r="AD17" s="4">
        <f>IF(C17&gt;0,((I17*((3*51)+C17))/(4*C17*51))*(1-(C17-I17)/(569-51)),0)</f>
        <v>1.1717274635701684E-2</v>
      </c>
      <c r="AE17" s="4">
        <f t="shared" si="19"/>
        <v>6.6204860322507386E-2</v>
      </c>
      <c r="AF17" s="4">
        <f t="shared" si="19"/>
        <v>0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5">
      <c r="B18" s="1" t="s">
        <v>30</v>
      </c>
      <c r="C18" s="1">
        <v>50</v>
      </c>
      <c r="D18" s="1">
        <v>11</v>
      </c>
      <c r="E18" s="1">
        <v>0</v>
      </c>
      <c r="F18" s="1">
        <v>0</v>
      </c>
      <c r="G18" s="1">
        <v>0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O18" s="10">
        <f t="shared" si="12"/>
        <v>0.08</v>
      </c>
      <c r="P18" s="10">
        <f t="shared" si="4"/>
        <v>9.0909090909090912E-2</v>
      </c>
      <c r="Q18" s="10">
        <f t="shared" si="4"/>
        <v>0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0.89254901960784305</v>
      </c>
      <c r="X18" s="11">
        <f t="shared" si="15"/>
        <v>1.0142602495543671</v>
      </c>
      <c r="Y18" s="11">
        <f t="shared" si="15"/>
        <v>0</v>
      </c>
      <c r="Z18" s="11">
        <f t="shared" si="6"/>
        <v>0</v>
      </c>
      <c r="AA18" s="11">
        <f t="shared" si="6"/>
        <v>0</v>
      </c>
      <c r="AB18" s="11">
        <f t="shared" si="7"/>
        <v>1.0142602495543671</v>
      </c>
      <c r="AC18" s="11"/>
      <c r="AD18" s="11">
        <f>IF(C18&gt;0,((I18*((3*51)+C18))/(4*C18*51))*(1-(C18-I18)/(569-51)),0)</f>
        <v>7.253842077371489E-2</v>
      </c>
      <c r="AE18" s="11">
        <f t="shared" si="19"/>
        <v>7.1672895202306977E-2</v>
      </c>
      <c r="AF18" s="11">
        <f t="shared" si="19"/>
        <v>0</v>
      </c>
      <c r="AG18" s="11">
        <f t="shared" si="19"/>
        <v>0</v>
      </c>
      <c r="AH18" s="11">
        <f t="shared" si="19"/>
        <v>0</v>
      </c>
      <c r="AI18" s="10"/>
    </row>
    <row r="19" spans="1:70" x14ac:dyDescent="0.35">
      <c r="A19" s="2" t="s">
        <v>34</v>
      </c>
      <c r="B19" t="s">
        <v>27</v>
      </c>
      <c r="C19" s="26">
        <v>499</v>
      </c>
      <c r="D19" s="26">
        <v>79</v>
      </c>
      <c r="E19" s="26">
        <v>5</v>
      </c>
      <c r="F19" s="26">
        <v>0</v>
      </c>
      <c r="G19" s="26">
        <v>0</v>
      </c>
      <c r="I19" s="26">
        <v>61</v>
      </c>
      <c r="J19" s="26">
        <v>15</v>
      </c>
      <c r="K19" s="26">
        <v>3</v>
      </c>
      <c r="L19" s="26">
        <v>0</v>
      </c>
      <c r="M19" s="26">
        <v>0</v>
      </c>
      <c r="O19" s="3">
        <f t="shared" si="12"/>
        <v>0.12224448897795591</v>
      </c>
      <c r="P19" s="3">
        <f t="shared" si="4"/>
        <v>0.189873417721519</v>
      </c>
      <c r="Q19" s="3">
        <f t="shared" si="4"/>
        <v>0.6</v>
      </c>
      <c r="R19" s="3">
        <f t="shared" si="4"/>
        <v>0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1.0080741192529987</v>
      </c>
      <c r="X19" s="4">
        <f t="shared" si="15"/>
        <v>1.565767749036874</v>
      </c>
      <c r="Y19" s="4">
        <f t="shared" si="15"/>
        <v>4.9478260869565212</v>
      </c>
      <c r="Z19" s="4">
        <f t="shared" si="6"/>
        <v>0</v>
      </c>
      <c r="AA19" s="4">
        <f t="shared" si="6"/>
        <v>0</v>
      </c>
      <c r="AB19" s="4">
        <f t="shared" si="7"/>
        <v>4.9478260869565212</v>
      </c>
      <c r="AC19" s="4"/>
      <c r="AD19" s="4">
        <f>IF(C19&gt;0,((I19*((3*69)+C19))/(4*C19*69))*(1-(C19-I19)/(569-69)),0)</f>
        <v>3.8774534576399171E-2</v>
      </c>
      <c r="AE19" s="4">
        <f t="shared" ref="AE19:AH22" si="21">IF(D19&gt;0,((J19*((3*69)+D19))/(4*D19*69))*(1-(D19-J19)/(569-69)),0)</f>
        <v>0.1715685195376995</v>
      </c>
      <c r="AF19" s="4">
        <f t="shared" si="21"/>
        <v>0.45902608695652175</v>
      </c>
      <c r="AG19" s="4">
        <f t="shared" si="21"/>
        <v>0</v>
      </c>
      <c r="AH19" s="4">
        <f t="shared" si="21"/>
        <v>0</v>
      </c>
      <c r="AI19" s="3"/>
      <c r="AQ19" t="s">
        <v>27</v>
      </c>
      <c r="AS19" s="6"/>
    </row>
    <row r="20" spans="1:70" x14ac:dyDescent="0.35">
      <c r="B20" t="s">
        <v>28</v>
      </c>
      <c r="C20" s="26">
        <v>519</v>
      </c>
      <c r="D20" s="26">
        <v>51</v>
      </c>
      <c r="E20" s="26">
        <v>3</v>
      </c>
      <c r="F20" s="26">
        <v>0</v>
      </c>
      <c r="G20" s="26">
        <v>0</v>
      </c>
      <c r="I20" s="26">
        <v>46</v>
      </c>
      <c r="J20" s="26">
        <v>3</v>
      </c>
      <c r="K20" s="26">
        <v>1</v>
      </c>
      <c r="L20" s="26">
        <v>0</v>
      </c>
      <c r="M20" s="26">
        <v>0</v>
      </c>
      <c r="O20" s="3">
        <f t="shared" si="12"/>
        <v>8.8631984585741813E-2</v>
      </c>
      <c r="P20" s="3">
        <f t="shared" si="12"/>
        <v>5.8823529411764705E-2</v>
      </c>
      <c r="Q20" s="3">
        <f t="shared" si="12"/>
        <v>0.33333333333333331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0.73089274245343616</v>
      </c>
      <c r="X20" s="4">
        <f t="shared" si="15"/>
        <v>0.48508098891730606</v>
      </c>
      <c r="Y20" s="4">
        <f t="shared" si="15"/>
        <v>2.7487922705314007</v>
      </c>
      <c r="Z20" s="4">
        <f t="shared" si="15"/>
        <v>0</v>
      </c>
      <c r="AA20" s="4">
        <f t="shared" si="15"/>
        <v>0</v>
      </c>
      <c r="AB20" s="4">
        <f t="shared" si="7"/>
        <v>2.7487922705314007</v>
      </c>
      <c r="AC20" s="4"/>
      <c r="AD20" s="4">
        <f>IF(C20&gt;0,((I20*((3*69)+C20))/(4*C20*69))*(1-(C20-I20)/(569-69)),0)</f>
        <v>1.2589595375722556E-2</v>
      </c>
      <c r="AE20" s="4">
        <f t="shared" si="21"/>
        <v>4.9708439897698214E-2</v>
      </c>
      <c r="AF20" s="4">
        <f t="shared" si="21"/>
        <v>0.25260869565217392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5">
      <c r="B21" t="s">
        <v>29</v>
      </c>
      <c r="C21" s="26">
        <v>510</v>
      </c>
      <c r="D21" s="26">
        <v>142</v>
      </c>
      <c r="E21" s="26">
        <v>10</v>
      </c>
      <c r="F21" s="26">
        <v>0</v>
      </c>
      <c r="G21" s="26">
        <v>0</v>
      </c>
      <c r="I21" s="26">
        <v>62</v>
      </c>
      <c r="J21" s="26">
        <v>20</v>
      </c>
      <c r="K21" s="26">
        <v>5</v>
      </c>
      <c r="L21" s="26">
        <v>0</v>
      </c>
      <c r="M21" s="26">
        <v>0</v>
      </c>
      <c r="O21" s="3">
        <f t="shared" si="12"/>
        <v>0.12156862745098039</v>
      </c>
      <c r="P21" s="3">
        <f t="shared" si="12"/>
        <v>0.14084507042253522</v>
      </c>
      <c r="Q21" s="3">
        <f t="shared" si="12"/>
        <v>0.5</v>
      </c>
      <c r="R21" s="3">
        <f t="shared" si="12"/>
        <v>0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1.0025007104290993</v>
      </c>
      <c r="X21" s="4">
        <f t="shared" si="15"/>
        <v>1.1614615227597469</v>
      </c>
      <c r="Y21" s="4">
        <f t="shared" si="15"/>
        <v>4.1231884057971016</v>
      </c>
      <c r="Z21" s="4">
        <f t="shared" si="15"/>
        <v>0</v>
      </c>
      <c r="AA21" s="4">
        <f t="shared" si="15"/>
        <v>0</v>
      </c>
      <c r="AB21" s="4">
        <f t="shared" si="7"/>
        <v>4.1231884057971016</v>
      </c>
      <c r="AC21" s="4"/>
      <c r="AD21" s="4">
        <f>IF(C21&gt;0,((I21*((3*69)+C21))/(4*C21*69))*(1-(C21-I21)/(569-69)),0)</f>
        <v>3.2844671781756173E-2</v>
      </c>
      <c r="AE21" s="4">
        <f t="shared" si="21"/>
        <v>0.13464176362522964</v>
      </c>
      <c r="AF21" s="4">
        <f t="shared" si="21"/>
        <v>0.38918478260869566</v>
      </c>
      <c r="AG21" s="4">
        <f t="shared" si="21"/>
        <v>0</v>
      </c>
      <c r="AH21" s="4">
        <f t="shared" si="21"/>
        <v>0</v>
      </c>
      <c r="AI21" s="3"/>
      <c r="AQ21" t="s">
        <v>29</v>
      </c>
    </row>
    <row r="22" spans="1:70" s="1" customFormat="1" x14ac:dyDescent="0.35">
      <c r="B22" s="1" t="s">
        <v>30</v>
      </c>
      <c r="C22" s="1">
        <v>19</v>
      </c>
      <c r="D22" s="1">
        <v>2</v>
      </c>
      <c r="E22" s="1">
        <v>0</v>
      </c>
      <c r="F22" s="1">
        <v>0</v>
      </c>
      <c r="G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O22" s="10">
        <f t="shared" si="12"/>
        <v>5.2631578947368418E-2</v>
      </c>
      <c r="P22" s="10">
        <f t="shared" si="12"/>
        <v>0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0.43401983218916856</v>
      </c>
      <c r="X22" s="11">
        <f t="shared" si="15"/>
        <v>0</v>
      </c>
      <c r="Y22" s="11">
        <f t="shared" si="15"/>
        <v>0</v>
      </c>
      <c r="Z22" s="11">
        <f t="shared" si="15"/>
        <v>0</v>
      </c>
      <c r="AA22" s="11">
        <f t="shared" si="15"/>
        <v>0</v>
      </c>
      <c r="AB22" s="11">
        <f t="shared" si="7"/>
        <v>0.43401983218916856</v>
      </c>
      <c r="AC22" s="11"/>
      <c r="AD22" s="11">
        <f>IF(C22&gt;0,((I22*((3*69)+C22))/(4*C22*69))*(1-(C22-I22)/(569-69)),0)</f>
        <v>4.1545385202135771E-2</v>
      </c>
      <c r="AE22" s="11">
        <f t="shared" si="21"/>
        <v>0</v>
      </c>
      <c r="AF22" s="11">
        <f t="shared" si="21"/>
        <v>0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5">
      <c r="A23" s="2" t="s">
        <v>35</v>
      </c>
      <c r="B23" t="s">
        <v>27</v>
      </c>
      <c r="C23" s="26">
        <v>568</v>
      </c>
      <c r="D23" s="26">
        <v>525</v>
      </c>
      <c r="E23" s="26">
        <v>179</v>
      </c>
      <c r="F23" s="26">
        <v>6</v>
      </c>
      <c r="G23" s="26">
        <v>0</v>
      </c>
      <c r="I23" s="26">
        <v>39</v>
      </c>
      <c r="J23" s="26">
        <v>38</v>
      </c>
      <c r="K23" s="26">
        <v>6</v>
      </c>
      <c r="L23" s="26">
        <v>0</v>
      </c>
      <c r="M23" s="26">
        <v>0</v>
      </c>
      <c r="O23" s="3">
        <f t="shared" si="12"/>
        <v>6.8661971830985921E-2</v>
      </c>
      <c r="P23" s="3">
        <f t="shared" si="12"/>
        <v>7.2380952380952379E-2</v>
      </c>
      <c r="Q23" s="3">
        <f t="shared" si="12"/>
        <v>3.3519553072625698E-2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1.0017605633802817</v>
      </c>
      <c r="X23" s="4">
        <f t="shared" si="15"/>
        <v>1.0560195360195359</v>
      </c>
      <c r="Y23" s="4">
        <f t="shared" si="15"/>
        <v>0.48904168457241076</v>
      </c>
      <c r="Z23" s="4">
        <f t="shared" si="15"/>
        <v>0</v>
      </c>
      <c r="AA23" s="4">
        <f t="shared" si="15"/>
        <v>0</v>
      </c>
      <c r="AB23" s="4">
        <f t="shared" si="7"/>
        <v>1.0560195360195359</v>
      </c>
      <c r="AC23" s="4"/>
      <c r="AD23" s="4">
        <f>IF(C23&gt;0,((I23*((3*39)+C23))/(4*C23*39))*(1-(C23-I23)/(569-39)),0)</f>
        <v>5.6886128089290446E-4</v>
      </c>
      <c r="AE23" s="4">
        <f t="shared" ref="AE23:AH26" si="23">IF(D23&gt;0,((J23*((3*39)+D23))/(4*D23*39))*(1-(D23-J23)/(569-39)),0)</f>
        <v>2.4167254129518277E-2</v>
      </c>
      <c r="AF23" s="4">
        <f t="shared" si="23"/>
        <v>4.2840810501820308E-2</v>
      </c>
      <c r="AG23" s="4">
        <f t="shared" si="23"/>
        <v>0</v>
      </c>
      <c r="AH23" s="4">
        <f t="shared" si="23"/>
        <v>0</v>
      </c>
    </row>
    <row r="24" spans="1:70" x14ac:dyDescent="0.35">
      <c r="B24" t="s">
        <v>28</v>
      </c>
      <c r="C24" s="26">
        <v>566</v>
      </c>
      <c r="D24" s="26">
        <v>380</v>
      </c>
      <c r="E24" s="26">
        <v>66</v>
      </c>
      <c r="F24" s="26">
        <v>2</v>
      </c>
      <c r="G24" s="26">
        <v>0</v>
      </c>
      <c r="I24" s="26">
        <v>39</v>
      </c>
      <c r="J24" s="26">
        <v>24</v>
      </c>
      <c r="K24" s="26">
        <v>6</v>
      </c>
      <c r="L24" s="26">
        <v>0</v>
      </c>
      <c r="M24" s="26">
        <v>0</v>
      </c>
      <c r="O24" s="3">
        <f t="shared" ref="O24:S34" si="24">IF(I24&gt;0, I24/C24, 0)</f>
        <v>6.8904593639575976E-2</v>
      </c>
      <c r="P24" s="3">
        <f t="shared" si="24"/>
        <v>6.3157894736842107E-2</v>
      </c>
      <c r="Q24" s="3">
        <f t="shared" si="24"/>
        <v>9.0909090909090912E-2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1.0053003533568905</v>
      </c>
      <c r="X24" s="4">
        <f t="shared" si="15"/>
        <v>0.92145748987854248</v>
      </c>
      <c r="Y24" s="4">
        <f t="shared" si="15"/>
        <v>1.3263403263403262</v>
      </c>
      <c r="Z24" s="4">
        <f t="shared" si="15"/>
        <v>0</v>
      </c>
      <c r="AA24" s="4">
        <f t="shared" si="15"/>
        <v>0</v>
      </c>
      <c r="AB24" s="4">
        <f t="shared" si="7"/>
        <v>1.3263403263403262</v>
      </c>
      <c r="AC24" s="4"/>
      <c r="AD24" s="4">
        <f>IF(C24&gt;0,((I24*((3*39)+C24))/(4*C24*39))*(1-(C24-I24)/(569-39)),0)</f>
        <v>1.7076138409227277E-3</v>
      </c>
      <c r="AE24" s="4">
        <f t="shared" si="23"/>
        <v>6.6059124589412571E-2</v>
      </c>
      <c r="AF24" s="4">
        <f t="shared" si="23"/>
        <v>9.4570523815806828E-2</v>
      </c>
      <c r="AG24" s="4">
        <f t="shared" si="23"/>
        <v>0</v>
      </c>
      <c r="AH24" s="4">
        <f t="shared" si="23"/>
        <v>0</v>
      </c>
    </row>
    <row r="25" spans="1:70" x14ac:dyDescent="0.35">
      <c r="B25" t="s">
        <v>29</v>
      </c>
      <c r="C25" s="26">
        <v>566</v>
      </c>
      <c r="D25" s="26">
        <v>459</v>
      </c>
      <c r="E25" s="26">
        <v>68</v>
      </c>
      <c r="F25" s="26">
        <v>3</v>
      </c>
      <c r="G25" s="26">
        <v>0</v>
      </c>
      <c r="I25" s="26">
        <v>39</v>
      </c>
      <c r="J25" s="26">
        <v>34</v>
      </c>
      <c r="K25" s="26">
        <v>9</v>
      </c>
      <c r="L25" s="26">
        <v>2</v>
      </c>
      <c r="M25" s="26">
        <v>0</v>
      </c>
      <c r="O25" s="3">
        <f t="shared" si="24"/>
        <v>6.8904593639575976E-2</v>
      </c>
      <c r="P25" s="3">
        <f t="shared" si="24"/>
        <v>7.407407407407407E-2</v>
      </c>
      <c r="Q25" s="3">
        <f t="shared" si="24"/>
        <v>0.13235294117647059</v>
      </c>
      <c r="R25" s="3">
        <f t="shared" si="24"/>
        <v>0.66666666666666663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1.0053003533568905</v>
      </c>
      <c r="X25" s="4">
        <f t="shared" si="15"/>
        <v>1.0807217473884139</v>
      </c>
      <c r="Y25" s="4">
        <f t="shared" si="15"/>
        <v>1.930995475113122</v>
      </c>
      <c r="Z25" s="4">
        <f t="shared" si="15"/>
        <v>9.7264957264957257</v>
      </c>
      <c r="AA25" s="4">
        <f t="shared" si="15"/>
        <v>0</v>
      </c>
      <c r="AB25" s="4">
        <f t="shared" si="7"/>
        <v>9.7264957264957257</v>
      </c>
      <c r="AC25" s="4"/>
      <c r="AD25" s="4">
        <f>IF(C25&gt;0,((I25*((3*39)+C25))/(4*C25*39))*(1-(C25-I25)/(569-39)),0)</f>
        <v>1.7076138409227277E-3</v>
      </c>
      <c r="AE25" s="4">
        <f t="shared" si="23"/>
        <v>5.4184808901790026E-2</v>
      </c>
      <c r="AF25" s="4">
        <f t="shared" si="23"/>
        <v>0.13948444036540597</v>
      </c>
      <c r="AG25" s="4">
        <f t="shared" si="23"/>
        <v>0.51185292694726647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B26" s="1" t="s">
        <v>30</v>
      </c>
      <c r="C26" s="1">
        <v>556</v>
      </c>
      <c r="D26" s="1">
        <v>358</v>
      </c>
      <c r="E26" s="1">
        <v>2</v>
      </c>
      <c r="F26" s="1">
        <v>0</v>
      </c>
      <c r="G26" s="1">
        <v>0</v>
      </c>
      <c r="I26" s="1">
        <v>38</v>
      </c>
      <c r="J26" s="1">
        <v>31</v>
      </c>
      <c r="K26" s="1">
        <v>0</v>
      </c>
      <c r="L26" s="1">
        <v>0</v>
      </c>
      <c r="M26" s="1">
        <v>0</v>
      </c>
      <c r="O26" s="10">
        <f t="shared" si="24"/>
        <v>6.83453237410072E-2</v>
      </c>
      <c r="P26" s="10">
        <f t="shared" si="24"/>
        <v>8.6592178770949726E-2</v>
      </c>
      <c r="Q26" s="10">
        <f t="shared" si="24"/>
        <v>0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0.99714074893931004</v>
      </c>
      <c r="X26" s="11">
        <f t="shared" si="15"/>
        <v>1.2633576851453947</v>
      </c>
      <c r="Y26" s="11">
        <f t="shared" si="15"/>
        <v>0</v>
      </c>
      <c r="Z26" s="11">
        <f t="shared" si="15"/>
        <v>0</v>
      </c>
      <c r="AA26" s="11">
        <f t="shared" si="15"/>
        <v>0</v>
      </c>
      <c r="AB26" s="11">
        <f t="shared" si="7"/>
        <v>1.2633576851453947</v>
      </c>
      <c r="AC26" s="11"/>
      <c r="AD26" s="11">
        <f>IF(C26&gt;0,((I26*((3*39)+C26))/(4*C26*39))*(1-(C26-I26)/(569-39)),0)</f>
        <v>6.6758204466905412E-3</v>
      </c>
      <c r="AE26" s="11">
        <f t="shared" si="23"/>
        <v>0.10098755246720884</v>
      </c>
      <c r="AF26" s="11">
        <f t="shared" si="23"/>
        <v>0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5">
      <c r="A27" s="2" t="s">
        <v>37</v>
      </c>
      <c r="B27" t="s">
        <v>27</v>
      </c>
      <c r="C27" s="26">
        <v>568</v>
      </c>
      <c r="D27" s="26">
        <v>528</v>
      </c>
      <c r="E27" s="26">
        <v>223</v>
      </c>
      <c r="F27" s="26">
        <v>20</v>
      </c>
      <c r="G27" s="26">
        <v>0</v>
      </c>
      <c r="I27" s="26">
        <v>56</v>
      </c>
      <c r="J27" s="26">
        <v>51</v>
      </c>
      <c r="K27" s="26">
        <v>37</v>
      </c>
      <c r="L27" s="26">
        <v>5</v>
      </c>
      <c r="M27" s="26">
        <v>0</v>
      </c>
      <c r="O27" s="3">
        <f t="shared" si="24"/>
        <v>9.8591549295774641E-2</v>
      </c>
      <c r="P27" s="3">
        <f t="shared" si="24"/>
        <v>9.6590909090909088E-2</v>
      </c>
      <c r="Q27" s="3">
        <f t="shared" si="24"/>
        <v>0.16591928251121077</v>
      </c>
      <c r="R27" s="3">
        <f t="shared" si="24"/>
        <v>0.25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1.0017605633802817</v>
      </c>
      <c r="X27" s="4">
        <f t="shared" ref="X27:AA34" si="27">P27/$U27</f>
        <v>0.98143262987012991</v>
      </c>
      <c r="Y27" s="4">
        <f t="shared" si="27"/>
        <v>1.6858584240871237</v>
      </c>
      <c r="Z27" s="4">
        <f t="shared" si="27"/>
        <v>2.5401785714285716</v>
      </c>
      <c r="AA27" s="4">
        <f t="shared" si="27"/>
        <v>0</v>
      </c>
      <c r="AB27" s="4">
        <f t="shared" si="7"/>
        <v>2.5401785714285716</v>
      </c>
      <c r="AC27" s="4"/>
      <c r="AD27" s="4">
        <f>IF(C27&gt;0,((I27*((3*56)+C27))/(4*C27*56))*(1-(C27-I27)/(569-56)),0)</f>
        <v>6.3146912665076069E-4</v>
      </c>
      <c r="AE27" s="4">
        <f t="shared" ref="AE27:AH30" si="28">IF(D27&gt;0,((J27*((3*56)+D27))/(4*D27*56))*(1-(D27-J27)/(569-56)),0)</f>
        <v>2.1061175666438822E-2</v>
      </c>
      <c r="AF27" s="4">
        <f t="shared" si="28"/>
        <v>0.18461032532751909</v>
      </c>
      <c r="AG27" s="4">
        <f t="shared" si="28"/>
        <v>0.20368629908103594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7</v>
      </c>
      <c r="AS27" s="25">
        <f t="shared" si="29"/>
        <v>5</v>
      </c>
      <c r="AT27" s="8">
        <f t="shared" si="29"/>
        <v>4</v>
      </c>
      <c r="AU27" s="8">
        <f t="shared" si="29"/>
        <v>1</v>
      </c>
      <c r="AV27" s="19">
        <f t="shared" si="29"/>
        <v>0</v>
      </c>
      <c r="AW27" s="5"/>
      <c r="AX27" t="s">
        <v>26</v>
      </c>
      <c r="AY27" s="6">
        <f>MAX(W3:AA6)</f>
        <v>2.2054263565891472</v>
      </c>
      <c r="AZ27" s="6">
        <f>_xlfn.IFNA(VLOOKUP(AY27, W3:AH6,8,0), _xlfn.IFNA(VLOOKUP(AY27, X3:AH6,8,0), _xlfn.IFNA(VLOOKUP(AY27, Y3:AH6,8,0), _xlfn.IFNA(VLOOKUP(AY27, Z3:AH6,8,0), VLOOKUP(AY27, AA3:AH6,8,0)))))</f>
        <v>0.25185974288603208</v>
      </c>
      <c r="BA27" t="s">
        <v>26</v>
      </c>
      <c r="BB27" s="6">
        <f>MAX(AD3:AH6)</f>
        <v>0.25185974288603208</v>
      </c>
      <c r="BD27" t="s">
        <v>26</v>
      </c>
      <c r="BE27" s="5">
        <f>MAX($W3:$AA3)</f>
        <v>1.0356974602766713</v>
      </c>
      <c r="BF27" s="6">
        <f>_xlfn.IFNA(VLOOKUP($BE27, $W3:$AH3,8,0), _xlfn.IFNA(VLOOKUP($BE27, $X3:$AH3,8,0), _xlfn.IFNA(VLOOKUP($BE27, $Y3:$AH3,8,0), _xlfn.IFNA(VLOOKUP($BE27, $Z3:$AH3,8,0), VLOOKUP($BE27, $AA3:$AH3,8,0)))))</f>
        <v>1.8866270091767143E-2</v>
      </c>
      <c r="BH27" t="s">
        <v>26</v>
      </c>
      <c r="BI27" s="5">
        <f>MAX($W4:$AA4)</f>
        <v>0.99680287303464288</v>
      </c>
      <c r="BJ27" s="6">
        <f>_xlfn.IFNA(VLOOKUP($BI27, $W4:$AH4,8,0), _xlfn.IFNA(VLOOKUP($BI27, $X4:$AH4,8,0), _xlfn.IFNA(VLOOKUP($BI27, $Y4:$AH4,8,0), _xlfn.IFNA(VLOOKUP($BI27, $Z4:$AH4,8,0), VLOOKUP($BI27, $AA4:$AH4,8,0)))))</f>
        <v>2.2893746737382654E-2</v>
      </c>
      <c r="BL27" t="s">
        <v>26</v>
      </c>
      <c r="BM27" s="5">
        <f>MAX($W5:$AA5)</f>
        <v>2.2054263565891472</v>
      </c>
      <c r="BN27" s="6">
        <f>_xlfn.IFNA(VLOOKUP($BM27, $W5:$AH5,8,0), _xlfn.IFNA(VLOOKUP($BM27, $X5:$AH5,8,0), _xlfn.IFNA(VLOOKUP($BM27, $Y5:$AH5,8,0), _xlfn.IFNA(VLOOKUP($BM27, $Z5:$AH5,8,0), VLOOKUP($BM27, $AA5:$AH5,8,0)))))</f>
        <v>0.25185974288603208</v>
      </c>
      <c r="BP27" t="s">
        <v>26</v>
      </c>
      <c r="BQ27" s="5">
        <f>MAX($W6:$AA6)</f>
        <v>0.63012181616832774</v>
      </c>
      <c r="BR27" s="6">
        <f>_xlfn.IFNA(VLOOKUP($BQ27, $W6:$AH6,8,0), _xlfn.IFNA(VLOOKUP($BQ27, $X6:$AH6,8,0), _xlfn.IFNA(VLOOKUP($BQ27, $Y6:$AH6,8,0), _xlfn.IFNA(VLOOKUP($BQ27, $Z6:$AH6,8,0), VLOOKUP($BQ27, $AA6:$AH6,8,0)))))</f>
        <v>7.4203999092053413E-2</v>
      </c>
    </row>
    <row r="28" spans="1:70" x14ac:dyDescent="0.35">
      <c r="B28" t="s">
        <v>28</v>
      </c>
      <c r="C28" s="26">
        <v>17</v>
      </c>
      <c r="D28" s="26">
        <v>0</v>
      </c>
      <c r="E28" s="26">
        <v>0</v>
      </c>
      <c r="F28" s="26">
        <v>0</v>
      </c>
      <c r="G28" s="26">
        <v>0</v>
      </c>
      <c r="I28" s="26">
        <v>4</v>
      </c>
      <c r="J28" s="26">
        <v>0</v>
      </c>
      <c r="K28" s="26">
        <v>0</v>
      </c>
      <c r="L28" s="26">
        <v>0</v>
      </c>
      <c r="M28" s="26">
        <v>0</v>
      </c>
      <c r="O28" s="3">
        <f t="shared" si="24"/>
        <v>0.23529411764705882</v>
      </c>
      <c r="P28" s="3">
        <f t="shared" si="24"/>
        <v>0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2.3907563025210083</v>
      </c>
      <c r="X28" s="4">
        <f t="shared" si="27"/>
        <v>0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2.3907563025210083</v>
      </c>
      <c r="AC28" s="4"/>
      <c r="AD28" s="4">
        <f>IF(C28&gt;0,((I28*((3*56)+C28))/(4*C28*56))*(1-(C28-I28)/(569-56)),0)</f>
        <v>0.18940324667878847</v>
      </c>
      <c r="AE28" s="4">
        <f t="shared" si="28"/>
        <v>0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5</v>
      </c>
      <c r="AS28" s="27">
        <f t="shared" si="29"/>
        <v>0</v>
      </c>
      <c r="AT28" s="5">
        <f t="shared" si="29"/>
        <v>2</v>
      </c>
      <c r="AU28" s="5">
        <f t="shared" si="29"/>
        <v>0</v>
      </c>
      <c r="AV28" s="23">
        <f t="shared" si="29"/>
        <v>0</v>
      </c>
      <c r="AW28" s="5"/>
      <c r="AX28" t="s">
        <v>31</v>
      </c>
      <c r="AY28" s="6">
        <f>MAX(W7:AA10)</f>
        <v>1.7836990595611286</v>
      </c>
      <c r="AZ28" s="6">
        <f>_xlfn.IFNA(VLOOKUP(AY28, W7:AH10,8,0), _xlfn.IFNA(VLOOKUP(AY28, X7:AH10,8,0), _xlfn.IFNA(VLOOKUP(AY28, Y7:AH10,8,0), _xlfn.IFNA(VLOOKUP(AY28, Z7:AH10,8,0), VLOOKUP(AY28, AA7:AH10,8,0)))))</f>
        <v>8.2259375362823642E-2</v>
      </c>
      <c r="BA28" t="s">
        <v>31</v>
      </c>
      <c r="BB28" s="6">
        <f>MAX(AD7:AH10)</f>
        <v>8.2259375362823642E-2</v>
      </c>
      <c r="BD28" t="s">
        <v>31</v>
      </c>
      <c r="BE28" s="5">
        <f>MAX($W7:$AA7)</f>
        <v>1.7836990595611286</v>
      </c>
      <c r="BF28" s="6">
        <f>_xlfn.IFNA(VLOOKUP($BE28, $W7:$AH7,8,0), _xlfn.IFNA(VLOOKUP($BE28, $X7:$AH7,8,0), _xlfn.IFNA(VLOOKUP($BE28, $Y7:$AH7,8,0), _xlfn.IFNA(VLOOKUP($BE28, $Z7:$AH7,8,0), VLOOKUP($BE28, $AA7:$AH7,8,0)))))</f>
        <v>8.2259375362823642E-2</v>
      </c>
      <c r="BH28" t="s">
        <v>31</v>
      </c>
      <c r="BI28" s="5">
        <f>MAX($W8:$AA8)</f>
        <v>1.0017605633802817</v>
      </c>
      <c r="BJ28" s="6">
        <f>_xlfn.IFNA(VLOOKUP($BI28, $W8:$AH8,8,0), _xlfn.IFNA(VLOOKUP($BI28, $X8:$AH8,8,0), _xlfn.IFNA(VLOOKUP($BI28, $Y8:$AH8,8,0), _xlfn.IFNA(VLOOKUP($BI28, $Z8:$AH8,8,0), VLOOKUP($BI28, $AA8:$AH8,8,0)))))</f>
        <v>5.3387454355765087E-4</v>
      </c>
      <c r="BL28" t="s">
        <v>31</v>
      </c>
      <c r="BM28" s="5">
        <f>MAX($W9:$AA9)</f>
        <v>0.98103448275862071</v>
      </c>
      <c r="BN28" s="6">
        <f>_xlfn.IFNA(VLOOKUP($BM28, $W9:$AH9,8,0), _xlfn.IFNA(VLOOKUP($BM28, $X9:$AH9,8,0), _xlfn.IFNA(VLOOKUP($BM28, $Y9:$AH9,8,0), _xlfn.IFNA(VLOOKUP($BM28, $Z9:$AH9,8,0), VLOOKUP($BM28, $AA9:$AH9,8,0)))))</f>
        <v>4.449792464878672E-2</v>
      </c>
      <c r="BP28" t="s">
        <v>31</v>
      </c>
      <c r="BQ28" s="5">
        <f>MAX($W10:$AA10)</f>
        <v>0.52090326518156849</v>
      </c>
      <c r="BR28" s="6">
        <f>_xlfn.IFNA(VLOOKUP($BQ28, $W10:$AH10,8,0), _xlfn.IFNA(VLOOKUP($BQ28, $X10:$AH10,8,0), _xlfn.IFNA(VLOOKUP($BQ28, $Y10:$AH10,8,0), _xlfn.IFNA(VLOOKUP($BQ28, $Z10:$AH10,8,0), VLOOKUP($BQ28, $AA10:$AH10,8,0)))))</f>
        <v>3.6449326958939411E-2</v>
      </c>
    </row>
    <row r="29" spans="1:70" x14ac:dyDescent="0.35">
      <c r="B29" t="s">
        <v>29</v>
      </c>
      <c r="C29" s="26">
        <v>529</v>
      </c>
      <c r="D29" s="26">
        <v>32</v>
      </c>
      <c r="E29" s="26">
        <v>1</v>
      </c>
      <c r="F29" s="26">
        <v>0</v>
      </c>
      <c r="G29" s="26">
        <v>0</v>
      </c>
      <c r="I29" s="26">
        <v>55</v>
      </c>
      <c r="J29" s="26">
        <v>3</v>
      </c>
      <c r="K29" s="26">
        <v>0</v>
      </c>
      <c r="L29" s="26">
        <v>0</v>
      </c>
      <c r="M29" s="26">
        <v>0</v>
      </c>
      <c r="O29" s="3">
        <f t="shared" si="24"/>
        <v>0.10396975425330812</v>
      </c>
      <c r="P29" s="3">
        <f t="shared" si="24"/>
        <v>9.375E-2</v>
      </c>
      <c r="Q29" s="3">
        <f t="shared" si="24"/>
        <v>0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1.0564069673237915</v>
      </c>
      <c r="X29" s="4">
        <f t="shared" si="27"/>
        <v>0.9525669642857143</v>
      </c>
      <c r="Y29" s="4">
        <f t="shared" si="27"/>
        <v>0</v>
      </c>
      <c r="Z29" s="4">
        <f t="shared" si="27"/>
        <v>0</v>
      </c>
      <c r="AA29" s="4">
        <f t="shared" si="27"/>
        <v>0</v>
      </c>
      <c r="AB29" s="28">
        <f t="shared" si="7"/>
        <v>1.0564069673237915</v>
      </c>
      <c r="AC29" s="28"/>
      <c r="AD29" s="4">
        <f>IF(C29&gt;0,((I29*((3*56)+C29))/(4*C29*56))*(1-(C29-I29)/(569-56)),0)</f>
        <v>2.4594557834409607E-2</v>
      </c>
      <c r="AE29" s="4">
        <f t="shared" si="28"/>
        <v>7.8973475355054293E-2</v>
      </c>
      <c r="AF29" s="4">
        <f t="shared" si="28"/>
        <v>0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5</v>
      </c>
      <c r="AS29" s="27">
        <f t="shared" si="29"/>
        <v>4</v>
      </c>
      <c r="AT29" s="5">
        <f t="shared" si="29"/>
        <v>2</v>
      </c>
      <c r="AU29" s="5">
        <f t="shared" si="29"/>
        <v>2</v>
      </c>
      <c r="AV29" s="23">
        <f t="shared" si="29"/>
        <v>0</v>
      </c>
      <c r="AW29" s="5"/>
      <c r="AX29" t="s">
        <v>32</v>
      </c>
      <c r="AY29" s="6">
        <f>MAX(W11:AA14)</f>
        <v>4.5486918604651168</v>
      </c>
      <c r="AZ29" s="6">
        <f>_xlfn.IFNA(VLOOKUP(AY29, W11:AH14,8,0), _xlfn.IFNA(VLOOKUP(AY29, X11:AH14,8,0), _xlfn.IFNA(VLOOKUP(AY29, Y11:AH14,8,0), _xlfn.IFNA(VLOOKUP(AY29, Z11:AH14,8,0), VLOOKUP(AY29, AA11:AH14,8,0)))))</f>
        <v>0.35492058316385178</v>
      </c>
      <c r="BA29" t="s">
        <v>32</v>
      </c>
      <c r="BB29" s="6">
        <f>MAX(AD11:AH14)</f>
        <v>0.35492058316385178</v>
      </c>
      <c r="BD29" t="s">
        <v>32</v>
      </c>
      <c r="BE29" s="5">
        <f>MAX($W11:$AA11)</f>
        <v>4.5486918604651168</v>
      </c>
      <c r="BF29" s="6">
        <f>_xlfn.IFNA(VLOOKUP($BE29, $W11:$AH11,8,0), _xlfn.IFNA(VLOOKUP($BE29, $X11:$AH11,8,0), _xlfn.IFNA(VLOOKUP($BE29, $Y11:$AH11,8,0), _xlfn.IFNA(VLOOKUP($BE29, $Z11:$AH11,8,0), VLOOKUP($BE29, $AA11:$AH11,8,0)))))</f>
        <v>0.35492058316385178</v>
      </c>
      <c r="BH29" t="s">
        <v>32</v>
      </c>
      <c r="BI29" s="5">
        <f>MAX($W12:$AA12)</f>
        <v>1.3232558139534885</v>
      </c>
      <c r="BJ29" s="6">
        <f>_xlfn.IFNA(VLOOKUP($BI29, $W12:$AH12,8,0), _xlfn.IFNA(VLOOKUP($BI29, $X12:$AH12,8,0), _xlfn.IFNA(VLOOKUP($BI29, $Y12:$AH12,8,0), _xlfn.IFNA(VLOOKUP($BI29, $Z12:$AH12,8,0), VLOOKUP($BI29, $AA12:$AH12,8,0)))))</f>
        <v>7.9431205234768765E-2</v>
      </c>
      <c r="BL29" t="s">
        <v>32</v>
      </c>
      <c r="BM29" s="5">
        <f>MAX($W13:$AA13)</f>
        <v>2.3351573187414503</v>
      </c>
      <c r="BN29" s="6">
        <f>_xlfn.IFNA(VLOOKUP($BM29, $W13:$AH13,8,0), _xlfn.IFNA(VLOOKUP($BM29, $X13:$AH13,8,0), _xlfn.IFNA(VLOOKUP($BM29, $Y13:$AH13,8,0), _xlfn.IFNA(VLOOKUP($BM29, $Z13:$AH13,8,0), VLOOKUP($BM29, $AA13:$AH13,8,0)))))</f>
        <v>0.22512132450468911</v>
      </c>
      <c r="BP29" t="s">
        <v>32</v>
      </c>
      <c r="BQ29" s="5">
        <f>MAX($W14:$AA14)</f>
        <v>0</v>
      </c>
      <c r="BR29" s="6">
        <f>_xlfn.IFNA(VLOOKUP($BQ29, $W14:$AH14,8,0), _xlfn.IFNA(VLOOKUP($BQ29, $X14:$AH14,8,0), _xlfn.IFNA(VLOOKUP($BQ29, $Y14:$AH14,8,0), _xlfn.IFNA(VLOOKUP($BQ29, $Z14:$AH14,8,0), VLOOKUP($BQ29, $AA14:$AH14,8,0)))))</f>
        <v>0</v>
      </c>
    </row>
    <row r="30" spans="1:70" s="1" customFormat="1" x14ac:dyDescent="0.35">
      <c r="B30" s="1" t="s">
        <v>30</v>
      </c>
      <c r="C30" s="1">
        <v>45</v>
      </c>
      <c r="D30" s="1">
        <v>18</v>
      </c>
      <c r="E30" s="1">
        <v>3</v>
      </c>
      <c r="F30" s="1">
        <v>0</v>
      </c>
      <c r="G30" s="1">
        <v>0</v>
      </c>
      <c r="I30" s="1">
        <v>3</v>
      </c>
      <c r="J30" s="1">
        <v>1</v>
      </c>
      <c r="K30" s="1">
        <v>0</v>
      </c>
      <c r="L30" s="1">
        <v>0</v>
      </c>
      <c r="M30" s="1">
        <v>0</v>
      </c>
      <c r="O30" s="10">
        <f t="shared" si="24"/>
        <v>6.6666666666666666E-2</v>
      </c>
      <c r="P30" s="10">
        <f t="shared" si="24"/>
        <v>5.5555555555555552E-2</v>
      </c>
      <c r="Q30" s="10">
        <f t="shared" si="24"/>
        <v>0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0.67738095238095242</v>
      </c>
      <c r="X30" s="11">
        <f t="shared" si="27"/>
        <v>0.56448412698412698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7"/>
        <v>0.67738095238095242</v>
      </c>
      <c r="AC30" s="11"/>
      <c r="AD30" s="11">
        <f>IF(C30&gt;0,((I30*((3*56)+C30))/(4*C30*56))*(1-(C30-I30)/(569-56)),0)</f>
        <v>5.8202798663324978E-2</v>
      </c>
      <c r="AE30" s="11">
        <f t="shared" si="28"/>
        <v>4.4602246356632319E-2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0</v>
      </c>
      <c r="AS30" s="17">
        <f t="shared" si="29"/>
        <v>2</v>
      </c>
      <c r="AT30" s="14">
        <f t="shared" si="29"/>
        <v>0</v>
      </c>
      <c r="AU30" s="14">
        <f t="shared" si="29"/>
        <v>0</v>
      </c>
      <c r="AV30" s="21">
        <f t="shared" si="29"/>
        <v>0</v>
      </c>
      <c r="AW30" s="14"/>
      <c r="AX30" s="1" t="s">
        <v>33</v>
      </c>
      <c r="AY30" s="15">
        <f>MAX(W15:AA18)</f>
        <v>1.0142602495543671</v>
      </c>
      <c r="AZ30" s="15">
        <f>_xlfn.IFNA(VLOOKUP(AY30, W15:AH18,8,0), _xlfn.IFNA(VLOOKUP(AY30, X15:AH18,8,0), _xlfn.IFNA(VLOOKUP(AY30, Y15:AH18,8,0), _xlfn.IFNA(VLOOKUP(AY30, Z15:AH18,8,0), VLOOKUP(AY30, AA15:AH18,8,0)))))</f>
        <v>7.1672895202306977E-2</v>
      </c>
      <c r="BA30" s="1" t="s">
        <v>33</v>
      </c>
      <c r="BB30" s="15">
        <f>MAX(AD15:AH18)</f>
        <v>7.3025967143614201E-2</v>
      </c>
      <c r="BD30" s="1" t="s">
        <v>33</v>
      </c>
      <c r="BE30" s="5">
        <f>MAX($W15:$AA15)</f>
        <v>1.0035273368606701</v>
      </c>
      <c r="BF30" s="15">
        <f>_xlfn.IFNA(VLOOKUP($BE30, $W15:$AH15,8,0), _xlfn.IFNA(VLOOKUP($BE30, $X15:$AH15,8,0), _xlfn.IFNA(VLOOKUP($BE30, $Y15:$AH15,8,0), _xlfn.IFNA(VLOOKUP($BE30, $Z15:$AH15,8,0), VLOOKUP($BE30, $AA15:$AH15,8,0)))))</f>
        <v>1.2257155114297946E-3</v>
      </c>
      <c r="BH30" s="1" t="s">
        <v>33</v>
      </c>
      <c r="BI30" s="5">
        <f>MAX($W16:$AA16)</f>
        <v>0.61982570806100212</v>
      </c>
      <c r="BJ30" s="6">
        <f>_xlfn.IFNA(VLOOKUP($BI30, $W16:$AH16,8,0), _xlfn.IFNA(VLOOKUP($BI30, $X16:$AH16,8,0), _xlfn.IFNA(VLOOKUP($BI30, $Y16:$AH16,8,0), _xlfn.IFNA(VLOOKUP($BI30, $Z16:$AH16,8,0), VLOOKUP($BI30, $AA16:$AH16,8,0)))))</f>
        <v>4.5040313422666366E-2</v>
      </c>
      <c r="BL30" s="1" t="s">
        <v>33</v>
      </c>
      <c r="BM30" s="14">
        <f>MAX($W17:$AA17)</f>
        <v>0.94514859350738456</v>
      </c>
      <c r="BN30" s="15">
        <f>_xlfn.IFNA(VLOOKUP($BM30, $W17:$AH17,8,0), _xlfn.IFNA(VLOOKUP($BM30, $X17:$AH17,8,0), _xlfn.IFNA(VLOOKUP($BM30, $Y17:$AH17,8,0), _xlfn.IFNA(VLOOKUP($BM30, $Z17:$AH17,8,0), VLOOKUP($BM30, $AA17:$AH17,8,0)))))</f>
        <v>1.1717274635701684E-2</v>
      </c>
      <c r="BP30" s="1" t="s">
        <v>33</v>
      </c>
      <c r="BQ30" s="14">
        <f>MAX($W18:$AA18)</f>
        <v>1.0142602495543671</v>
      </c>
      <c r="BR30" s="15">
        <f>_xlfn.IFNA(VLOOKUP($BQ30, $W18:$AH18,8,0), _xlfn.IFNA(VLOOKUP($BQ30, $X18:$AH18,8,0), _xlfn.IFNA(VLOOKUP($BQ30, $Y18:$AH18,8,0), _xlfn.IFNA(VLOOKUP($BQ30, $Z18:$AH18,8,0), VLOOKUP($BQ30, $AA18:$AH18,8,0)))))</f>
        <v>7.1672895202306977E-2</v>
      </c>
    </row>
    <row r="31" spans="1:70" x14ac:dyDescent="0.35">
      <c r="A31" s="2" t="s">
        <v>38</v>
      </c>
      <c r="B31" t="s">
        <v>27</v>
      </c>
      <c r="C31" s="26">
        <v>568</v>
      </c>
      <c r="D31" s="26">
        <v>546</v>
      </c>
      <c r="E31" s="26">
        <v>251</v>
      </c>
      <c r="F31" s="26">
        <v>5</v>
      </c>
      <c r="G31" s="26">
        <v>0</v>
      </c>
      <c r="I31" s="26">
        <v>53</v>
      </c>
      <c r="J31" s="26">
        <v>52</v>
      </c>
      <c r="K31" s="26">
        <v>36</v>
      </c>
      <c r="L31" s="26">
        <v>0</v>
      </c>
      <c r="M31" s="26">
        <v>0</v>
      </c>
      <c r="O31" s="3">
        <f t="shared" si="24"/>
        <v>9.3309859154929578E-2</v>
      </c>
      <c r="P31" s="3">
        <f t="shared" si="24"/>
        <v>9.5238095238095233E-2</v>
      </c>
      <c r="Q31" s="3">
        <f t="shared" si="24"/>
        <v>0.14342629482071714</v>
      </c>
      <c r="R31" s="3">
        <f t="shared" si="24"/>
        <v>0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1.0017605633802817</v>
      </c>
      <c r="X31" s="4">
        <f t="shared" si="27"/>
        <v>1.0224618149146452</v>
      </c>
      <c r="Y31" s="4">
        <f t="shared" si="27"/>
        <v>1.5398030519431709</v>
      </c>
      <c r="Z31" s="4">
        <f t="shared" si="27"/>
        <v>0</v>
      </c>
      <c r="AA31" s="4">
        <f t="shared" si="27"/>
        <v>0</v>
      </c>
      <c r="AB31" s="4">
        <f t="shared" si="7"/>
        <v>1.5398030519431709</v>
      </c>
      <c r="AC31" s="4"/>
      <c r="AD31" s="4">
        <f>IF(C31&gt;0,((I31*((3*53)+C31))/(4*C31*53))*(1-(C31-I31)/(569-53)),0)</f>
        <v>6.2012091931433672E-4</v>
      </c>
      <c r="AE31" s="4">
        <f t="shared" ref="AE31:AH34" si="32">IF(D31&gt;0,((J31*((3*53)+D31))/(4*D31*53))*(1-(D31-J31)/(569-53)),0)</f>
        <v>1.3503207338222686E-2</v>
      </c>
      <c r="AF31" s="4">
        <f t="shared" si="32"/>
        <v>0.16180560775764863</v>
      </c>
      <c r="AG31" s="4">
        <f t="shared" si="32"/>
        <v>0</v>
      </c>
      <c r="AH31" s="4">
        <f t="shared" si="32"/>
        <v>0</v>
      </c>
      <c r="AX31" t="s">
        <v>34</v>
      </c>
      <c r="AY31" s="6">
        <f>MAX(W19:AA22)</f>
        <v>4.9478260869565212</v>
      </c>
      <c r="AZ31" s="6">
        <f>_xlfn.IFNA(VLOOKUP(AY31, W19:AH22,8,0), _xlfn.IFNA(VLOOKUP(AY31, X19:AH22,8,0), _xlfn.IFNA(VLOOKUP(AY31, Y19:AH22,8,0), _xlfn.IFNA(VLOOKUP(AY31, Z19:AH22,8,0), VLOOKUP(AY31, AA19:AH22,8,0)))))</f>
        <v>0.45902608695652175</v>
      </c>
      <c r="BA31" t="s">
        <v>34</v>
      </c>
      <c r="BB31" s="6">
        <f>MAX(AD19:AH22)</f>
        <v>0.45902608695652175</v>
      </c>
      <c r="BD31" t="s">
        <v>34</v>
      </c>
      <c r="BE31" s="5">
        <f>MAX($W19:$AA19)</f>
        <v>4.9478260869565212</v>
      </c>
      <c r="BF31" s="6">
        <f>_xlfn.IFNA(VLOOKUP($BE31, $W19:$AH19,8,0), _xlfn.IFNA(VLOOKUP($BE31, $X19:$AH19,8,0), _xlfn.IFNA(VLOOKUP($BE31, $Y19:$AH19,8,0), _xlfn.IFNA(VLOOKUP($BE31, $Z19:$AH19,8,0), VLOOKUP($BE31, $AA19:$AH19,8,0)))))</f>
        <v>0.45902608695652175</v>
      </c>
      <c r="BH31" t="s">
        <v>34</v>
      </c>
      <c r="BI31" s="5">
        <f>MAX($W20:$AA20)</f>
        <v>2.7487922705314007</v>
      </c>
      <c r="BJ31" s="6">
        <f>_xlfn.IFNA(VLOOKUP($BI31, $W20:$AH20,8,0), _xlfn.IFNA(VLOOKUP($BI31, $X20:$AH20,8,0), _xlfn.IFNA(VLOOKUP($BI31, $Y20:$AH20,8,0), _xlfn.IFNA(VLOOKUP($BI31, $Z20:$AH20,8,0), VLOOKUP($BI31, $AA20:$AH20,8,0)))))</f>
        <v>0.25260869565217392</v>
      </c>
      <c r="BL31" t="s">
        <v>34</v>
      </c>
      <c r="BM31" s="5">
        <f>MAX($W21:$AA21)</f>
        <v>4.1231884057971016</v>
      </c>
      <c r="BN31" s="6">
        <f>_xlfn.IFNA(VLOOKUP($BM31, $W21:$AH21,8,0), _xlfn.IFNA(VLOOKUP($BM31, $X21:$AH21,8,0), _xlfn.IFNA(VLOOKUP($BM31, $Y21:$AH21,8,0), _xlfn.IFNA(VLOOKUP($BM31, $Z21:$AH21,8,0), VLOOKUP($BM31, $AA21:$AH21,8,0)))))</f>
        <v>0.38918478260869566</v>
      </c>
      <c r="BP31" t="s">
        <v>34</v>
      </c>
      <c r="BQ31" s="5">
        <f>MAX($W22:$AA22)</f>
        <v>0.43401983218916856</v>
      </c>
      <c r="BR31" s="6">
        <f>_xlfn.IFNA(VLOOKUP($BQ31, $W22:$AH22,8,0), _xlfn.IFNA(VLOOKUP($BQ31, $X22:$AH22,8,0), _xlfn.IFNA(VLOOKUP($BQ31, $Y22:$AH22,8,0), _xlfn.IFNA(VLOOKUP($BQ31, $Z22:$AH22,8,0), VLOOKUP($BQ31, $AA22:$AH22,8,0)))))</f>
        <v>4.1545385202135771E-2</v>
      </c>
    </row>
    <row r="32" spans="1:70" x14ac:dyDescent="0.35">
      <c r="B32" t="s">
        <v>28</v>
      </c>
      <c r="C32" s="26">
        <v>509</v>
      </c>
      <c r="D32" s="26">
        <v>47</v>
      </c>
      <c r="E32" s="26">
        <v>1</v>
      </c>
      <c r="F32" s="26">
        <v>0</v>
      </c>
      <c r="G32" s="26">
        <v>0</v>
      </c>
      <c r="I32" s="26">
        <v>52</v>
      </c>
      <c r="J32" s="26">
        <v>4</v>
      </c>
      <c r="K32" s="26">
        <v>0</v>
      </c>
      <c r="L32" s="26">
        <v>0</v>
      </c>
      <c r="M32" s="26">
        <v>0</v>
      </c>
      <c r="O32" s="3">
        <f t="shared" si="24"/>
        <v>0.10216110019646366</v>
      </c>
      <c r="P32" s="3">
        <f t="shared" si="24"/>
        <v>8.5106382978723402E-2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1.0967861511658079</v>
      </c>
      <c r="X32" s="4">
        <f t="shared" si="27"/>
        <v>0.91368928141308714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1.0967861511658079</v>
      </c>
      <c r="AC32" s="4"/>
      <c r="AD32" s="4">
        <f>IF(C32&gt;0,((I32*((3*53)+C32))/(4*C32*53))*(1-(C32-I32)/(569-53)),0)</f>
        <v>3.6806834877715237E-2</v>
      </c>
      <c r="AE32" s="4">
        <f t="shared" si="32"/>
        <v>7.5806235782149067E-2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9.7264957264957257</v>
      </c>
      <c r="AZ32" s="6">
        <f>_xlfn.IFNA(VLOOKUP(AY32, W23:AH26,8,0), _xlfn.IFNA(VLOOKUP(AY32, X23:AH26,8,0), _xlfn.IFNA(VLOOKUP(AY32, Y23:AH26,8,0), _xlfn.IFNA(VLOOKUP(AY32, Z23:AH26,8,0), VLOOKUP(AY32, AA23:AH26,8,0)))))</f>
        <v>0.51185292694726647</v>
      </c>
      <c r="BA32" t="s">
        <v>35</v>
      </c>
      <c r="BB32" s="6">
        <f>MAX(AD23:AH26)</f>
        <v>0.51185292694726647</v>
      </c>
      <c r="BD32" t="s">
        <v>35</v>
      </c>
      <c r="BE32" s="5">
        <f>MAX($W23:$AA23)</f>
        <v>1.0560195360195359</v>
      </c>
      <c r="BF32" s="6">
        <f>_xlfn.IFNA(VLOOKUP($BE32, $W23:$AH23,8,0), _xlfn.IFNA(VLOOKUP($BE32, $X23:$AH23,8,0), _xlfn.IFNA(VLOOKUP($BE32, $Y23:$AH23,8,0), _xlfn.IFNA(VLOOKUP($BE32, $Z23:$AH23,8,0), VLOOKUP($BE32, $AA23:$AH23,8,0)))))</f>
        <v>2.4167254129518277E-2</v>
      </c>
      <c r="BH32" t="s">
        <v>35</v>
      </c>
      <c r="BI32" s="5">
        <f>MAX($W24:$AA24)</f>
        <v>1.3263403263403262</v>
      </c>
      <c r="BJ32" s="6">
        <f>_xlfn.IFNA(VLOOKUP($BI32, $W24:$AH24,8,0), _xlfn.IFNA(VLOOKUP($BI32, $X24:$AH24,8,0), _xlfn.IFNA(VLOOKUP($BI32, $Y24:$AH24,8,0), _xlfn.IFNA(VLOOKUP($BI32, $Z24:$AH24,8,0), VLOOKUP($BI32, $AA24:$AH24,8,0)))))</f>
        <v>9.4570523815806828E-2</v>
      </c>
      <c r="BL32" t="s">
        <v>35</v>
      </c>
      <c r="BM32" s="5">
        <f>MAX($W25:$AA25)</f>
        <v>9.7264957264957257</v>
      </c>
      <c r="BN32" s="6">
        <f>_xlfn.IFNA(VLOOKUP($BM32, $W25:$AH25,8,0), _xlfn.IFNA(VLOOKUP($BM32, $X25:$AH25,8,0), _xlfn.IFNA(VLOOKUP($BM32, $Y25:$AH25,8,0), _xlfn.IFNA(VLOOKUP($BM32, $Z25:$AH25,8,0), VLOOKUP($BM32, $AA25:$AH25,8,0)))))</f>
        <v>0.51185292694726647</v>
      </c>
      <c r="BP32" t="s">
        <v>35</v>
      </c>
      <c r="BQ32" s="5">
        <f>MAX($W26:$AA26)</f>
        <v>1.2633576851453947</v>
      </c>
      <c r="BR32" s="6">
        <f>_xlfn.IFNA(VLOOKUP($BQ32, $W26:$AH26,8,0), _xlfn.IFNA(VLOOKUP($BQ32, $X26:$AH26,8,0), _xlfn.IFNA(VLOOKUP($BQ32, $Y26:$AH26,8,0), _xlfn.IFNA(VLOOKUP($BQ32, $Z26:$AH26,8,0), VLOOKUP($BQ32, $AA26:$AH26,8,0)))))</f>
        <v>0.10098755246720884</v>
      </c>
    </row>
    <row r="33" spans="1:70" x14ac:dyDescent="0.35">
      <c r="B33" t="s">
        <v>29</v>
      </c>
      <c r="C33" s="26">
        <v>568</v>
      </c>
      <c r="D33" s="26">
        <v>558</v>
      </c>
      <c r="E33" s="26">
        <v>417</v>
      </c>
      <c r="F33" s="26">
        <v>67</v>
      </c>
      <c r="G33" s="26">
        <v>0</v>
      </c>
      <c r="I33" s="26">
        <v>53</v>
      </c>
      <c r="J33" s="26">
        <v>53</v>
      </c>
      <c r="K33" s="26">
        <v>37</v>
      </c>
      <c r="L33" s="26">
        <v>1</v>
      </c>
      <c r="M33" s="26">
        <v>0</v>
      </c>
      <c r="O33" s="3">
        <f t="shared" si="24"/>
        <v>9.3309859154929578E-2</v>
      </c>
      <c r="P33" s="3">
        <f t="shared" si="24"/>
        <v>9.4982078853046589E-2</v>
      </c>
      <c r="Q33" s="3">
        <f t="shared" si="24"/>
        <v>8.8729016786570747E-2</v>
      </c>
      <c r="R33" s="3">
        <f t="shared" si="24"/>
        <v>1.4925373134328358E-2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1.0017605633802817</v>
      </c>
      <c r="X33" s="4">
        <f t="shared" si="27"/>
        <v>1.0197132616487454</v>
      </c>
      <c r="Y33" s="4">
        <f t="shared" si="27"/>
        <v>0.95258133116148602</v>
      </c>
      <c r="Z33" s="4">
        <f t="shared" si="27"/>
        <v>0.16023655308363841</v>
      </c>
      <c r="AA33" s="4">
        <f t="shared" si="27"/>
        <v>0</v>
      </c>
      <c r="AB33" s="4">
        <f t="shared" si="7"/>
        <v>1.0197132616487454</v>
      </c>
      <c r="AC33" s="4"/>
      <c r="AD33" s="4">
        <f>IF(C33&gt;0,((I33*((3*53)+C33))/(4*C33*53))*(1-(C33-I33)/(569-53)),0)</f>
        <v>6.2012091931433672E-4</v>
      </c>
      <c r="AE33" s="4">
        <f t="shared" si="32"/>
        <v>6.8480661832124815E-3</v>
      </c>
      <c r="AF33" s="4">
        <f t="shared" si="32"/>
        <v>6.3539164280686025E-2</v>
      </c>
      <c r="AG33" s="4">
        <f t="shared" si="32"/>
        <v>1.3875881671065472E-2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1</v>
      </c>
      <c r="AT33" s="8">
        <f>COUNTIF(Y3, "&gt;2") + COUNTIF(Y7, "&gt;2") + COUNTIF(Y11, "&gt;2") + COUNTIF(Y15, "&gt;2") + COUNTIF(Y19, "&gt;2") + COUNTIF(Y23, "&gt;2") + COUNTIF(Y27, "&gt;2") + COUNTIF(Y31, "&gt;2")</f>
        <v>1</v>
      </c>
      <c r="AU33" s="8">
        <f>COUNTIF(Z3, "&gt;2") + COUNTIF(Z7, "&gt;2") + COUNTIF(Z11, "&gt;2") + COUNTIF(Z15, "&gt;2") + COUNTIF(Z19, "&gt;2") + COUNTIF(Z23, "&gt;2") + COUNTIF(Z27, "&gt;2") + COUNTIF(Z31, "&gt;2")</f>
        <v>1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2.5401785714285716</v>
      </c>
      <c r="AZ33" s="6">
        <f>_xlfn.IFNA(VLOOKUP(AY33, W27:AH30,8,0), _xlfn.IFNA(VLOOKUP(AY33, X27:AH30,8,0), _xlfn.IFNA(VLOOKUP(AY33, Y27:AH30,8,0), _xlfn.IFNA(VLOOKUP(AY33, Z27:AH30,8,0), VLOOKUP(AY33, AA27:AH30,8,0)))))</f>
        <v>0.20368629908103594</v>
      </c>
      <c r="BA33" t="s">
        <v>37</v>
      </c>
      <c r="BB33" s="6">
        <f>MAX(AD27:AH30)</f>
        <v>0.20368629908103594</v>
      </c>
      <c r="BD33" t="s">
        <v>37</v>
      </c>
      <c r="BE33" s="5">
        <f>MAX($W27:$AA27)</f>
        <v>2.5401785714285716</v>
      </c>
      <c r="BF33" s="6">
        <f>_xlfn.IFNA(VLOOKUP($BE33, $W27:$AH27,8,0), _xlfn.IFNA(VLOOKUP($BE33, $X27:$AH27,8,0), _xlfn.IFNA(VLOOKUP($BE33, $Y27:$AH27,8,0), _xlfn.IFNA(VLOOKUP($BE33, $Z27:$AH27,8,0), VLOOKUP($BE33, $AA27:$AH27,8,0)))))</f>
        <v>0.20368629908103594</v>
      </c>
      <c r="BH33" t="s">
        <v>37</v>
      </c>
      <c r="BI33" s="5">
        <f>MAX($W28:$AA28)</f>
        <v>2.3907563025210083</v>
      </c>
      <c r="BJ33" s="6">
        <f>_xlfn.IFNA(VLOOKUP($BI33, $W28:$AH28,8,0), _xlfn.IFNA(VLOOKUP($BI33, $X28:$AH28,8,0), _xlfn.IFNA(VLOOKUP($BI33, $Y28:$AH28,8,0), _xlfn.IFNA(VLOOKUP($BI33, $Z28:$AH28,8,0), VLOOKUP($BI33, $AA28:$AH28,8,0)))))</f>
        <v>0.18940324667878847</v>
      </c>
      <c r="BL33" t="s">
        <v>37</v>
      </c>
      <c r="BM33" s="5">
        <f>MAX($W29:$AA29)</f>
        <v>1.0564069673237915</v>
      </c>
      <c r="BN33" s="6">
        <f>_xlfn.IFNA(VLOOKUP($BM33, $W29:$AH29,8,0), _xlfn.IFNA(VLOOKUP($BM33, $X29:$AH29,8,0), _xlfn.IFNA(VLOOKUP($BM33, $Y29:$AH29,8,0), _xlfn.IFNA(VLOOKUP($BM33, $Z29:$AH29,8,0), VLOOKUP($BM33, $AA29:$AH29,8,0)))))</f>
        <v>2.4594557834409607E-2</v>
      </c>
      <c r="BP33" t="s">
        <v>37</v>
      </c>
      <c r="BQ33" s="5">
        <f>MAX($W30:$AA30)</f>
        <v>0.67738095238095242</v>
      </c>
      <c r="BR33" s="6">
        <f>_xlfn.IFNA(VLOOKUP($BQ33, $W30:$AH30,8,0), _xlfn.IFNA(VLOOKUP($BQ33, $X30:$AH30,8,0), _xlfn.IFNA(VLOOKUP($BQ33, $Y30:$AH30,8,0), _xlfn.IFNA(VLOOKUP($BQ33, $Z30:$AH30,8,0), VLOOKUP($BQ33, $AA30:$AH30,8,0)))))</f>
        <v>5.8202798663324978E-2</v>
      </c>
    </row>
    <row r="34" spans="1:70" s="1" customFormat="1" x14ac:dyDescent="0.35">
      <c r="B34" s="1" t="s">
        <v>30</v>
      </c>
      <c r="C34" s="1">
        <v>44</v>
      </c>
      <c r="D34" s="1">
        <v>13</v>
      </c>
      <c r="E34" s="1">
        <v>1</v>
      </c>
      <c r="F34" s="1">
        <v>0</v>
      </c>
      <c r="G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O34" s="10">
        <f t="shared" si="24"/>
        <v>2.2727272727272728E-2</v>
      </c>
      <c r="P34" s="10">
        <f t="shared" si="24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0.24399656946826762</v>
      </c>
      <c r="X34" s="11">
        <f t="shared" si="27"/>
        <v>0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0.24399656946826762</v>
      </c>
      <c r="AC34" s="11"/>
      <c r="AD34" s="11">
        <f>IF(C34&gt;0,((I34*((3*53)+C34))/(4*C34*53))*(1-(C34-I34)/(569-53)),0)</f>
        <v>1.9948899371069181E-2</v>
      </c>
      <c r="AE34" s="11">
        <f t="shared" si="32"/>
        <v>0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1</v>
      </c>
      <c r="AS34" s="5">
        <f t="shared" si="34"/>
        <v>0</v>
      </c>
      <c r="AT34" s="5">
        <f t="shared" si="34"/>
        <v>1</v>
      </c>
      <c r="AU34" s="5">
        <f t="shared" si="34"/>
        <v>0</v>
      </c>
      <c r="AV34" s="23">
        <f t="shared" si="34"/>
        <v>0</v>
      </c>
      <c r="AW34" s="14"/>
      <c r="AX34" s="1" t="s">
        <v>38</v>
      </c>
      <c r="AY34" s="15">
        <f>MAX(W31:AA34)</f>
        <v>1.5398030519431709</v>
      </c>
      <c r="AZ34" s="15">
        <f>_xlfn.IFNA(VLOOKUP(AY34, W31:AH34,8,0), _xlfn.IFNA(VLOOKUP(AY34, X31:AH34,8,0), _xlfn.IFNA(VLOOKUP(AY34, Y31:AH34,8,0), _xlfn.IFNA(VLOOKUP(AY34, Z31:AH34,8,0), VLOOKUP(AY34, AA31:AH34,8,0)))))</f>
        <v>0.16180560775764863</v>
      </c>
      <c r="BA34" s="1" t="s">
        <v>38</v>
      </c>
      <c r="BB34" s="15">
        <f>MAX(AD31:AH34)</f>
        <v>0.16180560775764863</v>
      </c>
      <c r="BD34" s="1" t="s">
        <v>38</v>
      </c>
      <c r="BE34" s="5">
        <f>MAX($W31:$AA31)</f>
        <v>1.5398030519431709</v>
      </c>
      <c r="BF34" s="15">
        <f>_xlfn.IFNA(VLOOKUP($BE34, $W31:$AH31,8,0), _xlfn.IFNA(VLOOKUP($BE34, $X31:$AH31,8,0), _xlfn.IFNA(VLOOKUP($BE34, $Y31:$AH31,8,0), _xlfn.IFNA(VLOOKUP($BE34, $Z31:$AH31,8,0), VLOOKUP($BE34, $AA31:$AH31,8,0)))))</f>
        <v>0.16180560775764863</v>
      </c>
      <c r="BH34" s="1" t="s">
        <v>38</v>
      </c>
      <c r="BI34" s="5">
        <f>MAX($W32:$AA32)</f>
        <v>1.0967861511658079</v>
      </c>
      <c r="BJ34" s="6">
        <f>_xlfn.IFNA(VLOOKUP($BI34, $W32:$AH32,8,0), _xlfn.IFNA(VLOOKUP($BI34, $X32:$AH32,8,0), _xlfn.IFNA(VLOOKUP($BI34, $Y32:$AH32,8,0), _xlfn.IFNA(VLOOKUP($BI34, $Z32:$AH32,8,0), VLOOKUP($BI34, $AA32:$AH32,8,0)))))</f>
        <v>3.6806834877715237E-2</v>
      </c>
      <c r="BL34" s="1" t="s">
        <v>38</v>
      </c>
      <c r="BM34" s="14">
        <f>MAX($W33:$AA33)</f>
        <v>1.0197132616487454</v>
      </c>
      <c r="BN34" s="15">
        <f>_xlfn.IFNA(VLOOKUP($BM34, $W33:$AH33,8,0), _xlfn.IFNA(VLOOKUP($BM34, $X33:$AH33,8,0), _xlfn.IFNA(VLOOKUP($BM34, $Y33:$AH33,8,0), _xlfn.IFNA(VLOOKUP($BM34, $Z33:$AH33,8,0), VLOOKUP($BM34, $AA33:$AH33,8,0)))))</f>
        <v>6.8480661832124815E-3</v>
      </c>
      <c r="BP34" s="1" t="s">
        <v>38</v>
      </c>
      <c r="BQ34" s="14">
        <f>MAX($W34:$AA34)</f>
        <v>0.24399656946826762</v>
      </c>
      <c r="BR34" s="15">
        <f>_xlfn.IFNA(VLOOKUP($BQ34, $W34:$AH34,8,0), _xlfn.IFNA(VLOOKUP($BQ34, $X34:$AH34,8,0), _xlfn.IFNA(VLOOKUP($BQ34, $Y34:$AH34,8,0), _xlfn.IFNA(VLOOKUP($BQ34, $Z34:$AH34,8,0), VLOOKUP($BQ34, $AA34:$AH34,8,0)))))</f>
        <v>1.9948899371069181E-2</v>
      </c>
    </row>
    <row r="35" spans="1:70" x14ac:dyDescent="0.35">
      <c r="AQ35" s="22" t="s">
        <v>29</v>
      </c>
      <c r="AR35" s="5">
        <f t="shared" si="34"/>
        <v>0</v>
      </c>
      <c r="AS35" s="5">
        <f t="shared" si="34"/>
        <v>1</v>
      </c>
      <c r="AT35" s="5">
        <f t="shared" si="34"/>
        <v>1</v>
      </c>
      <c r="AU35" s="5">
        <f t="shared" si="34"/>
        <v>2</v>
      </c>
      <c r="AV35" s="23">
        <f t="shared" si="34"/>
        <v>0</v>
      </c>
      <c r="AW35" s="5"/>
    </row>
    <row r="36" spans="1:70" x14ac:dyDescent="0.35">
      <c r="AQ36" s="22" t="s">
        <v>30</v>
      </c>
      <c r="AR36" s="5">
        <f t="shared" si="34"/>
        <v>0</v>
      </c>
      <c r="AS36" s="5">
        <f t="shared" si="34"/>
        <v>0</v>
      </c>
      <c r="AT36" s="5">
        <f t="shared" si="34"/>
        <v>0</v>
      </c>
      <c r="AU36" s="5">
        <f t="shared" si="34"/>
        <v>0</v>
      </c>
      <c r="AV36" s="23">
        <f t="shared" si="34"/>
        <v>0</v>
      </c>
      <c r="AW36" s="5"/>
      <c r="AX36" t="s">
        <v>42</v>
      </c>
      <c r="AY36">
        <f>COUNTIF(AY27:AY34, "&gt;1.5")</f>
        <v>7</v>
      </c>
      <c r="BD36" t="s">
        <v>42</v>
      </c>
      <c r="BE36">
        <f>COUNTIF(BE27:BE34, "&gt;1.5")</f>
        <v>5</v>
      </c>
      <c r="BH36" t="s">
        <v>42</v>
      </c>
      <c r="BI36">
        <f>COUNTIF(BI27:BI34, "&gt;1.5")</f>
        <v>2</v>
      </c>
      <c r="BL36" t="s">
        <v>42</v>
      </c>
      <c r="BM36">
        <f>COUNTIF(BM27:BM34, "&gt;1.5")</f>
        <v>4</v>
      </c>
      <c r="BP36" t="s">
        <v>42</v>
      </c>
      <c r="BQ36">
        <f>COUNTIF(BQ27:BQ34, "&gt;1.5")</f>
        <v>0</v>
      </c>
    </row>
    <row r="37" spans="1:70" x14ac:dyDescent="0.35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5</v>
      </c>
      <c r="BD37" t="s">
        <v>43</v>
      </c>
      <c r="BE37">
        <f>COUNTIF(BE27:BE34, "&gt;2")</f>
        <v>3</v>
      </c>
      <c r="BH37" t="s">
        <v>43</v>
      </c>
      <c r="BI37">
        <f>COUNTIF(BI27:BI34, "&gt;2")</f>
        <v>2</v>
      </c>
      <c r="BL37" t="s">
        <v>43</v>
      </c>
      <c r="BM37">
        <f>COUNTIF(BM27:BM34, "&gt;2")</f>
        <v>4</v>
      </c>
      <c r="BP37" t="s">
        <v>43</v>
      </c>
      <c r="BQ37">
        <f>COUNTIF(BQ27:BQ34, "&gt;2")</f>
        <v>0</v>
      </c>
    </row>
    <row r="39" spans="1:70" x14ac:dyDescent="0.35">
      <c r="AX39" s="1" t="s">
        <v>45</v>
      </c>
      <c r="AY39" s="1"/>
    </row>
    <row r="40" spans="1:70" x14ac:dyDescent="0.35">
      <c r="AX40" t="s">
        <v>26</v>
      </c>
      <c r="AY40" t="str">
        <f>IF(COUNTIF(W3:AA3,AY27), B3, IF(COUNTIF(W4:AA4,AY27), B4, IF(COUNTIF(W5:AA5,AY27), B5, B6)))</f>
        <v>dU(class)</v>
      </c>
    </row>
    <row r="41" spans="1:70" x14ac:dyDescent="0.35">
      <c r="AX41" t="s">
        <v>31</v>
      </c>
      <c r="AY41" t="str">
        <f>IF(COUNTIF(W7:AA7,AY28), B7, IF(COUNTIF(W8:AA8,AY28), B8, IF(COUNTIF(W9:AA9,AY28), B9, B10)))</f>
        <v>dE(class)</v>
      </c>
    </row>
    <row r="42" spans="1:70" x14ac:dyDescent="0.35">
      <c r="AX42" t="s">
        <v>32</v>
      </c>
      <c r="AY42" t="str">
        <f>IF(COUNTIF(W11:AA11,AY29), B11, IF(COUNTIF(W12:AA12,AY29), B12, IF(COUNTIF(W13:AA13,AY29), B13, B14)))</f>
        <v>dE(class)</v>
      </c>
    </row>
    <row r="43" spans="1:70" x14ac:dyDescent="0.35">
      <c r="AX43" t="s">
        <v>33</v>
      </c>
      <c r="AY43" t="str">
        <f>IF(COUNTIF(W15:AA15,AY30), B15, IF(COUNTIF(W16:AA16,AY30), B16, IF(COUNTIF(W17:AA17,AY30), B17, B18)))</f>
        <v>dU</v>
      </c>
    </row>
    <row r="44" spans="1:70" x14ac:dyDescent="0.35">
      <c r="AX44" t="s">
        <v>34</v>
      </c>
      <c r="AY44" t="str">
        <f>IF(COUNTIF(W19:AA19,AY31), B19, IF(COUNTIF(W20:AA20,AY31), B20, IF(COUNTIF(W21:AA21,AY31), B21, B22)))</f>
        <v>dE(class)</v>
      </c>
    </row>
    <row r="45" spans="1:70" x14ac:dyDescent="0.35">
      <c r="AX45" t="s">
        <v>35</v>
      </c>
      <c r="AY45" t="str">
        <f>IF(COUNTIF(W23:AA23,AY32), B23, IF(COUNTIF(W24:AA24,AY32), B24, IF(COUNTIF(W25:AA25,AY32), B25, B26)))</f>
        <v>dU(class)</v>
      </c>
    </row>
    <row r="46" spans="1:70" x14ac:dyDescent="0.35">
      <c r="AX46" t="s">
        <v>37</v>
      </c>
      <c r="AY46" t="str">
        <f>IF(COUNTIF(W27:AA27,AY33), B27, IF(COUNTIF(W28:AA28,AY33), B28, IF(COUNTIF(W29:AA29,AY33), B29, B30)))</f>
        <v>dE(class)</v>
      </c>
    </row>
    <row r="47" spans="1:70" x14ac:dyDescent="0.35">
      <c r="AX47" t="s">
        <v>38</v>
      </c>
      <c r="AY47" t="str">
        <f>IF(COUNTIF(W31:AA31,AY34), B31, IF(COUNTIF(W32:AA32,AY34), B32, IF(COUNTIF(W33:AA33,AY34), B33, B34)))</f>
        <v>dE(class)</v>
      </c>
    </row>
    <row r="49" spans="50:52" x14ac:dyDescent="0.35">
      <c r="AX49" t="s">
        <v>46</v>
      </c>
      <c r="AY49" t="s">
        <v>47</v>
      </c>
    </row>
    <row r="50" spans="50:52" x14ac:dyDescent="0.35">
      <c r="AX50" t="s">
        <v>27</v>
      </c>
      <c r="AY50">
        <f>COUNTIF(AY$40:AY$47, AX50)</f>
        <v>5</v>
      </c>
    </row>
    <row r="51" spans="50:52" x14ac:dyDescent="0.35">
      <c r="AX51" t="s">
        <v>28</v>
      </c>
      <c r="AY51">
        <f t="shared" ref="AY51:AY53" si="35">COUNTIF(AY$40:AY$47, AX51)</f>
        <v>0</v>
      </c>
    </row>
    <row r="52" spans="50:52" x14ac:dyDescent="0.35">
      <c r="AX52" t="s">
        <v>29</v>
      </c>
      <c r="AY52">
        <f t="shared" si="35"/>
        <v>2</v>
      </c>
    </row>
    <row r="53" spans="50:52" x14ac:dyDescent="0.35">
      <c r="AX53" t="s">
        <v>30</v>
      </c>
      <c r="AY53">
        <f t="shared" si="35"/>
        <v>1</v>
      </c>
    </row>
    <row r="55" spans="50:52" x14ac:dyDescent="0.35">
      <c r="AX55" t="s">
        <v>46</v>
      </c>
      <c r="AY55" t="s">
        <v>50</v>
      </c>
      <c r="AZ55" t="s">
        <v>51</v>
      </c>
    </row>
    <row r="56" spans="50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5</v>
      </c>
      <c r="AZ56">
        <f>SUM(COUNTIF(AB3, "&gt;2"), COUNTIF(AB7, "&gt;2"), COUNTIF(AB11, "&gt;2"), COUNTIF(AB15, "&gt;2"), COUNTIF(AB19, "&gt;2"), COUNTIF(AB23, "&gt;2"), COUNTIF(AB27, "&gt;2"), COUNTIF(AB31, "&gt;2"))</f>
        <v>3</v>
      </c>
    </row>
    <row r="57" spans="50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2</v>
      </c>
      <c r="AZ57">
        <f t="shared" ref="AZ57:AZ59" si="36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5">
      <c r="AX58" t="s">
        <v>29</v>
      </c>
      <c r="AY58">
        <f t="shared" ref="AY58:AY59" si="37">SUM(COUNTIF(AB5, "&gt;1.5"), COUNTIF(AB9, "&gt;1.5"), COUNTIF(AB13, "&gt;1.5"), COUNTIF(AB17, "&gt;1.5"), COUNTIF(AB21, "&gt;1.5"), COUNTIF(AB25, "&gt;1.5"), COUNTIF(AB29, "&gt;1.5"), COUNTIF(AB33, "&gt;1.5"))</f>
        <v>4</v>
      </c>
      <c r="AZ58">
        <f t="shared" si="36"/>
        <v>4</v>
      </c>
    </row>
    <row r="59" spans="50:52" x14ac:dyDescent="0.35">
      <c r="AX59" t="s">
        <v>30</v>
      </c>
      <c r="AY59">
        <f t="shared" si="37"/>
        <v>0</v>
      </c>
      <c r="AZ59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30D3-F768-4A48-B422-40BCAA9210AB}">
  <dimension ref="A1:BR59"/>
  <sheetViews>
    <sheetView topLeftCell="S1" zoomScale="55" zoomScaleNormal="55" workbookViewId="0">
      <selection activeCell="AJ38" sqref="AJ2:BH38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2" t="s">
        <v>26</v>
      </c>
      <c r="B3" t="s">
        <v>27</v>
      </c>
      <c r="C3">
        <v>566</v>
      </c>
      <c r="D3">
        <v>481</v>
      </c>
      <c r="E3">
        <v>87</v>
      </c>
      <c r="F3">
        <v>3</v>
      </c>
      <c r="G3">
        <v>0</v>
      </c>
      <c r="I3">
        <v>86</v>
      </c>
      <c r="J3">
        <v>69</v>
      </c>
      <c r="K3">
        <v>12</v>
      </c>
      <c r="L3">
        <v>1</v>
      </c>
      <c r="M3">
        <v>0</v>
      </c>
      <c r="O3" s="3">
        <f>IF(I3&gt;0, I3/C3, 0)</f>
        <v>0.1519434628975265</v>
      </c>
      <c r="P3" s="3">
        <f>IF(J3&gt;0, J3/D3, 0)</f>
        <v>0.14345114345114346</v>
      </c>
      <c r="Q3" s="3">
        <f>IF(K3&gt;0, K3/E3, 0)</f>
        <v>0.13793103448275862</v>
      </c>
      <c r="R3" s="3">
        <f>IF(L3&gt;0, L3/F3, 0)</f>
        <v>0.33333333333333331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1.0053003533568905</v>
      </c>
      <c r="X3" s="4">
        <f>P3/$U3</f>
        <v>0.94911279795000736</v>
      </c>
      <c r="Y3" s="4">
        <f>Q3/$U3</f>
        <v>0.91259021651964722</v>
      </c>
      <c r="Z3" s="4">
        <f>R3/$U3</f>
        <v>2.2054263565891472</v>
      </c>
      <c r="AA3" s="4">
        <f>S3/$U3</f>
        <v>0</v>
      </c>
      <c r="AB3" s="4">
        <f>MAX(W3:AA3)</f>
        <v>2.2054263565891472</v>
      </c>
      <c r="AC3" s="4"/>
      <c r="AD3" s="4">
        <f>IF(C3&gt;0,((I3*((3*86)+C3))/(4*C3*86))*(1-(C3-I3)/(569-86)),0)</f>
        <v>2.2606061936220221E-3</v>
      </c>
      <c r="AE3" s="4">
        <f t="shared" ref="AE3:AH6" si="0">IF(D3&gt;0,((J3*((3*86)+D3))/(4*D3*86))*(1-(D3-J3)/(569-86)),0)</f>
        <v>4.5300315649152864E-2</v>
      </c>
      <c r="AF3" s="4">
        <f t="shared" si="0"/>
        <v>0.11685187306678886</v>
      </c>
      <c r="AG3" s="4">
        <f t="shared" si="0"/>
        <v>0.25185974288603208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8.4304091141811352E-2</v>
      </c>
      <c r="AL3" s="3">
        <f t="shared" si="1"/>
        <v>0.10388229780160807</v>
      </c>
      <c r="AM3" s="3">
        <f t="shared" si="1"/>
        <v>0.32605727073438073</v>
      </c>
      <c r="AN3" s="3">
        <f t="shared" si="1"/>
        <v>2.7777777777777776E-2</v>
      </c>
      <c r="AO3" s="3">
        <f t="shared" si="1"/>
        <v>0</v>
      </c>
      <c r="AQ3" t="s">
        <v>27</v>
      </c>
      <c r="AR3" s="5">
        <f>AVERAGE(W3,W7,W11,W15,W19,W23,W27,W31)</f>
        <v>0.99196016328419512</v>
      </c>
      <c r="AS3" s="5">
        <f>AVERAGE(X3,X7,X11,X15,X19,X23,X27,X31)</f>
        <v>1.1121480902400322</v>
      </c>
      <c r="AT3" s="5">
        <f>AVERAGE(Y3,Y7,Y11,Y15,Y19,Y23,Y27,Y31)</f>
        <v>2.9063393919629181</v>
      </c>
      <c r="AU3" s="5">
        <f>AVERAGE(Z3,Z7,Z11,Z15,Z19,Z23,Z27,Z31)</f>
        <v>0.49934181658622201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7.3125836985373054E-3</v>
      </c>
      <c r="AY3" s="5">
        <f t="shared" si="2"/>
        <v>7.2109786707694079E-2</v>
      </c>
      <c r="AZ3" s="5">
        <f t="shared" si="2"/>
        <v>0.21860780122325937</v>
      </c>
      <c r="BA3" s="5">
        <f t="shared" si="2"/>
        <v>4.8768923908728265E-2</v>
      </c>
      <c r="BB3" s="5">
        <f t="shared" si="2"/>
        <v>0</v>
      </c>
      <c r="BD3" s="6">
        <f>MAX(AD3,AD7,AD11,AD15,AD19,AD23,AD27,AD31)</f>
        <v>3.8774534576399171E-2</v>
      </c>
      <c r="BE3" s="6">
        <f t="shared" ref="BE3:BH6" si="3">MAX(AE3,AE7,AE11,AE15,AE19,AE23,AE27,AE31)</f>
        <v>0.1715685195376995</v>
      </c>
      <c r="BF3" s="6">
        <f t="shared" si="3"/>
        <v>0.62207091696878591</v>
      </c>
      <c r="BG3" s="6">
        <f t="shared" si="3"/>
        <v>0.25185974288603208</v>
      </c>
      <c r="BH3" s="6">
        <f t="shared" si="3"/>
        <v>0</v>
      </c>
    </row>
    <row r="4" spans="1:60" x14ac:dyDescent="0.35">
      <c r="B4" t="s">
        <v>28</v>
      </c>
      <c r="C4">
        <v>267</v>
      </c>
      <c r="D4">
        <v>13</v>
      </c>
      <c r="E4">
        <v>0</v>
      </c>
      <c r="F4">
        <v>0</v>
      </c>
      <c r="G4">
        <v>0</v>
      </c>
      <c r="I4">
        <v>26</v>
      </c>
      <c r="J4">
        <v>1</v>
      </c>
      <c r="K4">
        <v>0</v>
      </c>
      <c r="L4">
        <v>0</v>
      </c>
      <c r="M4">
        <v>0</v>
      </c>
      <c r="O4" s="3">
        <f t="shared" ref="O4:S19" si="4">IF(I4&gt;0, I4/C4, 0)</f>
        <v>9.7378277153558054E-2</v>
      </c>
      <c r="P4" s="3">
        <f t="shared" si="4"/>
        <v>7.6923076923076927E-2</v>
      </c>
      <c r="Q4" s="3">
        <f t="shared" si="4"/>
        <v>0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0.6442818569810993</v>
      </c>
      <c r="X4" s="4">
        <f t="shared" si="6"/>
        <v>0.50894454382826482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34" si="7">MAX(W4:AA4)</f>
        <v>0.6442818569810993</v>
      </c>
      <c r="AC4" s="4"/>
      <c r="AD4" s="4">
        <f>IF(C4&gt;0,((I4*((3*86)+C4))/(4*C4*86))*(1-(C4-I4)/(569-86)),0)</f>
        <v>7.4461397469543264E-2</v>
      </c>
      <c r="AE4" s="4">
        <f t="shared" si="0"/>
        <v>5.9093712152357245E-2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7.1611987312791406E-2</v>
      </c>
      <c r="AL4" s="7">
        <f t="shared" si="1"/>
        <v>0.1320743220821762</v>
      </c>
      <c r="AM4" s="7">
        <f t="shared" si="1"/>
        <v>5.2742616033755281E-3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0.87132116343083921</v>
      </c>
      <c r="AS4" s="8">
        <f>AVERAGE(X4,X8,X12,X16,X20,X24,X28,X32)</f>
        <v>1.3921505118892421</v>
      </c>
      <c r="AT4" s="8">
        <f t="shared" ref="AT4:AV6" si="9">AVERAGE(Y4,Y8,Y12,Y16,Y20,Y24,Y28,Y32)</f>
        <v>7.7613487560017472E-2</v>
      </c>
      <c r="AU4" s="8">
        <f t="shared" si="9"/>
        <v>0</v>
      </c>
      <c r="AV4" s="8">
        <f t="shared" si="9"/>
        <v>0</v>
      </c>
      <c r="AW4" s="5"/>
      <c r="AX4" s="8">
        <f t="shared" si="2"/>
        <v>3.5761366465296492E-2</v>
      </c>
      <c r="AY4" s="8">
        <f t="shared" si="2"/>
        <v>0.10818304355653501</v>
      </c>
      <c r="AZ4" s="8">
        <f t="shared" si="2"/>
        <v>5.9875372835734037E-3</v>
      </c>
      <c r="BA4" s="8">
        <f t="shared" si="2"/>
        <v>0</v>
      </c>
      <c r="BB4" s="8">
        <f t="shared" si="2"/>
        <v>0</v>
      </c>
      <c r="BD4" s="6">
        <f t="shared" ref="BD4:BD6" si="10">MAX(AD4,AD8,AD12,AD16,AD20,AD24,AD28,AD32)</f>
        <v>8.8409175580228219E-2</v>
      </c>
      <c r="BE4" s="6">
        <f t="shared" si="3"/>
        <v>0.37952401070271791</v>
      </c>
      <c r="BF4" s="9">
        <f t="shared" si="3"/>
        <v>4.790029826858723E-2</v>
      </c>
      <c r="BG4" s="9">
        <f t="shared" si="3"/>
        <v>0</v>
      </c>
      <c r="BH4" s="9">
        <f t="shared" si="3"/>
        <v>0</v>
      </c>
    </row>
    <row r="5" spans="1:60" x14ac:dyDescent="0.35">
      <c r="B5" t="s">
        <v>29</v>
      </c>
      <c r="C5">
        <v>544</v>
      </c>
      <c r="D5">
        <v>280</v>
      </c>
      <c r="E5">
        <v>18</v>
      </c>
      <c r="F5">
        <v>3</v>
      </c>
      <c r="G5">
        <v>0</v>
      </c>
      <c r="I5">
        <v>83</v>
      </c>
      <c r="J5">
        <v>36</v>
      </c>
      <c r="K5">
        <v>2</v>
      </c>
      <c r="L5">
        <v>1</v>
      </c>
      <c r="M5">
        <v>0</v>
      </c>
      <c r="O5" s="3">
        <f t="shared" si="4"/>
        <v>0.15257352941176472</v>
      </c>
      <c r="P5" s="3">
        <f t="shared" si="4"/>
        <v>0.12857142857142856</v>
      </c>
      <c r="Q5" s="3">
        <f t="shared" si="4"/>
        <v>0.1111111111111111</v>
      </c>
      <c r="R5" s="3">
        <f t="shared" si="4"/>
        <v>0.33333333333333331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1.0094690492476062</v>
      </c>
      <c r="X5" s="4">
        <f t="shared" si="6"/>
        <v>0.85066445182724248</v>
      </c>
      <c r="Y5" s="4">
        <f t="shared" si="6"/>
        <v>0.73514211886304914</v>
      </c>
      <c r="Z5" s="4">
        <f t="shared" si="6"/>
        <v>2.2054263565891472</v>
      </c>
      <c r="AA5" s="4">
        <f t="shared" si="6"/>
        <v>0</v>
      </c>
      <c r="AB5" s="4">
        <f t="shared" si="7"/>
        <v>2.2054263565891472</v>
      </c>
      <c r="AC5" s="4"/>
      <c r="AD5" s="4">
        <f>IF(C5&gt;0,((I5*((3*86)+C5))/(4*C5*86))*(1-(C5-I5)/(569-86)),0)</f>
        <v>1.620207612873259E-2</v>
      </c>
      <c r="AE5" s="4">
        <f t="shared" si="0"/>
        <v>9.9499081735828818E-2</v>
      </c>
      <c r="AF5" s="4">
        <f t="shared" si="0"/>
        <v>8.6194167589516438E-2</v>
      </c>
      <c r="AG5" s="4">
        <f t="shared" si="0"/>
        <v>0.25185974288603208</v>
      </c>
      <c r="AH5" s="4">
        <f t="shared" si="0"/>
        <v>0</v>
      </c>
      <c r="AI5" s="3"/>
      <c r="AJ5" t="s">
        <v>29</v>
      </c>
      <c r="AK5" s="7">
        <f t="shared" si="1"/>
        <v>8.4809576623736338E-2</v>
      </c>
      <c r="AL5" s="7">
        <f t="shared" si="1"/>
        <v>8.6730787043922009E-2</v>
      </c>
      <c r="AM5" s="7">
        <f t="shared" si="1"/>
        <v>6.8422519509476032E-2</v>
      </c>
      <c r="AN5" s="7">
        <f t="shared" si="1"/>
        <v>7.0940170940170952E-2</v>
      </c>
      <c r="AO5" s="7">
        <f t="shared" si="1"/>
        <v>0</v>
      </c>
      <c r="AQ5" t="s">
        <v>29</v>
      </c>
      <c r="AR5" s="8">
        <f t="shared" si="8"/>
        <v>1.0029388201627181</v>
      </c>
      <c r="AS5" s="8">
        <f>AVERAGE(X5,X9,X13,X17,X21,X25,X29,X33)</f>
        <v>0.94328333431353861</v>
      </c>
      <c r="AT5" s="8">
        <f t="shared" si="9"/>
        <v>0.60208381654929566</v>
      </c>
      <c r="AU5" s="8">
        <f t="shared" si="9"/>
        <v>1.0395752466781427</v>
      </c>
      <c r="AV5" s="8">
        <f t="shared" si="9"/>
        <v>0</v>
      </c>
      <c r="AW5" s="5"/>
      <c r="AX5" s="8">
        <f t="shared" si="2"/>
        <v>5.857409773442207E-3</v>
      </c>
      <c r="AY5" s="8">
        <f t="shared" si="2"/>
        <v>7.1010535308259681E-2</v>
      </c>
      <c r="AZ5" s="8">
        <f t="shared" si="2"/>
        <v>5.8446380102453038E-2</v>
      </c>
      <c r="BA5" s="8">
        <f t="shared" si="2"/>
        <v>7.3136716237797467E-2</v>
      </c>
      <c r="BB5" s="8">
        <f t="shared" si="2"/>
        <v>0</v>
      </c>
      <c r="BD5" s="6">
        <f t="shared" si="10"/>
        <v>1.620207612873259E-2</v>
      </c>
      <c r="BE5" s="6">
        <f t="shared" si="3"/>
        <v>0.11887774772900631</v>
      </c>
      <c r="BF5" s="9">
        <f t="shared" si="3"/>
        <v>0.19714492753623189</v>
      </c>
      <c r="BG5" s="9">
        <f t="shared" si="3"/>
        <v>0.31104983067247216</v>
      </c>
      <c r="BH5" s="9">
        <f t="shared" si="3"/>
        <v>0</v>
      </c>
    </row>
    <row r="6" spans="1:60" s="1" customFormat="1" x14ac:dyDescent="0.35">
      <c r="B6" s="1" t="s">
        <v>30</v>
      </c>
      <c r="C6" s="1">
        <v>14</v>
      </c>
      <c r="D6" s="1">
        <v>0</v>
      </c>
      <c r="E6" s="1">
        <v>0</v>
      </c>
      <c r="F6" s="1">
        <v>0</v>
      </c>
      <c r="G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O6" s="10">
        <f t="shared" si="4"/>
        <v>7.1428571428571425E-2</v>
      </c>
      <c r="P6" s="10">
        <f t="shared" si="4"/>
        <v>0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0.47259136212624586</v>
      </c>
      <c r="X6" s="11">
        <f t="shared" si="6"/>
        <v>0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0.47259136212624586</v>
      </c>
      <c r="AC6" s="11"/>
      <c r="AD6" s="11">
        <f>IF(C6&gt;0,((I6*((3*86)+C6))/(4*C6*86))*(1-(C6-I6)/(569-86)),0)</f>
        <v>5.4958282605256467E-2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2.1697352922943402E-2</v>
      </c>
      <c r="AL6" s="12">
        <f t="shared" si="1"/>
        <v>0.17465277777777777</v>
      </c>
      <c r="AM6" s="12">
        <f t="shared" si="1"/>
        <v>8.4925690021231421E-3</v>
      </c>
      <c r="AN6" s="12">
        <f t="shared" si="1"/>
        <v>5.5555555555555552E-2</v>
      </c>
      <c r="AO6" s="12">
        <f t="shared" si="1"/>
        <v>0</v>
      </c>
      <c r="AQ6" s="1" t="s">
        <v>30</v>
      </c>
      <c r="AR6" s="13">
        <f t="shared" si="8"/>
        <v>0.42026853484915838</v>
      </c>
      <c r="AS6" s="13">
        <f>AVERAGE(X6,X10,X14,X18,X22,X26,X30,X34)</f>
        <v>1.5256418996558847</v>
      </c>
      <c r="AT6" s="13">
        <f t="shared" si="9"/>
        <v>0.47362450635866027</v>
      </c>
      <c r="AU6" s="13">
        <f t="shared" si="9"/>
        <v>0.81752873563218387</v>
      </c>
      <c r="AV6" s="13">
        <f t="shared" si="9"/>
        <v>0</v>
      </c>
      <c r="AW6" s="14"/>
      <c r="AX6" s="13">
        <f t="shared" si="2"/>
        <v>1.689710126077329E-2</v>
      </c>
      <c r="AY6" s="13">
        <f t="shared" si="2"/>
        <v>0.11207119035904635</v>
      </c>
      <c r="AZ6" s="13">
        <f t="shared" si="2"/>
        <v>3.3611928427372109E-2</v>
      </c>
      <c r="BA6" s="13">
        <f t="shared" si="2"/>
        <v>3.2207854406130269E-2</v>
      </c>
      <c r="BB6" s="13">
        <f t="shared" si="2"/>
        <v>0</v>
      </c>
      <c r="BD6" s="15">
        <f t="shared" si="10"/>
        <v>5.4958282605256467E-2</v>
      </c>
      <c r="BE6" s="15">
        <f t="shared" si="3"/>
        <v>0.7544642857142857</v>
      </c>
      <c r="BF6" s="16">
        <f t="shared" si="3"/>
        <v>0.1912876637141343</v>
      </c>
      <c r="BG6" s="16">
        <f t="shared" si="3"/>
        <v>0.25766283524904215</v>
      </c>
      <c r="BH6" s="16">
        <f t="shared" si="3"/>
        <v>0</v>
      </c>
    </row>
    <row r="7" spans="1:60" x14ac:dyDescent="0.35">
      <c r="A7" s="2" t="s">
        <v>31</v>
      </c>
      <c r="B7" t="s">
        <v>27</v>
      </c>
      <c r="C7" s="26">
        <v>558</v>
      </c>
      <c r="D7" s="26">
        <v>424</v>
      </c>
      <c r="E7" s="26">
        <v>70</v>
      </c>
      <c r="F7" s="26">
        <v>4</v>
      </c>
      <c r="G7" s="26">
        <v>0</v>
      </c>
      <c r="I7" s="26">
        <v>25</v>
      </c>
      <c r="J7" s="26">
        <v>15</v>
      </c>
      <c r="K7" s="26">
        <v>4</v>
      </c>
      <c r="L7" s="26">
        <v>0</v>
      </c>
      <c r="M7" s="26">
        <v>0</v>
      </c>
      <c r="O7" s="3">
        <f>IF(I7&gt;0, I7/C7, 0)</f>
        <v>4.4802867383512544E-2</v>
      </c>
      <c r="P7" s="3">
        <f t="shared" si="4"/>
        <v>3.5377358490566037E-2</v>
      </c>
      <c r="Q7" s="3">
        <f t="shared" si="4"/>
        <v>5.7142857142857141E-2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0.87906315659374612</v>
      </c>
      <c r="X7" s="4">
        <f>IF(P7&gt;0, P7/$U7, 0)</f>
        <v>0.69412817176317498</v>
      </c>
      <c r="Y7" s="4">
        <f>IF(Q7&gt;0, Q7/$U7, 0)</f>
        <v>1.1211822660098523</v>
      </c>
      <c r="Z7" s="4">
        <f t="shared" si="6"/>
        <v>0</v>
      </c>
      <c r="AA7" s="4">
        <f t="shared" si="6"/>
        <v>0</v>
      </c>
      <c r="AB7" s="4">
        <f t="shared" si="7"/>
        <v>1.1211822660098523</v>
      </c>
      <c r="AC7" s="4"/>
      <c r="AD7" s="4">
        <f>IF(C7&gt;0,((I7*((3*29)+C7))/(4*C7*29))*(1-(C7-I7)/(569-29)),0)</f>
        <v>3.2293254507752079E-3</v>
      </c>
      <c r="AE7" s="4">
        <f t="shared" ref="AE7:AH10" si="11">IF(D7&gt;0,((J7*((3*29)+D7))/(4*D7*29))*(1-(D7-J7)/(569-29)),0)</f>
        <v>3.7806445637244272E-2</v>
      </c>
      <c r="AF7" s="4">
        <f t="shared" si="11"/>
        <v>6.7887246852764094E-2</v>
      </c>
      <c r="AG7" s="4">
        <f t="shared" si="11"/>
        <v>0</v>
      </c>
      <c r="AH7" s="4">
        <f t="shared" si="11"/>
        <v>0</v>
      </c>
      <c r="AI7" s="3"/>
    </row>
    <row r="8" spans="1:60" x14ac:dyDescent="0.35">
      <c r="B8" t="s">
        <v>28</v>
      </c>
      <c r="C8" s="26">
        <v>568</v>
      </c>
      <c r="D8" s="26">
        <v>508</v>
      </c>
      <c r="E8" s="26">
        <v>158</v>
      </c>
      <c r="F8" s="26">
        <v>6</v>
      </c>
      <c r="G8" s="26">
        <v>0</v>
      </c>
      <c r="I8" s="26">
        <v>29</v>
      </c>
      <c r="J8" s="26">
        <v>24</v>
      </c>
      <c r="K8" s="26">
        <v>5</v>
      </c>
      <c r="L8" s="26">
        <v>0</v>
      </c>
      <c r="M8" s="26">
        <v>0</v>
      </c>
      <c r="O8" s="3">
        <f t="shared" ref="O8:S23" si="12">IF(I8&gt;0, I8/C8, 0)</f>
        <v>5.1056338028169015E-2</v>
      </c>
      <c r="P8" s="3">
        <f t="shared" si="4"/>
        <v>4.7244094488188976E-2</v>
      </c>
      <c r="Q8" s="3">
        <f t="shared" si="4"/>
        <v>3.1645569620253167E-2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1.0017605633802817</v>
      </c>
      <c r="X8" s="4">
        <f t="shared" si="14"/>
        <v>0.92696171599239752</v>
      </c>
      <c r="Y8" s="4">
        <f t="shared" si="14"/>
        <v>0.62090790048013977</v>
      </c>
      <c r="Z8" s="4">
        <f t="shared" si="6"/>
        <v>0</v>
      </c>
      <c r="AA8" s="4">
        <f t="shared" si="6"/>
        <v>0</v>
      </c>
      <c r="AB8" s="4">
        <f t="shared" si="7"/>
        <v>1.0017605633802817</v>
      </c>
      <c r="AC8" s="4"/>
      <c r="AD8" s="4">
        <f>IF(C8&gt;0,((I8*((3*29)+C8))/(4*C8*29))*(1-(C8-I8)/(569-29)),0)</f>
        <v>5.3387454355765087E-4</v>
      </c>
      <c r="AE8" s="4">
        <f t="shared" si="11"/>
        <v>2.5130479379732715E-2</v>
      </c>
      <c r="AF8" s="4">
        <f t="shared" si="11"/>
        <v>4.790029826858723E-2</v>
      </c>
      <c r="AG8" s="4">
        <f t="shared" si="11"/>
        <v>0</v>
      </c>
      <c r="AH8" s="4">
        <f t="shared" si="11"/>
        <v>0</v>
      </c>
      <c r="AI8" s="3"/>
    </row>
    <row r="9" spans="1:60" x14ac:dyDescent="0.35">
      <c r="B9" t="s">
        <v>29</v>
      </c>
      <c r="C9" s="26">
        <v>561</v>
      </c>
      <c r="D9" s="26">
        <v>395</v>
      </c>
      <c r="E9" s="26">
        <v>23</v>
      </c>
      <c r="F9" s="26">
        <v>2</v>
      </c>
      <c r="G9" s="26">
        <v>0</v>
      </c>
      <c r="I9" s="26">
        <v>28</v>
      </c>
      <c r="J9" s="26">
        <v>14</v>
      </c>
      <c r="K9" s="26">
        <v>0</v>
      </c>
      <c r="L9" s="26">
        <v>0</v>
      </c>
      <c r="M9" s="26">
        <v>0</v>
      </c>
      <c r="O9" s="3">
        <f t="shared" si="12"/>
        <v>4.9910873440285206E-2</v>
      </c>
      <c r="P9" s="3">
        <f t="shared" si="4"/>
        <v>3.5443037974683546E-2</v>
      </c>
      <c r="Q9" s="3">
        <f t="shared" si="4"/>
        <v>0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0.97928575819042352</v>
      </c>
      <c r="X9" s="4">
        <f t="shared" si="14"/>
        <v>0.69541684853775643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0.97928575819042352</v>
      </c>
      <c r="AC9" s="4"/>
      <c r="AD9" s="4">
        <f>IF(C9&gt;0,((I9*((3*29)+C9))/(4*C9*29))*(1-(C9-I9)/(569-29)),0)</f>
        <v>3.6142356629172024E-3</v>
      </c>
      <c r="AE9" s="4">
        <f t="shared" si="11"/>
        <v>4.3363402686842224E-2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5">
      <c r="B10" s="1" t="s">
        <v>30</v>
      </c>
      <c r="C10" s="1">
        <v>566</v>
      </c>
      <c r="D10" s="1">
        <v>480</v>
      </c>
      <c r="E10" s="1">
        <v>157</v>
      </c>
      <c r="F10" s="1">
        <v>3</v>
      </c>
      <c r="G10" s="1">
        <v>0</v>
      </c>
      <c r="I10" s="1">
        <v>29</v>
      </c>
      <c r="J10" s="1">
        <v>23</v>
      </c>
      <c r="K10" s="1">
        <v>8</v>
      </c>
      <c r="L10" s="1">
        <v>1</v>
      </c>
      <c r="M10" s="1">
        <v>0</v>
      </c>
      <c r="O10" s="10">
        <f t="shared" si="12"/>
        <v>5.1236749116607777E-2</v>
      </c>
      <c r="P10" s="10">
        <f t="shared" si="4"/>
        <v>4.791666666666667E-2</v>
      </c>
      <c r="Q10" s="10">
        <f t="shared" si="4"/>
        <v>5.0955414012738856E-2</v>
      </c>
      <c r="R10" s="10">
        <f t="shared" si="4"/>
        <v>0.33333333333333331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1.0053003533568905</v>
      </c>
      <c r="X10" s="11">
        <f t="shared" si="14"/>
        <v>0.94015804597701158</v>
      </c>
      <c r="Y10" s="11">
        <f t="shared" si="14"/>
        <v>0.99978036459477271</v>
      </c>
      <c r="Z10" s="11">
        <f t="shared" si="6"/>
        <v>6.5402298850574709</v>
      </c>
      <c r="AA10" s="11">
        <f t="shared" si="6"/>
        <v>0</v>
      </c>
      <c r="AB10" s="11">
        <f t="shared" si="7"/>
        <v>6.5402298850574709</v>
      </c>
      <c r="AC10" s="11"/>
      <c r="AD10" s="11">
        <f>IF(C10&gt;0,((I10*((3*29)+C10))/(4*C10*29))*(1-(C10-I10)/(569-29)),0)</f>
        <v>1.6023753435414157E-3</v>
      </c>
      <c r="AE10" s="11">
        <f t="shared" si="11"/>
        <v>3.5999461206896545E-2</v>
      </c>
      <c r="AF10" s="11">
        <f t="shared" si="11"/>
        <v>7.7607763704842556E-2</v>
      </c>
      <c r="AG10" s="11">
        <f t="shared" si="11"/>
        <v>0.25766283524904215</v>
      </c>
      <c r="AH10" s="11">
        <f t="shared" si="11"/>
        <v>0</v>
      </c>
      <c r="AI10" s="10"/>
      <c r="AQ10" s="1" t="s">
        <v>40</v>
      </c>
    </row>
    <row r="11" spans="1:60" x14ac:dyDescent="0.35">
      <c r="A11" s="2" t="s">
        <v>32</v>
      </c>
      <c r="B11" t="s">
        <v>27</v>
      </c>
      <c r="C11" s="26">
        <v>551</v>
      </c>
      <c r="D11" s="26">
        <v>217</v>
      </c>
      <c r="E11" s="26">
        <v>5</v>
      </c>
      <c r="F11" s="26">
        <v>0</v>
      </c>
      <c r="G11" s="26">
        <v>0</v>
      </c>
      <c r="I11" s="26">
        <v>43</v>
      </c>
      <c r="J11" s="26">
        <v>27</v>
      </c>
      <c r="K11" s="26">
        <v>4</v>
      </c>
      <c r="L11" s="26">
        <v>0</v>
      </c>
      <c r="M11" s="26">
        <v>0</v>
      </c>
      <c r="O11" s="3">
        <f t="shared" si="12"/>
        <v>7.8039927404718698E-2</v>
      </c>
      <c r="P11" s="3">
        <f t="shared" si="4"/>
        <v>0.12442396313364056</v>
      </c>
      <c r="Q11" s="3">
        <f t="shared" si="4"/>
        <v>0.8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1.0326678765880219</v>
      </c>
      <c r="X11" s="4">
        <f t="shared" si="15"/>
        <v>1.6464473261172436</v>
      </c>
      <c r="Y11" s="4">
        <f t="shared" si="15"/>
        <v>10.586046511627908</v>
      </c>
      <c r="Z11" s="4">
        <f t="shared" si="6"/>
        <v>0</v>
      </c>
      <c r="AA11" s="4">
        <f t="shared" si="6"/>
        <v>0</v>
      </c>
      <c r="AB11" s="4">
        <f t="shared" si="7"/>
        <v>10.586046511627908</v>
      </c>
      <c r="AC11" s="4"/>
      <c r="AD11" s="4">
        <f>IF(C11&gt;0,((I11*((3*43)+C11))/(4*C11*43))*(1-(C11-I11)/(569-43)),0)</f>
        <v>1.0558058973315011E-2</v>
      </c>
      <c r="AE11" s="4">
        <f t="shared" ref="AE11:AH14" si="16">IF(D11&gt;0,((J11*((3*43)+D11))/(4*D11*43))*(1-(D11-J11)/(569-43)),0)</f>
        <v>0.15988407748324915</v>
      </c>
      <c r="AF11" s="4">
        <f t="shared" si="16"/>
        <v>0.62207091696878591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1.0326678765880219</v>
      </c>
      <c r="AS11" s="6">
        <f>MAX(X3,X7,X11,X15,X19,X23,X27,X31)</f>
        <v>1.6464473261172436</v>
      </c>
      <c r="AT11" s="6">
        <f>MAX(Y3,Y7,Y11,Y15,Y19,Y23,Y27,Y31)</f>
        <v>10.586046511627908</v>
      </c>
      <c r="AU11" s="6">
        <f>MAX(Z3,Z7,Z11,Z15,Z19,Z23,Z27,Z31)</f>
        <v>2.2054263565891472</v>
      </c>
      <c r="AV11" s="6">
        <f>MAX(AA3,AA7,AA11,AA15,AA19,AA23,AA27,AA31)</f>
        <v>0</v>
      </c>
      <c r="AW11" s="6"/>
    </row>
    <row r="12" spans="1:60" x14ac:dyDescent="0.35">
      <c r="A12" s="2"/>
      <c r="B12" t="s">
        <v>28</v>
      </c>
      <c r="C12" s="26">
        <v>456</v>
      </c>
      <c r="D12" s="26">
        <v>81</v>
      </c>
      <c r="E12" s="26">
        <v>0</v>
      </c>
      <c r="F12" s="26">
        <v>0</v>
      </c>
      <c r="G12" s="26">
        <v>0</v>
      </c>
      <c r="I12" s="26">
        <v>43</v>
      </c>
      <c r="J12" s="26">
        <v>28</v>
      </c>
      <c r="K12" s="26">
        <v>0</v>
      </c>
      <c r="L12" s="26">
        <v>0</v>
      </c>
      <c r="M12" s="26">
        <v>0</v>
      </c>
      <c r="O12" s="3">
        <f t="shared" si="12"/>
        <v>9.4298245614035089E-2</v>
      </c>
      <c r="P12" s="3">
        <f t="shared" si="4"/>
        <v>0.34567901234567899</v>
      </c>
      <c r="Q12" s="3">
        <f t="shared" si="4"/>
        <v>0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1.2478070175438598</v>
      </c>
      <c r="X12" s="4">
        <f t="shared" si="15"/>
        <v>4.5742176284811942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4.5742176284811942</v>
      </c>
      <c r="AC12" s="4"/>
      <c r="AD12" s="4">
        <f>IF(C12&gt;0,((I12*((3*43)+C12))/(4*C12*43))*(1-(C12-I12)/(569-43)),0)</f>
        <v>6.8900715429257561E-2</v>
      </c>
      <c r="AE12" s="4">
        <f t="shared" si="16"/>
        <v>0.37952401070271791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1.2478070175438598</v>
      </c>
      <c r="AS12" s="9">
        <f t="shared" si="18"/>
        <v>4.5742176284811942</v>
      </c>
      <c r="AT12" s="9">
        <f t="shared" si="18"/>
        <v>0.62090790048013977</v>
      </c>
      <c r="AU12" s="6">
        <f t="shared" si="18"/>
        <v>0</v>
      </c>
      <c r="AV12" s="6">
        <f t="shared" si="18"/>
        <v>0</v>
      </c>
      <c r="AW12" s="6"/>
    </row>
    <row r="13" spans="1:60" x14ac:dyDescent="0.35">
      <c r="B13" t="s">
        <v>29</v>
      </c>
      <c r="C13" s="26">
        <v>565</v>
      </c>
      <c r="D13" s="26">
        <v>325</v>
      </c>
      <c r="E13" s="26">
        <v>10</v>
      </c>
      <c r="F13" s="26">
        <v>0</v>
      </c>
      <c r="G13" s="26">
        <v>0</v>
      </c>
      <c r="I13" s="26">
        <v>43</v>
      </c>
      <c r="J13" s="26">
        <v>27</v>
      </c>
      <c r="K13" s="26">
        <v>0</v>
      </c>
      <c r="L13" s="26">
        <v>0</v>
      </c>
      <c r="M13" s="26">
        <v>0</v>
      </c>
      <c r="O13" s="3">
        <f t="shared" si="12"/>
        <v>7.6106194690265486E-2</v>
      </c>
      <c r="P13" s="3">
        <f t="shared" si="4"/>
        <v>8.3076923076923076E-2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1.0070796460176992</v>
      </c>
      <c r="X13" s="4">
        <f t="shared" si="15"/>
        <v>1.0993202146690519</v>
      </c>
      <c r="Y13" s="4">
        <f t="shared" si="15"/>
        <v>0</v>
      </c>
      <c r="Z13" s="4">
        <f t="shared" si="6"/>
        <v>0</v>
      </c>
      <c r="AA13" s="4">
        <f t="shared" si="6"/>
        <v>0</v>
      </c>
      <c r="AB13" s="4">
        <f t="shared" si="7"/>
        <v>1.0993202146690519</v>
      </c>
      <c r="AC13" s="4"/>
      <c r="AD13" s="4">
        <f>IF(C13&gt;0,((I13*((3*43)+C13))/(4*C13*43))*(1-(C13-I13)/(569-43)),0)</f>
        <v>2.3352064335946557E-3</v>
      </c>
      <c r="AE13" s="4">
        <f t="shared" si="16"/>
        <v>9.5051048518198594E-2</v>
      </c>
      <c r="AF13" s="4">
        <f t="shared" si="16"/>
        <v>0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1.0197797184567259</v>
      </c>
      <c r="AS13" s="9">
        <f t="shared" si="18"/>
        <v>1.128968253968254</v>
      </c>
      <c r="AT13" s="9">
        <f t="shared" si="18"/>
        <v>2.0615942028985508</v>
      </c>
      <c r="AU13" s="6">
        <f t="shared" si="18"/>
        <v>5.8358974358974356</v>
      </c>
      <c r="AV13" s="6">
        <f t="shared" si="18"/>
        <v>0</v>
      </c>
      <c r="AW13" s="6"/>
    </row>
    <row r="14" spans="1:60" s="1" customFormat="1" x14ac:dyDescent="0.35">
      <c r="B14" s="1" t="s">
        <v>30</v>
      </c>
      <c r="C14" s="1">
        <v>38</v>
      </c>
      <c r="D14" s="1">
        <v>8</v>
      </c>
      <c r="E14" s="1">
        <v>0</v>
      </c>
      <c r="F14" s="1">
        <v>0</v>
      </c>
      <c r="G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O14" s="10">
        <f t="shared" si="12"/>
        <v>2.6315789473684209E-2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0.34822521419828639</v>
      </c>
      <c r="X14" s="11">
        <f t="shared" si="15"/>
        <v>0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0.34822521419828639</v>
      </c>
      <c r="AC14" s="11"/>
      <c r="AD14" s="11">
        <f>IF(C14&gt;0,((I14*((3*43)+C14))/(4*C14*43))*(1-(C14-I14)/(569-43)),0)</f>
        <v>2.3753496283816802E-2</v>
      </c>
      <c r="AE14" s="11">
        <f t="shared" si="16"/>
        <v>0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1.0053003533568905</v>
      </c>
      <c r="AS14" s="16">
        <f t="shared" si="18"/>
        <v>10.160714285714286</v>
      </c>
      <c r="AT14" s="16">
        <f t="shared" si="18"/>
        <v>2.7892156862745097</v>
      </c>
      <c r="AU14" s="15">
        <f t="shared" si="18"/>
        <v>6.5402298850574709</v>
      </c>
      <c r="AV14" s="15">
        <f t="shared" si="18"/>
        <v>0</v>
      </c>
      <c r="AW14" s="15"/>
    </row>
    <row r="15" spans="1:60" x14ac:dyDescent="0.35">
      <c r="A15" s="2" t="s">
        <v>33</v>
      </c>
      <c r="B15" t="s">
        <v>27</v>
      </c>
      <c r="C15" s="26">
        <v>567</v>
      </c>
      <c r="D15" s="26">
        <v>473</v>
      </c>
      <c r="E15" s="26">
        <v>73</v>
      </c>
      <c r="F15" s="26">
        <v>0</v>
      </c>
      <c r="G15" s="26">
        <v>0</v>
      </c>
      <c r="I15" s="26">
        <v>51</v>
      </c>
      <c r="J15" s="26">
        <v>38</v>
      </c>
      <c r="K15" s="26">
        <v>1</v>
      </c>
      <c r="L15" s="26">
        <v>0</v>
      </c>
      <c r="M15" s="26">
        <v>0</v>
      </c>
      <c r="O15" s="3">
        <f t="shared" si="12"/>
        <v>8.9947089947089942E-2</v>
      </c>
      <c r="P15" s="3">
        <f t="shared" si="4"/>
        <v>8.0338266384778007E-2</v>
      </c>
      <c r="Q15" s="3">
        <f t="shared" si="4"/>
        <v>1.3698630136986301E-2</v>
      </c>
      <c r="R15" s="3">
        <f t="shared" si="4"/>
        <v>0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1.0035273368606701</v>
      </c>
      <c r="X15" s="4">
        <f t="shared" si="15"/>
        <v>0.89632301123409186</v>
      </c>
      <c r="Y15" s="4">
        <f t="shared" si="15"/>
        <v>0.1528337362342197</v>
      </c>
      <c r="Z15" s="4">
        <f t="shared" si="6"/>
        <v>0</v>
      </c>
      <c r="AA15" s="4">
        <f t="shared" si="6"/>
        <v>0</v>
      </c>
      <c r="AB15" s="4">
        <f t="shared" si="7"/>
        <v>1.0035273368606701</v>
      </c>
      <c r="AC15" s="4"/>
      <c r="AD15" s="4">
        <f>IF(C15&gt;0,((I15*((3*51)+C15))/(4*C15*51))*(1-(C15-I15)/(569-51)),0)</f>
        <v>1.2257155114297946E-3</v>
      </c>
      <c r="AE15" s="4">
        <f t="shared" ref="AE15:AH18" si="19">IF(D15&gt;0,((J15*((3*51)+D15))/(4*D15*51))*(1-(D15-J15)/(569-51)),0)</f>
        <v>3.9501624316945795E-2</v>
      </c>
      <c r="AF15" s="4">
        <f t="shared" si="19"/>
        <v>1.3066537240590424E-2</v>
      </c>
      <c r="AG15" s="4">
        <f t="shared" si="19"/>
        <v>0</v>
      </c>
      <c r="AH15" s="4">
        <f t="shared" si="19"/>
        <v>0</v>
      </c>
      <c r="AI15" s="3"/>
    </row>
    <row r="16" spans="1:60" x14ac:dyDescent="0.35">
      <c r="B16" t="s">
        <v>28</v>
      </c>
      <c r="C16" s="26">
        <v>499</v>
      </c>
      <c r="D16" s="26">
        <v>30</v>
      </c>
      <c r="E16" s="26">
        <v>0</v>
      </c>
      <c r="F16" s="26">
        <v>0</v>
      </c>
      <c r="G16" s="26">
        <v>0</v>
      </c>
      <c r="I16" s="26">
        <v>48</v>
      </c>
      <c r="J16" s="26">
        <v>2</v>
      </c>
      <c r="K16" s="26">
        <v>0</v>
      </c>
      <c r="L16" s="26">
        <v>0</v>
      </c>
      <c r="M16" s="26">
        <v>0</v>
      </c>
      <c r="O16" s="3">
        <f t="shared" si="12"/>
        <v>9.6192384769539077E-2</v>
      </c>
      <c r="P16" s="3">
        <f t="shared" si="4"/>
        <v>6.6666666666666666E-2</v>
      </c>
      <c r="Q16" s="3">
        <f t="shared" si="4"/>
        <v>0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1.0732052339974065</v>
      </c>
      <c r="X16" s="4">
        <f t="shared" si="15"/>
        <v>0.74379084967320253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1.0732052339974065</v>
      </c>
      <c r="AC16" s="4"/>
      <c r="AD16" s="4">
        <f>IF(C16&gt;0,((I16*((3*51)+C16))/(4*C16*51))*(1-(C16-I16)/(569-51)),0)</f>
        <v>3.9765199260660765E-2</v>
      </c>
      <c r="AE16" s="4">
        <f t="shared" si="19"/>
        <v>5.6571277159512455E-2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3"/>
    </row>
    <row r="17" spans="1:70" x14ac:dyDescent="0.35">
      <c r="B17" t="s">
        <v>29</v>
      </c>
      <c r="C17" s="26">
        <v>563</v>
      </c>
      <c r="D17" s="26">
        <v>211</v>
      </c>
      <c r="E17" s="26">
        <v>17</v>
      </c>
      <c r="F17" s="26">
        <v>1</v>
      </c>
      <c r="G17" s="26">
        <v>0</v>
      </c>
      <c r="I17" s="26">
        <v>51</v>
      </c>
      <c r="J17" s="26">
        <v>13</v>
      </c>
      <c r="K17" s="26">
        <v>0</v>
      </c>
      <c r="L17" s="26">
        <v>0</v>
      </c>
      <c r="M17" s="26">
        <v>0</v>
      </c>
      <c r="O17" s="3">
        <f t="shared" si="12"/>
        <v>9.0586145648312605E-2</v>
      </c>
      <c r="P17" s="3">
        <f t="shared" si="4"/>
        <v>6.1611374407582936E-2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1.0106571936056836</v>
      </c>
      <c r="X17" s="4">
        <f t="shared" si="15"/>
        <v>0.68738964780224876</v>
      </c>
      <c r="Y17" s="4">
        <f t="shared" si="15"/>
        <v>0</v>
      </c>
      <c r="Z17" s="4">
        <f t="shared" si="6"/>
        <v>0</v>
      </c>
      <c r="AA17" s="4">
        <f t="shared" si="6"/>
        <v>0</v>
      </c>
      <c r="AB17" s="4">
        <f t="shared" si="7"/>
        <v>1.0106571936056836</v>
      </c>
      <c r="AC17" s="4"/>
      <c r="AD17" s="4">
        <f>IF(C17&gt;0,((I17*((3*51)+C17))/(4*C17*51))*(1-(C17-I17)/(569-51)),0)</f>
        <v>3.6826981764814725E-3</v>
      </c>
      <c r="AE17" s="4">
        <f t="shared" si="19"/>
        <v>6.7912908726959459E-2</v>
      </c>
      <c r="AF17" s="4">
        <f t="shared" si="19"/>
        <v>0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5">
      <c r="B18" s="1" t="s">
        <v>30</v>
      </c>
      <c r="C18" s="1">
        <v>546</v>
      </c>
      <c r="D18" s="1">
        <v>293</v>
      </c>
      <c r="E18" s="1">
        <v>4</v>
      </c>
      <c r="F18" s="1">
        <v>0</v>
      </c>
      <c r="G18" s="1">
        <v>0</v>
      </c>
      <c r="I18" s="1">
        <v>49</v>
      </c>
      <c r="J18" s="1">
        <v>29</v>
      </c>
      <c r="K18" s="1">
        <v>1</v>
      </c>
      <c r="L18" s="1">
        <v>0</v>
      </c>
      <c r="M18" s="1">
        <v>0</v>
      </c>
      <c r="O18" s="10">
        <f t="shared" si="12"/>
        <v>8.9743589743589744E-2</v>
      </c>
      <c r="P18" s="10">
        <f t="shared" si="4"/>
        <v>9.8976109215017066E-2</v>
      </c>
      <c r="Q18" s="10">
        <f t="shared" si="4"/>
        <v>0.25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1.0012569130216189</v>
      </c>
      <c r="X18" s="11">
        <f t="shared" si="15"/>
        <v>1.1042628655557787</v>
      </c>
      <c r="Y18" s="11">
        <f t="shared" si="15"/>
        <v>2.7892156862745097</v>
      </c>
      <c r="Z18" s="11">
        <f t="shared" si="6"/>
        <v>0</v>
      </c>
      <c r="AA18" s="11">
        <f t="shared" si="6"/>
        <v>0</v>
      </c>
      <c r="AB18" s="11">
        <f t="shared" si="7"/>
        <v>2.7892156862745097</v>
      </c>
      <c r="AC18" s="11"/>
      <c r="AD18" s="11">
        <f>IF(C18&gt;0,((I18*((3*51)+C18))/(4*C18*51))*(1-(C18-I18)/(569-51)),0)</f>
        <v>1.2466369084016153E-2</v>
      </c>
      <c r="AE18" s="11">
        <f t="shared" si="19"/>
        <v>0.10610577595118852</v>
      </c>
      <c r="AF18" s="11">
        <f t="shared" si="19"/>
        <v>0.1912876637141343</v>
      </c>
      <c r="AG18" s="11">
        <f t="shared" si="19"/>
        <v>0</v>
      </c>
      <c r="AH18" s="11">
        <f t="shared" si="19"/>
        <v>0</v>
      </c>
      <c r="AI18" s="10"/>
    </row>
    <row r="19" spans="1:70" x14ac:dyDescent="0.35">
      <c r="A19" s="2" t="s">
        <v>34</v>
      </c>
      <c r="B19" t="s">
        <v>27</v>
      </c>
      <c r="C19" s="26">
        <v>499</v>
      </c>
      <c r="D19" s="26">
        <v>79</v>
      </c>
      <c r="E19" s="26">
        <v>5</v>
      </c>
      <c r="F19" s="26">
        <v>0</v>
      </c>
      <c r="G19" s="26">
        <v>0</v>
      </c>
      <c r="I19" s="26">
        <v>61</v>
      </c>
      <c r="J19" s="26">
        <v>15</v>
      </c>
      <c r="K19" s="26">
        <v>3</v>
      </c>
      <c r="L19" s="26">
        <v>0</v>
      </c>
      <c r="M19" s="26">
        <v>0</v>
      </c>
      <c r="O19" s="3">
        <f t="shared" si="12"/>
        <v>0.12224448897795591</v>
      </c>
      <c r="P19" s="3">
        <f t="shared" si="4"/>
        <v>0.189873417721519</v>
      </c>
      <c r="Q19" s="3">
        <f t="shared" si="4"/>
        <v>0.6</v>
      </c>
      <c r="R19" s="3">
        <f t="shared" si="4"/>
        <v>0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1.0080741192529987</v>
      </c>
      <c r="X19" s="4">
        <f t="shared" si="15"/>
        <v>1.565767749036874</v>
      </c>
      <c r="Y19" s="4">
        <f t="shared" si="15"/>
        <v>4.9478260869565212</v>
      </c>
      <c r="Z19" s="4">
        <f t="shared" si="6"/>
        <v>0</v>
      </c>
      <c r="AA19" s="4">
        <f t="shared" si="6"/>
        <v>0</v>
      </c>
      <c r="AB19" s="4">
        <f t="shared" si="7"/>
        <v>4.9478260869565212</v>
      </c>
      <c r="AC19" s="4"/>
      <c r="AD19" s="4">
        <f>IF(C19&gt;0,((I19*((3*69)+C19))/(4*C19*69))*(1-(C19-I19)/(569-69)),0)</f>
        <v>3.8774534576399171E-2</v>
      </c>
      <c r="AE19" s="4">
        <f t="shared" ref="AE19:AH22" si="21">IF(D19&gt;0,((J19*((3*69)+D19))/(4*D19*69))*(1-(D19-J19)/(569-69)),0)</f>
        <v>0.1715685195376995</v>
      </c>
      <c r="AF19" s="4">
        <f t="shared" si="21"/>
        <v>0.45902608695652175</v>
      </c>
      <c r="AG19" s="4">
        <f t="shared" si="21"/>
        <v>0</v>
      </c>
      <c r="AH19" s="4">
        <f t="shared" si="21"/>
        <v>0</v>
      </c>
      <c r="AI19" s="3"/>
      <c r="AQ19" t="s">
        <v>27</v>
      </c>
      <c r="AS19" s="6"/>
    </row>
    <row r="20" spans="1:70" x14ac:dyDescent="0.35">
      <c r="B20" t="s">
        <v>28</v>
      </c>
      <c r="C20" s="26">
        <v>531</v>
      </c>
      <c r="D20" s="26">
        <v>176</v>
      </c>
      <c r="E20" s="26">
        <v>1</v>
      </c>
      <c r="F20" s="26">
        <v>0</v>
      </c>
      <c r="G20" s="26">
        <v>0</v>
      </c>
      <c r="I20" s="26">
        <v>53</v>
      </c>
      <c r="J20" s="26">
        <v>5</v>
      </c>
      <c r="K20" s="26">
        <v>0</v>
      </c>
      <c r="L20" s="26">
        <v>0</v>
      </c>
      <c r="M20" s="26">
        <v>0</v>
      </c>
      <c r="O20" s="3">
        <f t="shared" si="12"/>
        <v>9.9811676082862524E-2</v>
      </c>
      <c r="P20" s="3">
        <f t="shared" si="12"/>
        <v>2.8409090909090908E-2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0.82308469117606919</v>
      </c>
      <c r="X20" s="4">
        <f t="shared" si="15"/>
        <v>0.23427206851119894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0.82308469117606919</v>
      </c>
      <c r="AC20" s="4"/>
      <c r="AD20" s="4">
        <f>IF(C20&gt;0,((I20*((3*69)+C20))/(4*C20*69))*(1-(C20-I20)/(569-69)),0)</f>
        <v>1.1743060673053316E-2</v>
      </c>
      <c r="AE20" s="4">
        <f t="shared" si="21"/>
        <v>2.5940176218708824E-2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5">
      <c r="B21" t="s">
        <v>29</v>
      </c>
      <c r="C21" s="26">
        <v>556</v>
      </c>
      <c r="D21" s="26">
        <v>209</v>
      </c>
      <c r="E21" s="26">
        <v>16</v>
      </c>
      <c r="F21" s="26">
        <v>1</v>
      </c>
      <c r="G21" s="26">
        <v>0</v>
      </c>
      <c r="I21" s="26">
        <v>67</v>
      </c>
      <c r="J21" s="26">
        <v>26</v>
      </c>
      <c r="K21" s="26">
        <v>4</v>
      </c>
      <c r="L21" s="26">
        <v>0</v>
      </c>
      <c r="M21" s="26">
        <v>0</v>
      </c>
      <c r="O21" s="3">
        <f t="shared" si="12"/>
        <v>0.12050359712230216</v>
      </c>
      <c r="P21" s="3">
        <f t="shared" si="12"/>
        <v>0.12440191387559808</v>
      </c>
      <c r="Q21" s="3">
        <f t="shared" si="12"/>
        <v>0.25</v>
      </c>
      <c r="R21" s="3">
        <f t="shared" si="12"/>
        <v>0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0.99371806902304249</v>
      </c>
      <c r="X21" s="4">
        <f t="shared" si="15"/>
        <v>1.0258650579016713</v>
      </c>
      <c r="Y21" s="4">
        <f t="shared" si="15"/>
        <v>2.0615942028985508</v>
      </c>
      <c r="Z21" s="4">
        <f t="shared" si="15"/>
        <v>0</v>
      </c>
      <c r="AA21" s="4">
        <f t="shared" si="15"/>
        <v>0</v>
      </c>
      <c r="AB21" s="4">
        <f t="shared" si="7"/>
        <v>2.0615942028985508</v>
      </c>
      <c r="AC21" s="4"/>
      <c r="AD21" s="4">
        <f>IF(C21&gt;0,((I21*((3*69)+C21))/(4*C21*69))*(1-(C21-I21)/(569-69)),0)</f>
        <v>7.3288890626629199E-3</v>
      </c>
      <c r="AE21" s="4">
        <f t="shared" si="21"/>
        <v>0.11887774772900631</v>
      </c>
      <c r="AF21" s="4">
        <f t="shared" si="21"/>
        <v>0.19714492753623189</v>
      </c>
      <c r="AG21" s="4">
        <f t="shared" si="21"/>
        <v>0</v>
      </c>
      <c r="AH21" s="4">
        <f t="shared" si="21"/>
        <v>0</v>
      </c>
      <c r="AI21" s="3"/>
      <c r="AQ21" t="s">
        <v>29</v>
      </c>
    </row>
    <row r="22" spans="1:70" s="1" customFormat="1" x14ac:dyDescent="0.35">
      <c r="B22" s="1" t="s">
        <v>30</v>
      </c>
      <c r="C22" s="1">
        <v>16</v>
      </c>
      <c r="D22" s="1">
        <v>1</v>
      </c>
      <c r="E22" s="1">
        <v>0</v>
      </c>
      <c r="F22" s="1">
        <v>0</v>
      </c>
      <c r="G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0">
        <f t="shared" si="12"/>
        <v>0</v>
      </c>
      <c r="P22" s="10">
        <f t="shared" si="12"/>
        <v>0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</v>
      </c>
      <c r="X22" s="11">
        <f t="shared" si="15"/>
        <v>0</v>
      </c>
      <c r="Y22" s="11">
        <f t="shared" si="15"/>
        <v>0</v>
      </c>
      <c r="Z22" s="11">
        <f t="shared" si="15"/>
        <v>0</v>
      </c>
      <c r="AA22" s="11">
        <f t="shared" si="15"/>
        <v>0</v>
      </c>
      <c r="AB22" s="11">
        <f t="shared" si="7"/>
        <v>0</v>
      </c>
      <c r="AC22" s="11"/>
      <c r="AD22" s="11">
        <f>IF(C22&gt;0,((I22*((3*69)+C22))/(4*C22*69))*(1-(C22-I22)/(569-69)),0)</f>
        <v>0</v>
      </c>
      <c r="AE22" s="11">
        <f t="shared" si="21"/>
        <v>0</v>
      </c>
      <c r="AF22" s="11">
        <f t="shared" si="21"/>
        <v>0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5">
      <c r="A23" s="2" t="s">
        <v>35</v>
      </c>
      <c r="B23" t="s">
        <v>27</v>
      </c>
      <c r="C23" s="26">
        <v>568</v>
      </c>
      <c r="D23" s="26">
        <v>526</v>
      </c>
      <c r="E23" s="26">
        <v>136</v>
      </c>
      <c r="F23" s="26">
        <v>0</v>
      </c>
      <c r="G23" s="26">
        <v>0</v>
      </c>
      <c r="I23" s="26">
        <v>39</v>
      </c>
      <c r="J23" s="26">
        <v>37</v>
      </c>
      <c r="K23" s="26">
        <v>12</v>
      </c>
      <c r="L23" s="26">
        <v>0</v>
      </c>
      <c r="M23" s="26">
        <v>0</v>
      </c>
      <c r="O23" s="3">
        <f t="shared" si="12"/>
        <v>6.8661971830985921E-2</v>
      </c>
      <c r="P23" s="3">
        <f t="shared" si="12"/>
        <v>7.0342205323193921E-2</v>
      </c>
      <c r="Q23" s="3">
        <f t="shared" si="12"/>
        <v>8.8235294117647065E-2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1.0017605633802817</v>
      </c>
      <c r="X23" s="4">
        <f t="shared" si="15"/>
        <v>1.0262747392024958</v>
      </c>
      <c r="Y23" s="4">
        <f t="shared" si="15"/>
        <v>1.2873303167420815</v>
      </c>
      <c r="Z23" s="4">
        <f t="shared" si="15"/>
        <v>0</v>
      </c>
      <c r="AA23" s="4">
        <f t="shared" si="15"/>
        <v>0</v>
      </c>
      <c r="AB23" s="4">
        <f t="shared" si="7"/>
        <v>1.2873303167420815</v>
      </c>
      <c r="AC23" s="4"/>
      <c r="AD23" s="4">
        <f>IF(C23&gt;0,((I23*((3*39)+C23))/(4*C23*39))*(1-(C23-I23)/(569-39)),0)</f>
        <v>5.6886128089290446E-4</v>
      </c>
      <c r="AE23" s="4">
        <f t="shared" ref="AE23:AH26" si="23">IF(D23&gt;0,((J23*((3*39)+D23))/(4*D23*39))*(1-(D23-J23)/(569-39)),0)</f>
        <v>2.242902224159846E-2</v>
      </c>
      <c r="AF23" s="4">
        <f t="shared" si="23"/>
        <v>0.10961965337659012</v>
      </c>
      <c r="AG23" s="4">
        <f t="shared" si="23"/>
        <v>0</v>
      </c>
      <c r="AH23" s="4">
        <f t="shared" si="23"/>
        <v>0</v>
      </c>
    </row>
    <row r="24" spans="1:70" x14ac:dyDescent="0.35">
      <c r="B24" t="s">
        <v>28</v>
      </c>
      <c r="C24" s="26">
        <v>565</v>
      </c>
      <c r="D24" s="26">
        <v>363</v>
      </c>
      <c r="E24" s="26">
        <v>10</v>
      </c>
      <c r="F24" s="26">
        <v>0</v>
      </c>
      <c r="G24" s="26">
        <v>0</v>
      </c>
      <c r="I24" s="26">
        <v>39</v>
      </c>
      <c r="J24" s="26">
        <v>31</v>
      </c>
      <c r="K24" s="26">
        <v>0</v>
      </c>
      <c r="L24" s="26">
        <v>0</v>
      </c>
      <c r="M24" s="26">
        <v>0</v>
      </c>
      <c r="O24" s="3">
        <f t="shared" ref="O24:S34" si="24">IF(I24&gt;0, I24/C24, 0)</f>
        <v>6.9026548672566371E-2</v>
      </c>
      <c r="P24" s="3">
        <f t="shared" si="24"/>
        <v>8.5399449035812675E-2</v>
      </c>
      <c r="Q24" s="3">
        <f t="shared" si="24"/>
        <v>0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1.0070796460176989</v>
      </c>
      <c r="X24" s="4">
        <f t="shared" si="15"/>
        <v>1.2459560641378822</v>
      </c>
      <c r="Y24" s="4">
        <f t="shared" si="15"/>
        <v>0</v>
      </c>
      <c r="Z24" s="4">
        <f t="shared" si="15"/>
        <v>0</v>
      </c>
      <c r="AA24" s="4">
        <f t="shared" si="15"/>
        <v>0</v>
      </c>
      <c r="AB24" s="4">
        <f t="shared" si="7"/>
        <v>1.2459560641378822</v>
      </c>
      <c r="AC24" s="4"/>
      <c r="AD24" s="4">
        <f>IF(C24&gt;0,((I24*((3*39)+C24))/(4*C24*39))*(1-(C24-I24)/(569-39)),0)</f>
        <v>2.2775087660711298E-3</v>
      </c>
      <c r="AE24" s="4">
        <f t="shared" si="23"/>
        <v>9.8165984958437799E-2</v>
      </c>
      <c r="AF24" s="4">
        <f t="shared" si="23"/>
        <v>0</v>
      </c>
      <c r="AG24" s="4">
        <f t="shared" si="23"/>
        <v>0</v>
      </c>
      <c r="AH24" s="4">
        <f t="shared" si="23"/>
        <v>0</v>
      </c>
    </row>
    <row r="25" spans="1:70" x14ac:dyDescent="0.35">
      <c r="B25" t="s">
        <v>29</v>
      </c>
      <c r="C25" s="26">
        <v>568</v>
      </c>
      <c r="D25" s="26">
        <v>537</v>
      </c>
      <c r="E25" s="26">
        <v>169</v>
      </c>
      <c r="F25" s="26">
        <v>5</v>
      </c>
      <c r="G25" s="26">
        <v>0</v>
      </c>
      <c r="I25" s="26">
        <v>39</v>
      </c>
      <c r="J25" s="26">
        <v>38</v>
      </c>
      <c r="K25" s="26">
        <v>13</v>
      </c>
      <c r="L25" s="26">
        <v>2</v>
      </c>
      <c r="M25" s="26">
        <v>0</v>
      </c>
      <c r="O25" s="3">
        <f t="shared" si="24"/>
        <v>6.8661971830985921E-2</v>
      </c>
      <c r="P25" s="3">
        <f t="shared" si="24"/>
        <v>7.0763500931098691E-2</v>
      </c>
      <c r="Q25" s="3">
        <f t="shared" si="24"/>
        <v>7.6923076923076927E-2</v>
      </c>
      <c r="R25" s="3">
        <f t="shared" si="24"/>
        <v>0.4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1.0017605633802817</v>
      </c>
      <c r="X25" s="4">
        <f t="shared" si="15"/>
        <v>1.0324213340973116</v>
      </c>
      <c r="Y25" s="4">
        <f t="shared" si="15"/>
        <v>1.1222879684418146</v>
      </c>
      <c r="Z25" s="4">
        <f t="shared" si="15"/>
        <v>5.8358974358974356</v>
      </c>
      <c r="AA25" s="4">
        <f t="shared" si="15"/>
        <v>0</v>
      </c>
      <c r="AB25" s="4">
        <f t="shared" si="7"/>
        <v>5.8358974358974356</v>
      </c>
      <c r="AC25" s="4"/>
      <c r="AD25" s="4">
        <f>IF(C25&gt;0,((I25*((3*39)+C25))/(4*C25*39))*(1-(C25-I25)/(569-39)),0)</f>
        <v>5.6886128089290446E-4</v>
      </c>
      <c r="AE25" s="4">
        <f t="shared" si="23"/>
        <v>1.7351949901754895E-2</v>
      </c>
      <c r="AF25" s="4">
        <f t="shared" si="23"/>
        <v>9.9516207063376882E-2</v>
      </c>
      <c r="AG25" s="4">
        <f t="shared" si="23"/>
        <v>0.31104983067247216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B26" s="1" t="s">
        <v>30</v>
      </c>
      <c r="C26" s="1">
        <v>14</v>
      </c>
      <c r="D26" s="1">
        <v>0</v>
      </c>
      <c r="E26" s="1">
        <v>0</v>
      </c>
      <c r="F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0">
        <f t="shared" si="24"/>
        <v>0</v>
      </c>
      <c r="P26" s="10">
        <f t="shared" si="24"/>
        <v>0</v>
      </c>
      <c r="Q26" s="10">
        <f t="shared" si="24"/>
        <v>0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0</v>
      </c>
      <c r="X26" s="11">
        <f t="shared" si="15"/>
        <v>0</v>
      </c>
      <c r="Y26" s="11">
        <f t="shared" si="15"/>
        <v>0</v>
      </c>
      <c r="Z26" s="11">
        <f t="shared" si="15"/>
        <v>0</v>
      </c>
      <c r="AA26" s="11">
        <f t="shared" si="15"/>
        <v>0</v>
      </c>
      <c r="AB26" s="11">
        <f t="shared" si="7"/>
        <v>0</v>
      </c>
      <c r="AC26" s="11"/>
      <c r="AD26" s="11">
        <f>IF(C26&gt;0,((I26*((3*39)+C26))/(4*C26*39))*(1-(C26-I26)/(569-39)),0)</f>
        <v>0</v>
      </c>
      <c r="AE26" s="11">
        <f t="shared" si="23"/>
        <v>0</v>
      </c>
      <c r="AF26" s="11">
        <f t="shared" si="23"/>
        <v>0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5">
      <c r="A27" s="2" t="s">
        <v>37</v>
      </c>
      <c r="B27" t="s">
        <v>27</v>
      </c>
      <c r="C27" s="26">
        <v>567</v>
      </c>
      <c r="D27" s="26">
        <v>373</v>
      </c>
      <c r="E27" s="26">
        <v>34</v>
      </c>
      <c r="F27" s="26">
        <v>0</v>
      </c>
      <c r="G27" s="26">
        <v>0</v>
      </c>
      <c r="I27" s="26">
        <v>56</v>
      </c>
      <c r="J27" s="26">
        <v>41</v>
      </c>
      <c r="K27" s="26">
        <v>10</v>
      </c>
      <c r="L27" s="26">
        <v>0</v>
      </c>
      <c r="M27" s="26">
        <v>0</v>
      </c>
      <c r="O27" s="3">
        <f t="shared" si="24"/>
        <v>9.8765432098765427E-2</v>
      </c>
      <c r="P27" s="3">
        <f t="shared" si="24"/>
        <v>0.10991957104557641</v>
      </c>
      <c r="Q27" s="3">
        <f t="shared" si="24"/>
        <v>0.29411764705882354</v>
      </c>
      <c r="R27" s="3">
        <f t="shared" si="24"/>
        <v>0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1.0035273368606701</v>
      </c>
      <c r="X27" s="4">
        <f t="shared" ref="X27:AA34" si="27">P27/$U27</f>
        <v>1.1168613558023746</v>
      </c>
      <c r="Y27" s="4">
        <f t="shared" si="27"/>
        <v>2.9884453781512605</v>
      </c>
      <c r="Z27" s="4">
        <f t="shared" si="27"/>
        <v>0</v>
      </c>
      <c r="AA27" s="4">
        <f t="shared" si="27"/>
        <v>0</v>
      </c>
      <c r="AB27" s="4">
        <f t="shared" si="7"/>
        <v>2.9884453781512605</v>
      </c>
      <c r="AC27" s="4"/>
      <c r="AD27" s="4">
        <f>IF(C27&gt;0,((I27*((3*56)+C27))/(4*C27*56))*(1-(C27-I27)/(569-56)),0)</f>
        <v>1.2634466825499962E-3</v>
      </c>
      <c r="AE27" s="4">
        <f t="shared" ref="AE27:AH30" si="28">IF(D27&gt;0,((J27*((3*56)+D27))/(4*D27*56))*(1-(D27-J27)/(569-56)),0)</f>
        <v>9.3666756442790045E-2</v>
      </c>
      <c r="AF27" s="4">
        <f t="shared" si="28"/>
        <v>0.25282262027618063</v>
      </c>
      <c r="AG27" s="4">
        <f t="shared" si="28"/>
        <v>0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7</v>
      </c>
      <c r="AS27" s="25">
        <f t="shared" si="29"/>
        <v>5</v>
      </c>
      <c r="AT27" s="8">
        <f t="shared" si="29"/>
        <v>6</v>
      </c>
      <c r="AU27" s="8">
        <f t="shared" si="29"/>
        <v>2</v>
      </c>
      <c r="AV27" s="19">
        <f t="shared" si="29"/>
        <v>0</v>
      </c>
      <c r="AW27" s="5"/>
      <c r="AX27" t="s">
        <v>26</v>
      </c>
      <c r="AY27" s="6">
        <f>MAX(W3:AA6)</f>
        <v>2.2054263565891472</v>
      </c>
      <c r="AZ27" s="6">
        <f>_xlfn.IFNA(VLOOKUP(AY27, W3:AH6,8,0), _xlfn.IFNA(VLOOKUP(AY27, X3:AH6,8,0), _xlfn.IFNA(VLOOKUP(AY27, Y3:AH6,8,0), _xlfn.IFNA(VLOOKUP(AY27, Z3:AH6,8,0), VLOOKUP(AY27, AA3:AH6,8,0)))))</f>
        <v>0.25185974288603208</v>
      </c>
      <c r="BA27" t="s">
        <v>26</v>
      </c>
      <c r="BB27" s="6">
        <f>MAX(AD3:AH6)</f>
        <v>0.25185974288603208</v>
      </c>
      <c r="BD27" t="s">
        <v>26</v>
      </c>
      <c r="BE27" s="5">
        <f>MAX($W3:$AA3)</f>
        <v>2.2054263565891472</v>
      </c>
      <c r="BF27" s="6">
        <f>_xlfn.IFNA(VLOOKUP($BE27, $W3:$AH3,8,0), _xlfn.IFNA(VLOOKUP($BE27, $X3:$AH3,8,0), _xlfn.IFNA(VLOOKUP($BE27, $Y3:$AH3,8,0), _xlfn.IFNA(VLOOKUP($BE27, $Z3:$AH3,8,0), VLOOKUP($BE27, $AA3:$AH3,8,0)))))</f>
        <v>0.25185974288603208</v>
      </c>
      <c r="BH27" t="s">
        <v>26</v>
      </c>
      <c r="BI27" s="5">
        <f>MAX($W4:$AA4)</f>
        <v>0.6442818569810993</v>
      </c>
      <c r="BJ27" s="6">
        <f>_xlfn.IFNA(VLOOKUP($BI27, $W4:$AH4,8,0), _xlfn.IFNA(VLOOKUP($BI27, $X4:$AH4,8,0), _xlfn.IFNA(VLOOKUP($BI27, $Y4:$AH4,8,0), _xlfn.IFNA(VLOOKUP($BI27, $Z4:$AH4,8,0), VLOOKUP($BI27, $AA4:$AH4,8,0)))))</f>
        <v>7.4461397469543264E-2</v>
      </c>
      <c r="BL27" t="s">
        <v>26</v>
      </c>
      <c r="BM27" s="5">
        <f>MAX($W5:$AA5)</f>
        <v>2.2054263565891472</v>
      </c>
      <c r="BN27" s="6">
        <f>_xlfn.IFNA(VLOOKUP($BM27, $W5:$AH5,8,0), _xlfn.IFNA(VLOOKUP($BM27, $X5:$AH5,8,0), _xlfn.IFNA(VLOOKUP($BM27, $Y5:$AH5,8,0), _xlfn.IFNA(VLOOKUP($BM27, $Z5:$AH5,8,0), VLOOKUP($BM27, $AA5:$AH5,8,0)))))</f>
        <v>0.25185974288603208</v>
      </c>
      <c r="BP27" t="s">
        <v>26</v>
      </c>
      <c r="BQ27" s="5">
        <f>MAX($W6:$AA6)</f>
        <v>0.47259136212624586</v>
      </c>
      <c r="BR27" s="6">
        <f>_xlfn.IFNA(VLOOKUP($BQ27, $W6:$AH6,8,0), _xlfn.IFNA(VLOOKUP($BQ27, $X6:$AH6,8,0), _xlfn.IFNA(VLOOKUP($BQ27, $Y6:$AH6,8,0), _xlfn.IFNA(VLOOKUP($BQ27, $Z6:$AH6,8,0), VLOOKUP($BQ27, $AA6:$AH6,8,0)))))</f>
        <v>5.4958282605256467E-2</v>
      </c>
    </row>
    <row r="28" spans="1:70" x14ac:dyDescent="0.35">
      <c r="B28" t="s">
        <v>28</v>
      </c>
      <c r="C28" s="26">
        <v>407</v>
      </c>
      <c r="D28" s="26">
        <v>7</v>
      </c>
      <c r="E28" s="26">
        <v>0</v>
      </c>
      <c r="F28" s="26">
        <v>0</v>
      </c>
      <c r="G28" s="26">
        <v>0</v>
      </c>
      <c r="I28" s="26">
        <v>47</v>
      </c>
      <c r="J28" s="26">
        <v>2</v>
      </c>
      <c r="K28" s="26">
        <v>0</v>
      </c>
      <c r="L28" s="26">
        <v>0</v>
      </c>
      <c r="M28" s="26">
        <v>0</v>
      </c>
      <c r="O28" s="3">
        <f t="shared" si="24"/>
        <v>0.11547911547911548</v>
      </c>
      <c r="P28" s="3">
        <f t="shared" si="24"/>
        <v>0.2857142857142857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1.1733502983502984</v>
      </c>
      <c r="X28" s="4">
        <f t="shared" si="27"/>
        <v>2.9030612244897958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2.9030612244897958</v>
      </c>
      <c r="AC28" s="4"/>
      <c r="AD28" s="4">
        <f>IF(C28&gt;0,((I28*((3*56)+C28))/(4*C28*56))*(1-(C28-I28)/(569-56)),0)</f>
        <v>8.8409175580228219E-2</v>
      </c>
      <c r="AE28" s="4">
        <f t="shared" si="28"/>
        <v>0.22103870788081315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5</v>
      </c>
      <c r="AS28" s="27">
        <f t="shared" si="29"/>
        <v>3</v>
      </c>
      <c r="AT28" s="5">
        <f t="shared" si="29"/>
        <v>0</v>
      </c>
      <c r="AU28" s="5">
        <f t="shared" si="29"/>
        <v>0</v>
      </c>
      <c r="AV28" s="23">
        <f t="shared" si="29"/>
        <v>0</v>
      </c>
      <c r="AW28" s="5"/>
      <c r="AX28" t="s">
        <v>31</v>
      </c>
      <c r="AY28" s="6">
        <f>MAX(W7:AA10)</f>
        <v>6.5402298850574709</v>
      </c>
      <c r="AZ28" s="6">
        <f>_xlfn.IFNA(VLOOKUP(AY28, W7:AH10,8,0), _xlfn.IFNA(VLOOKUP(AY28, X7:AH10,8,0), _xlfn.IFNA(VLOOKUP(AY28, Y7:AH10,8,0), _xlfn.IFNA(VLOOKUP(AY28, Z7:AH10,8,0), VLOOKUP(AY28, AA7:AH10,8,0)))))</f>
        <v>0.25766283524904215</v>
      </c>
      <c r="BA28" t="s">
        <v>31</v>
      </c>
      <c r="BB28" s="6">
        <f>MAX(AD7:AH10)</f>
        <v>0.25766283524904215</v>
      </c>
      <c r="BD28" t="s">
        <v>31</v>
      </c>
      <c r="BE28" s="5">
        <f>MAX($W7:$AA7)</f>
        <v>1.1211822660098523</v>
      </c>
      <c r="BF28" s="6">
        <f>_xlfn.IFNA(VLOOKUP($BE28, $W7:$AH7,8,0), _xlfn.IFNA(VLOOKUP($BE28, $X7:$AH7,8,0), _xlfn.IFNA(VLOOKUP($BE28, $Y7:$AH7,8,0), _xlfn.IFNA(VLOOKUP($BE28, $Z7:$AH7,8,0), VLOOKUP($BE28, $AA7:$AH7,8,0)))))</f>
        <v>6.7887246852764094E-2</v>
      </c>
      <c r="BH28" t="s">
        <v>31</v>
      </c>
      <c r="BI28" s="5">
        <f>MAX($W8:$AA8)</f>
        <v>1.0017605633802817</v>
      </c>
      <c r="BJ28" s="6">
        <f>_xlfn.IFNA(VLOOKUP($BI28, $W8:$AH8,8,0), _xlfn.IFNA(VLOOKUP($BI28, $X8:$AH8,8,0), _xlfn.IFNA(VLOOKUP($BI28, $Y8:$AH8,8,0), _xlfn.IFNA(VLOOKUP($BI28, $Z8:$AH8,8,0), VLOOKUP($BI28, $AA8:$AH8,8,0)))))</f>
        <v>5.3387454355765087E-4</v>
      </c>
      <c r="BL28" t="s">
        <v>31</v>
      </c>
      <c r="BM28" s="5">
        <f>MAX($W9:$AA9)</f>
        <v>0.97928575819042352</v>
      </c>
      <c r="BN28" s="6">
        <f>_xlfn.IFNA(VLOOKUP($BM28, $W9:$AH9,8,0), _xlfn.IFNA(VLOOKUP($BM28, $X9:$AH9,8,0), _xlfn.IFNA(VLOOKUP($BM28, $Y9:$AH9,8,0), _xlfn.IFNA(VLOOKUP($BM28, $Z9:$AH9,8,0), VLOOKUP($BM28, $AA9:$AH9,8,0)))))</f>
        <v>3.6142356629172024E-3</v>
      </c>
      <c r="BP28" t="s">
        <v>31</v>
      </c>
      <c r="BQ28" s="5">
        <f>MAX($W10:$AA10)</f>
        <v>6.5402298850574709</v>
      </c>
      <c r="BR28" s="6">
        <f>_xlfn.IFNA(VLOOKUP($BQ28, $W10:$AH10,8,0), _xlfn.IFNA(VLOOKUP($BQ28, $X10:$AH10,8,0), _xlfn.IFNA(VLOOKUP($BQ28, $Y10:$AH10,8,0), _xlfn.IFNA(VLOOKUP($BQ28, $Z10:$AH10,8,0), VLOOKUP($BQ28, $AA10:$AH10,8,0)))))</f>
        <v>0.25766283524904215</v>
      </c>
    </row>
    <row r="29" spans="1:70" x14ac:dyDescent="0.35">
      <c r="B29" t="s">
        <v>29</v>
      </c>
      <c r="C29" s="26">
        <v>548</v>
      </c>
      <c r="D29" s="26">
        <v>108</v>
      </c>
      <c r="E29" s="26">
        <v>8</v>
      </c>
      <c r="F29" s="26">
        <v>0</v>
      </c>
      <c r="G29" s="26">
        <v>0</v>
      </c>
      <c r="I29" s="26">
        <v>55</v>
      </c>
      <c r="J29" s="26">
        <v>12</v>
      </c>
      <c r="K29" s="26">
        <v>0</v>
      </c>
      <c r="L29" s="26">
        <v>0</v>
      </c>
      <c r="M29" s="26">
        <v>0</v>
      </c>
      <c r="O29" s="3">
        <f t="shared" si="24"/>
        <v>0.10036496350364964</v>
      </c>
      <c r="P29" s="3">
        <f t="shared" si="24"/>
        <v>0.1111111111111111</v>
      </c>
      <c r="Q29" s="3">
        <f t="shared" si="24"/>
        <v>0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1.0197797184567259</v>
      </c>
      <c r="X29" s="4">
        <f t="shared" si="27"/>
        <v>1.128968253968254</v>
      </c>
      <c r="Y29" s="4">
        <f t="shared" si="27"/>
        <v>0</v>
      </c>
      <c r="Z29" s="4">
        <f t="shared" si="27"/>
        <v>0</v>
      </c>
      <c r="AA29" s="4">
        <f t="shared" si="27"/>
        <v>0</v>
      </c>
      <c r="AB29" s="28">
        <f t="shared" si="7"/>
        <v>1.128968253968254</v>
      </c>
      <c r="AC29" s="28"/>
      <c r="AD29" s="4">
        <f>IF(C29&gt;0,((I29*((3*56)+C29))/(4*C29*56))*(1-(C29-I29)/(569-56)),0)</f>
        <v>1.2507190522941577E-2</v>
      </c>
      <c r="AE29" s="4">
        <f t="shared" si="28"/>
        <v>0.11128515733778893</v>
      </c>
      <c r="AF29" s="4">
        <f t="shared" si="28"/>
        <v>0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6</v>
      </c>
      <c r="AS29" s="27">
        <f t="shared" si="29"/>
        <v>5</v>
      </c>
      <c r="AT29" s="5">
        <f t="shared" si="29"/>
        <v>2</v>
      </c>
      <c r="AU29" s="5">
        <f t="shared" si="29"/>
        <v>2</v>
      </c>
      <c r="AV29" s="23">
        <f t="shared" si="29"/>
        <v>0</v>
      </c>
      <c r="AW29" s="5"/>
      <c r="AX29" t="s">
        <v>32</v>
      </c>
      <c r="AY29" s="6">
        <f>MAX(W11:AA14)</f>
        <v>10.586046511627908</v>
      </c>
      <c r="AZ29" s="6">
        <f>_xlfn.IFNA(VLOOKUP(AY29, W11:AH14,8,0), _xlfn.IFNA(VLOOKUP(AY29, X11:AH14,8,0), _xlfn.IFNA(VLOOKUP(AY29, Y11:AH14,8,0), _xlfn.IFNA(VLOOKUP(AY29, Z11:AH14,8,0), VLOOKUP(AY29, AA11:AH14,8,0)))))</f>
        <v>0.62207091696878591</v>
      </c>
      <c r="BA29" t="s">
        <v>32</v>
      </c>
      <c r="BB29" s="6">
        <f>MAX(AD11:AH14)</f>
        <v>0.62207091696878591</v>
      </c>
      <c r="BD29" t="s">
        <v>32</v>
      </c>
      <c r="BE29" s="5">
        <f>MAX($W11:$AA11)</f>
        <v>10.586046511627908</v>
      </c>
      <c r="BF29" s="6">
        <f>_xlfn.IFNA(VLOOKUP($BE29, $W11:$AH11,8,0), _xlfn.IFNA(VLOOKUP($BE29, $X11:$AH11,8,0), _xlfn.IFNA(VLOOKUP($BE29, $Y11:$AH11,8,0), _xlfn.IFNA(VLOOKUP($BE29, $Z11:$AH11,8,0), VLOOKUP($BE29, $AA11:$AH11,8,0)))))</f>
        <v>0.62207091696878591</v>
      </c>
      <c r="BH29" t="s">
        <v>32</v>
      </c>
      <c r="BI29" s="5">
        <f>MAX($W12:$AA12)</f>
        <v>4.5742176284811942</v>
      </c>
      <c r="BJ29" s="6">
        <f>_xlfn.IFNA(VLOOKUP($BI29, $W12:$AH12,8,0), _xlfn.IFNA(VLOOKUP($BI29, $X12:$AH12,8,0), _xlfn.IFNA(VLOOKUP($BI29, $Y12:$AH12,8,0), _xlfn.IFNA(VLOOKUP($BI29, $Z12:$AH12,8,0), VLOOKUP($BI29, $AA12:$AH12,8,0)))))</f>
        <v>0.37952401070271791</v>
      </c>
      <c r="BL29" t="s">
        <v>32</v>
      </c>
      <c r="BM29" s="5">
        <f>MAX($W13:$AA13)</f>
        <v>1.0993202146690519</v>
      </c>
      <c r="BN29" s="6">
        <f>_xlfn.IFNA(VLOOKUP($BM29, $W13:$AH13,8,0), _xlfn.IFNA(VLOOKUP($BM29, $X13:$AH13,8,0), _xlfn.IFNA(VLOOKUP($BM29, $Y13:$AH13,8,0), _xlfn.IFNA(VLOOKUP($BM29, $Z13:$AH13,8,0), VLOOKUP($BM29, $AA13:$AH13,8,0)))))</f>
        <v>9.5051048518198594E-2</v>
      </c>
      <c r="BP29" t="s">
        <v>32</v>
      </c>
      <c r="BQ29" s="5">
        <f>MAX($W14:$AA14)</f>
        <v>0.34822521419828639</v>
      </c>
      <c r="BR29" s="6">
        <f>_xlfn.IFNA(VLOOKUP($BQ29, $W14:$AH14,8,0), _xlfn.IFNA(VLOOKUP($BQ29, $X14:$AH14,8,0), _xlfn.IFNA(VLOOKUP($BQ29, $Y14:$AH14,8,0), _xlfn.IFNA(VLOOKUP($BQ29, $Z14:$AH14,8,0), VLOOKUP($BQ29, $AA14:$AH14,8,0)))))</f>
        <v>2.3753496283816802E-2</v>
      </c>
    </row>
    <row r="30" spans="1:70" s="1" customFormat="1" x14ac:dyDescent="0.35">
      <c r="B30" s="1" t="s">
        <v>30</v>
      </c>
      <c r="C30" s="1">
        <v>19</v>
      </c>
      <c r="D30" s="1">
        <v>1</v>
      </c>
      <c r="E30" s="1">
        <v>0</v>
      </c>
      <c r="F30" s="1">
        <v>0</v>
      </c>
      <c r="G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O30" s="10">
        <f t="shared" si="24"/>
        <v>5.2631578947368418E-2</v>
      </c>
      <c r="P30" s="10">
        <f t="shared" si="24"/>
        <v>1</v>
      </c>
      <c r="Q30" s="10">
        <f t="shared" si="24"/>
        <v>0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0.53477443609022557</v>
      </c>
      <c r="X30" s="11">
        <f t="shared" si="27"/>
        <v>10.160714285714286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7"/>
        <v>10.160714285714286</v>
      </c>
      <c r="AC30" s="11"/>
      <c r="AD30" s="11">
        <f>IF(C30&gt;0,((I30*((3*56)+C30))/(4*C30*56))*(1-(C30-I30)/(569-56)),0)</f>
        <v>4.2396286769555473E-2</v>
      </c>
      <c r="AE30" s="11">
        <f t="shared" si="28"/>
        <v>0.7544642857142857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2</v>
      </c>
      <c r="AS30" s="17">
        <f t="shared" si="29"/>
        <v>2</v>
      </c>
      <c r="AT30" s="14">
        <f t="shared" si="29"/>
        <v>1</v>
      </c>
      <c r="AU30" s="14">
        <f t="shared" si="29"/>
        <v>1</v>
      </c>
      <c r="AV30" s="21">
        <f t="shared" si="29"/>
        <v>0</v>
      </c>
      <c r="AW30" s="14"/>
      <c r="AX30" s="1" t="s">
        <v>33</v>
      </c>
      <c r="AY30" s="15">
        <f>MAX(W15:AA18)</f>
        <v>2.7892156862745097</v>
      </c>
      <c r="AZ30" s="15">
        <f>_xlfn.IFNA(VLOOKUP(AY30, W15:AH18,8,0), _xlfn.IFNA(VLOOKUP(AY30, X15:AH18,8,0), _xlfn.IFNA(VLOOKUP(AY30, Y15:AH18,8,0), _xlfn.IFNA(VLOOKUP(AY30, Z15:AH18,8,0), VLOOKUP(AY30, AA15:AH18,8,0)))))</f>
        <v>0.1912876637141343</v>
      </c>
      <c r="BA30" s="1" t="s">
        <v>33</v>
      </c>
      <c r="BB30" s="15">
        <f>MAX(AD15:AH18)</f>
        <v>0.1912876637141343</v>
      </c>
      <c r="BD30" s="1" t="s">
        <v>33</v>
      </c>
      <c r="BE30" s="5">
        <f>MAX($W15:$AA15)</f>
        <v>1.0035273368606701</v>
      </c>
      <c r="BF30" s="15">
        <f>_xlfn.IFNA(VLOOKUP($BE30, $W15:$AH15,8,0), _xlfn.IFNA(VLOOKUP($BE30, $X15:$AH15,8,0), _xlfn.IFNA(VLOOKUP($BE30, $Y15:$AH15,8,0), _xlfn.IFNA(VLOOKUP($BE30, $Z15:$AH15,8,0), VLOOKUP($BE30, $AA15:$AH15,8,0)))))</f>
        <v>1.2257155114297946E-3</v>
      </c>
      <c r="BH30" s="1" t="s">
        <v>33</v>
      </c>
      <c r="BI30" s="5">
        <f>MAX($W16:$AA16)</f>
        <v>1.0732052339974065</v>
      </c>
      <c r="BJ30" s="6">
        <f>_xlfn.IFNA(VLOOKUP($BI30, $W16:$AH16,8,0), _xlfn.IFNA(VLOOKUP($BI30, $X16:$AH16,8,0), _xlfn.IFNA(VLOOKUP($BI30, $Y16:$AH16,8,0), _xlfn.IFNA(VLOOKUP($BI30, $Z16:$AH16,8,0), VLOOKUP($BI30, $AA16:$AH16,8,0)))))</f>
        <v>3.9765199260660765E-2</v>
      </c>
      <c r="BL30" s="1" t="s">
        <v>33</v>
      </c>
      <c r="BM30" s="14">
        <f>MAX($W17:$AA17)</f>
        <v>1.0106571936056836</v>
      </c>
      <c r="BN30" s="15">
        <f>_xlfn.IFNA(VLOOKUP($BM30, $W17:$AH17,8,0), _xlfn.IFNA(VLOOKUP($BM30, $X17:$AH17,8,0), _xlfn.IFNA(VLOOKUP($BM30, $Y17:$AH17,8,0), _xlfn.IFNA(VLOOKUP($BM30, $Z17:$AH17,8,0), VLOOKUP($BM30, $AA17:$AH17,8,0)))))</f>
        <v>3.6826981764814725E-3</v>
      </c>
      <c r="BP30" s="1" t="s">
        <v>33</v>
      </c>
      <c r="BQ30" s="14">
        <f>MAX($W18:$AA18)</f>
        <v>2.7892156862745097</v>
      </c>
      <c r="BR30" s="15">
        <f>_xlfn.IFNA(VLOOKUP($BQ30, $W18:$AH18,8,0), _xlfn.IFNA(VLOOKUP($BQ30, $X18:$AH18,8,0), _xlfn.IFNA(VLOOKUP($BQ30, $Y18:$AH18,8,0), _xlfn.IFNA(VLOOKUP($BQ30, $Z18:$AH18,8,0), VLOOKUP($BQ30, $AA18:$AH18,8,0)))))</f>
        <v>0.1912876637141343</v>
      </c>
    </row>
    <row r="31" spans="1:70" x14ac:dyDescent="0.35">
      <c r="A31" s="2" t="s">
        <v>38</v>
      </c>
      <c r="B31" t="s">
        <v>27</v>
      </c>
      <c r="C31" s="26">
        <v>568</v>
      </c>
      <c r="D31" s="26">
        <v>557</v>
      </c>
      <c r="E31" s="26">
        <v>368</v>
      </c>
      <c r="F31" s="26">
        <v>24</v>
      </c>
      <c r="G31" s="26">
        <v>0</v>
      </c>
      <c r="I31" s="26">
        <v>53</v>
      </c>
      <c r="J31" s="26">
        <v>52</v>
      </c>
      <c r="K31" s="26">
        <v>43</v>
      </c>
      <c r="L31" s="26">
        <v>4</v>
      </c>
      <c r="M31" s="26">
        <v>0</v>
      </c>
      <c r="O31" s="3">
        <f t="shared" si="24"/>
        <v>9.3309859154929578E-2</v>
      </c>
      <c r="P31" s="3">
        <f t="shared" si="24"/>
        <v>9.33572710951526E-2</v>
      </c>
      <c r="Q31" s="3">
        <f t="shared" si="24"/>
        <v>0.11684782608695653</v>
      </c>
      <c r="R31" s="3">
        <f t="shared" si="24"/>
        <v>0.16666666666666666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1.0017605633802817</v>
      </c>
      <c r="X31" s="4">
        <f t="shared" si="27"/>
        <v>1.0022695708139968</v>
      </c>
      <c r="Y31" s="4">
        <f t="shared" si="27"/>
        <v>1.2544606234618541</v>
      </c>
      <c r="Z31" s="4">
        <f t="shared" si="27"/>
        <v>1.7893081761006289</v>
      </c>
      <c r="AA31" s="4">
        <f t="shared" si="27"/>
        <v>0</v>
      </c>
      <c r="AB31" s="4">
        <f t="shared" si="7"/>
        <v>1.7893081761006289</v>
      </c>
      <c r="AC31" s="4"/>
      <c r="AD31" s="4">
        <f>IF(C31&gt;0,((I31*((3*53)+C31))/(4*C31*53))*(1-(C31-I31)/(569-53)),0)</f>
        <v>6.2012091931433672E-4</v>
      </c>
      <c r="AE31" s="4">
        <f t="shared" ref="AE31:AH34" si="32">IF(D31&gt;0,((J31*((3*53)+D31))/(4*D31*53))*(1-(D31-J31)/(569-53)),0)</f>
        <v>6.7215323528724514E-3</v>
      </c>
      <c r="AF31" s="4">
        <f t="shared" si="32"/>
        <v>0.10751747504785344</v>
      </c>
      <c r="AG31" s="4">
        <f t="shared" si="32"/>
        <v>0.13829164838379407</v>
      </c>
      <c r="AH31" s="4">
        <f t="shared" si="32"/>
        <v>0</v>
      </c>
      <c r="AX31" t="s">
        <v>34</v>
      </c>
      <c r="AY31" s="6">
        <f>MAX(W19:AA22)</f>
        <v>4.9478260869565212</v>
      </c>
      <c r="AZ31" s="6">
        <f>_xlfn.IFNA(VLOOKUP(AY31, W19:AH22,8,0), _xlfn.IFNA(VLOOKUP(AY31, X19:AH22,8,0), _xlfn.IFNA(VLOOKUP(AY31, Y19:AH22,8,0), _xlfn.IFNA(VLOOKUP(AY31, Z19:AH22,8,0), VLOOKUP(AY31, AA19:AH22,8,0)))))</f>
        <v>0.45902608695652175</v>
      </c>
      <c r="BA31" t="s">
        <v>34</v>
      </c>
      <c r="BB31" s="6">
        <f>MAX(AD19:AH22)</f>
        <v>0.45902608695652175</v>
      </c>
      <c r="BD31" t="s">
        <v>34</v>
      </c>
      <c r="BE31" s="5">
        <f>MAX($W19:$AA19)</f>
        <v>4.9478260869565212</v>
      </c>
      <c r="BF31" s="6">
        <f>_xlfn.IFNA(VLOOKUP($BE31, $W19:$AH19,8,0), _xlfn.IFNA(VLOOKUP($BE31, $X19:$AH19,8,0), _xlfn.IFNA(VLOOKUP($BE31, $Y19:$AH19,8,0), _xlfn.IFNA(VLOOKUP($BE31, $Z19:$AH19,8,0), VLOOKUP($BE31, $AA19:$AH19,8,0)))))</f>
        <v>0.45902608695652175</v>
      </c>
      <c r="BH31" t="s">
        <v>34</v>
      </c>
      <c r="BI31" s="5">
        <f>MAX($W20:$AA20)</f>
        <v>0.82308469117606919</v>
      </c>
      <c r="BJ31" s="6">
        <f>_xlfn.IFNA(VLOOKUP($BI31, $W20:$AH20,8,0), _xlfn.IFNA(VLOOKUP($BI31, $X20:$AH20,8,0), _xlfn.IFNA(VLOOKUP($BI31, $Y20:$AH20,8,0), _xlfn.IFNA(VLOOKUP($BI31, $Z20:$AH20,8,0), VLOOKUP($BI31, $AA20:$AH20,8,0)))))</f>
        <v>1.1743060673053316E-2</v>
      </c>
      <c r="BL31" t="s">
        <v>34</v>
      </c>
      <c r="BM31" s="5">
        <f>MAX($W21:$AA21)</f>
        <v>2.0615942028985508</v>
      </c>
      <c r="BN31" s="6">
        <f>_xlfn.IFNA(VLOOKUP($BM31, $W21:$AH21,8,0), _xlfn.IFNA(VLOOKUP($BM31, $X21:$AH21,8,0), _xlfn.IFNA(VLOOKUP($BM31, $Y21:$AH21,8,0), _xlfn.IFNA(VLOOKUP($BM31, $Z21:$AH21,8,0), VLOOKUP($BM31, $AA21:$AH21,8,0)))))</f>
        <v>0.19714492753623189</v>
      </c>
      <c r="BP31" t="s">
        <v>34</v>
      </c>
      <c r="BQ31" s="5">
        <f>MAX($W22:$AA22)</f>
        <v>0</v>
      </c>
      <c r="BR31" s="6">
        <f>_xlfn.IFNA(VLOOKUP($BQ31, $W22:$AH22,8,0), _xlfn.IFNA(VLOOKUP($BQ31, $X22:$AH22,8,0), _xlfn.IFNA(VLOOKUP($BQ31, $Y22:$AH22,8,0), _xlfn.IFNA(VLOOKUP($BQ31, $Z22:$AH22,8,0), VLOOKUP($BQ31, $AA22:$AH22,8,0)))))</f>
        <v>0</v>
      </c>
    </row>
    <row r="32" spans="1:70" x14ac:dyDescent="0.35">
      <c r="B32" t="s">
        <v>28</v>
      </c>
      <c r="C32" s="26">
        <v>16</v>
      </c>
      <c r="D32" s="26">
        <v>2</v>
      </c>
      <c r="E32" s="26">
        <v>0</v>
      </c>
      <c r="F32" s="26">
        <v>0</v>
      </c>
      <c r="G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">
        <f t="shared" si="24"/>
        <v>0</v>
      </c>
      <c r="P32" s="3">
        <f t="shared" si="24"/>
        <v>0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0</v>
      </c>
      <c r="X32" s="4">
        <f t="shared" si="27"/>
        <v>0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0</v>
      </c>
      <c r="AC32" s="4"/>
      <c r="AD32" s="4">
        <f>IF(C32&gt;0,((I32*((3*53)+C32))/(4*C32*53))*(1-(C32-I32)/(569-53)),0)</f>
        <v>0</v>
      </c>
      <c r="AE32" s="4">
        <f t="shared" si="32"/>
        <v>0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5.8358974358974356</v>
      </c>
      <c r="AZ32" s="6">
        <f>_xlfn.IFNA(VLOOKUP(AY32, W23:AH26,8,0), _xlfn.IFNA(VLOOKUP(AY32, X23:AH26,8,0), _xlfn.IFNA(VLOOKUP(AY32, Y23:AH26,8,0), _xlfn.IFNA(VLOOKUP(AY32, Z23:AH26,8,0), VLOOKUP(AY32, AA23:AH26,8,0)))))</f>
        <v>0.31104983067247216</v>
      </c>
      <c r="BA32" t="s">
        <v>35</v>
      </c>
      <c r="BB32" s="6">
        <f>MAX(AD23:AH26)</f>
        <v>0.31104983067247216</v>
      </c>
      <c r="BD32" t="s">
        <v>35</v>
      </c>
      <c r="BE32" s="5">
        <f>MAX($W23:$AA23)</f>
        <v>1.2873303167420815</v>
      </c>
      <c r="BF32" s="6">
        <f>_xlfn.IFNA(VLOOKUP($BE32, $W23:$AH23,8,0), _xlfn.IFNA(VLOOKUP($BE32, $X23:$AH23,8,0), _xlfn.IFNA(VLOOKUP($BE32, $Y23:$AH23,8,0), _xlfn.IFNA(VLOOKUP($BE32, $Z23:$AH23,8,0), VLOOKUP($BE32, $AA23:$AH23,8,0)))))</f>
        <v>0.10961965337659012</v>
      </c>
      <c r="BH32" t="s">
        <v>35</v>
      </c>
      <c r="BI32" s="5">
        <f>MAX($W24:$AA24)</f>
        <v>1.2459560641378822</v>
      </c>
      <c r="BJ32" s="6">
        <f>_xlfn.IFNA(VLOOKUP($BI32, $W24:$AH24,8,0), _xlfn.IFNA(VLOOKUP($BI32, $X24:$AH24,8,0), _xlfn.IFNA(VLOOKUP($BI32, $Y24:$AH24,8,0), _xlfn.IFNA(VLOOKUP($BI32, $Z24:$AH24,8,0), VLOOKUP($BI32, $AA24:$AH24,8,0)))))</f>
        <v>9.8165984958437799E-2</v>
      </c>
      <c r="BL32" t="s">
        <v>35</v>
      </c>
      <c r="BM32" s="5">
        <f>MAX($W25:$AA25)</f>
        <v>5.8358974358974356</v>
      </c>
      <c r="BN32" s="6">
        <f>_xlfn.IFNA(VLOOKUP($BM32, $W25:$AH25,8,0), _xlfn.IFNA(VLOOKUP($BM32, $X25:$AH25,8,0), _xlfn.IFNA(VLOOKUP($BM32, $Y25:$AH25,8,0), _xlfn.IFNA(VLOOKUP($BM32, $Z25:$AH25,8,0), VLOOKUP($BM32, $AA25:$AH25,8,0)))))</f>
        <v>0.31104983067247216</v>
      </c>
      <c r="BP32" t="s">
        <v>35</v>
      </c>
      <c r="BQ32" s="5">
        <f>MAX($W26:$AA26)</f>
        <v>0</v>
      </c>
      <c r="BR32" s="6">
        <f>_xlfn.IFNA(VLOOKUP($BQ32, $W26:$AH26,8,0), _xlfn.IFNA(VLOOKUP($BQ32, $X26:$AH26,8,0), _xlfn.IFNA(VLOOKUP($BQ32, $Y26:$AH26,8,0), _xlfn.IFNA(VLOOKUP($BQ32, $Z26:$AH26,8,0), VLOOKUP($BQ32, $AA26:$AH26,8,0)))))</f>
        <v>0</v>
      </c>
    </row>
    <row r="33" spans="1:70" x14ac:dyDescent="0.35">
      <c r="B33" t="s">
        <v>29</v>
      </c>
      <c r="C33" s="26">
        <v>568</v>
      </c>
      <c r="D33" s="26">
        <v>544</v>
      </c>
      <c r="E33" s="26">
        <v>299</v>
      </c>
      <c r="F33" s="26">
        <v>39</v>
      </c>
      <c r="G33" s="26">
        <v>0</v>
      </c>
      <c r="I33" s="26">
        <v>53</v>
      </c>
      <c r="J33" s="26">
        <v>52</v>
      </c>
      <c r="K33" s="26">
        <v>25</v>
      </c>
      <c r="L33" s="26">
        <v>1</v>
      </c>
      <c r="M33" s="26">
        <v>0</v>
      </c>
      <c r="O33" s="3">
        <f t="shared" si="24"/>
        <v>9.3309859154929578E-2</v>
      </c>
      <c r="P33" s="3">
        <f t="shared" si="24"/>
        <v>9.5588235294117641E-2</v>
      </c>
      <c r="Q33" s="3">
        <f t="shared" si="24"/>
        <v>8.3612040133779264E-2</v>
      </c>
      <c r="R33" s="3">
        <f t="shared" si="24"/>
        <v>2.564102564102564E-2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1.0017605633802817</v>
      </c>
      <c r="X33" s="4">
        <f t="shared" si="27"/>
        <v>1.0262208657047724</v>
      </c>
      <c r="Y33" s="4">
        <f t="shared" si="27"/>
        <v>0.89764624219095102</v>
      </c>
      <c r="Z33" s="4">
        <f t="shared" si="27"/>
        <v>0.27527818093855833</v>
      </c>
      <c r="AA33" s="4">
        <f t="shared" si="27"/>
        <v>0</v>
      </c>
      <c r="AB33" s="4">
        <f t="shared" si="7"/>
        <v>1.0262208657047724</v>
      </c>
      <c r="AC33" s="4"/>
      <c r="AD33" s="4">
        <f>IF(C33&gt;0,((I33*((3*53)+C33))/(4*C33*53))*(1-(C33-I33)/(569-53)),0)</f>
        <v>6.2012091931433672E-4</v>
      </c>
      <c r="AE33" s="4">
        <f t="shared" si="32"/>
        <v>1.474298582969826E-2</v>
      </c>
      <c r="AF33" s="4">
        <f t="shared" si="32"/>
        <v>8.4715738630499096E-2</v>
      </c>
      <c r="AG33" s="4">
        <f t="shared" si="32"/>
        <v>2.2184156343875518E-2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0</v>
      </c>
      <c r="AT33" s="8">
        <f>COUNTIF(Y3, "&gt;2") + COUNTIF(Y7, "&gt;2") + COUNTIF(Y11, "&gt;2") + COUNTIF(Y15, "&gt;2") + COUNTIF(Y19, "&gt;2") + COUNTIF(Y23, "&gt;2") + COUNTIF(Y27, "&gt;2") + COUNTIF(Y31, "&gt;2")</f>
        <v>3</v>
      </c>
      <c r="AU33" s="8">
        <f>COUNTIF(Z3, "&gt;2") + COUNTIF(Z7, "&gt;2") + COUNTIF(Z11, "&gt;2") + COUNTIF(Z15, "&gt;2") + COUNTIF(Z19, "&gt;2") + COUNTIF(Z23, "&gt;2") + COUNTIF(Z27, "&gt;2") + COUNTIF(Z31, "&gt;2")</f>
        <v>1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10.160714285714286</v>
      </c>
      <c r="AZ33" s="6">
        <f>_xlfn.IFNA(VLOOKUP(AY33, W27:AH30,8,0), _xlfn.IFNA(VLOOKUP(AY33, X27:AH30,8,0), _xlfn.IFNA(VLOOKUP(AY33, Y27:AH30,8,0), _xlfn.IFNA(VLOOKUP(AY33, Z27:AH30,8,0), VLOOKUP(AY33, AA27:AH30,8,0)))))</f>
        <v>0.7544642857142857</v>
      </c>
      <c r="BA33" t="s">
        <v>37</v>
      </c>
      <c r="BB33" s="6">
        <f>MAX(AD27:AH30)</f>
        <v>0.7544642857142857</v>
      </c>
      <c r="BD33" t="s">
        <v>37</v>
      </c>
      <c r="BE33" s="5">
        <f>MAX($W27:$AA27)</f>
        <v>2.9884453781512605</v>
      </c>
      <c r="BF33" s="6">
        <f>_xlfn.IFNA(VLOOKUP($BE33, $W27:$AH27,8,0), _xlfn.IFNA(VLOOKUP($BE33, $X27:$AH27,8,0), _xlfn.IFNA(VLOOKUP($BE33, $Y27:$AH27,8,0), _xlfn.IFNA(VLOOKUP($BE33, $Z27:$AH27,8,0), VLOOKUP($BE33, $AA27:$AH27,8,0)))))</f>
        <v>0.25282262027618063</v>
      </c>
      <c r="BH33" t="s">
        <v>37</v>
      </c>
      <c r="BI33" s="5">
        <f>MAX($W28:$AA28)</f>
        <v>2.9030612244897958</v>
      </c>
      <c r="BJ33" s="6">
        <f>_xlfn.IFNA(VLOOKUP($BI33, $W28:$AH28,8,0), _xlfn.IFNA(VLOOKUP($BI33, $X28:$AH28,8,0), _xlfn.IFNA(VLOOKUP($BI33, $Y28:$AH28,8,0), _xlfn.IFNA(VLOOKUP($BI33, $Z28:$AH28,8,0), VLOOKUP($BI33, $AA28:$AH28,8,0)))))</f>
        <v>0.22103870788081315</v>
      </c>
      <c r="BL33" t="s">
        <v>37</v>
      </c>
      <c r="BM33" s="5">
        <f>MAX($W29:$AA29)</f>
        <v>1.128968253968254</v>
      </c>
      <c r="BN33" s="6">
        <f>_xlfn.IFNA(VLOOKUP($BM33, $W29:$AH29,8,0), _xlfn.IFNA(VLOOKUP($BM33, $X29:$AH29,8,0), _xlfn.IFNA(VLOOKUP($BM33, $Y29:$AH29,8,0), _xlfn.IFNA(VLOOKUP($BM33, $Z29:$AH29,8,0), VLOOKUP($BM33, $AA29:$AH29,8,0)))))</f>
        <v>0.11128515733778893</v>
      </c>
      <c r="BP33" t="s">
        <v>37</v>
      </c>
      <c r="BQ33" s="5">
        <f>MAX($W30:$AA30)</f>
        <v>10.160714285714286</v>
      </c>
      <c r="BR33" s="6">
        <f>_xlfn.IFNA(VLOOKUP($BQ33, $W30:$AH30,8,0), _xlfn.IFNA(VLOOKUP($BQ33, $X30:$AH30,8,0), _xlfn.IFNA(VLOOKUP($BQ33, $Y30:$AH30,8,0), _xlfn.IFNA(VLOOKUP($BQ33, $Z30:$AH30,8,0), VLOOKUP($BQ33, $AA30:$AH30,8,0)))))</f>
        <v>0.7544642857142857</v>
      </c>
    </row>
    <row r="34" spans="1:70" s="1" customFormat="1" x14ac:dyDescent="0.35">
      <c r="B34" s="1" t="s">
        <v>30</v>
      </c>
      <c r="C34" s="1">
        <v>37</v>
      </c>
      <c r="D34" s="1">
        <v>13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0">
        <f t="shared" si="24"/>
        <v>0</v>
      </c>
      <c r="P34" s="10">
        <f t="shared" si="24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0</v>
      </c>
      <c r="X34" s="11">
        <f t="shared" si="27"/>
        <v>0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0</v>
      </c>
      <c r="AC34" s="11"/>
      <c r="AD34" s="11">
        <f>IF(C34&gt;0,((I34*((3*53)+C34))/(4*C34*53))*(1-(C34-I34)/(569-53)),0)</f>
        <v>0</v>
      </c>
      <c r="AE34" s="11">
        <f t="shared" si="32"/>
        <v>0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0</v>
      </c>
      <c r="AS34" s="5">
        <f t="shared" si="34"/>
        <v>2</v>
      </c>
      <c r="AT34" s="5">
        <f t="shared" si="34"/>
        <v>0</v>
      </c>
      <c r="AU34" s="5">
        <f t="shared" si="34"/>
        <v>0</v>
      </c>
      <c r="AV34" s="23">
        <f t="shared" si="34"/>
        <v>0</v>
      </c>
      <c r="AW34" s="14"/>
      <c r="AX34" s="1" t="s">
        <v>38</v>
      </c>
      <c r="AY34" s="15">
        <f>MAX(W31:AA34)</f>
        <v>1.7893081761006289</v>
      </c>
      <c r="AZ34" s="15">
        <f>_xlfn.IFNA(VLOOKUP(AY34, W31:AH34,8,0), _xlfn.IFNA(VLOOKUP(AY34, X31:AH34,8,0), _xlfn.IFNA(VLOOKUP(AY34, Y31:AH34,8,0), _xlfn.IFNA(VLOOKUP(AY34, Z31:AH34,8,0), VLOOKUP(AY34, AA31:AH34,8,0)))))</f>
        <v>0.13829164838379407</v>
      </c>
      <c r="BA34" s="1" t="s">
        <v>38</v>
      </c>
      <c r="BB34" s="15">
        <f>MAX(AD31:AH34)</f>
        <v>0.13829164838379407</v>
      </c>
      <c r="BD34" s="1" t="s">
        <v>38</v>
      </c>
      <c r="BE34" s="5">
        <f>MAX($W31:$AA31)</f>
        <v>1.7893081761006289</v>
      </c>
      <c r="BF34" s="15">
        <f>_xlfn.IFNA(VLOOKUP($BE34, $W31:$AH31,8,0), _xlfn.IFNA(VLOOKUP($BE34, $X31:$AH31,8,0), _xlfn.IFNA(VLOOKUP($BE34, $Y31:$AH31,8,0), _xlfn.IFNA(VLOOKUP($BE34, $Z31:$AH31,8,0), VLOOKUP($BE34, $AA31:$AH31,8,0)))))</f>
        <v>0.13829164838379407</v>
      </c>
      <c r="BH34" s="1" t="s">
        <v>38</v>
      </c>
      <c r="BI34" s="5">
        <f>MAX($W32:$AA32)</f>
        <v>0</v>
      </c>
      <c r="BJ34" s="6">
        <f>_xlfn.IFNA(VLOOKUP($BI34, $W32:$AH32,8,0), _xlfn.IFNA(VLOOKUP($BI34, $X32:$AH32,8,0), _xlfn.IFNA(VLOOKUP($BI34, $Y32:$AH32,8,0), _xlfn.IFNA(VLOOKUP($BI34, $Z32:$AH32,8,0), VLOOKUP($BI34, $AA32:$AH32,8,0)))))</f>
        <v>0</v>
      </c>
      <c r="BL34" s="1" t="s">
        <v>38</v>
      </c>
      <c r="BM34" s="14">
        <f>MAX($W33:$AA33)</f>
        <v>1.0262208657047724</v>
      </c>
      <c r="BN34" s="15">
        <f>_xlfn.IFNA(VLOOKUP($BM34, $W33:$AH33,8,0), _xlfn.IFNA(VLOOKUP($BM34, $X33:$AH33,8,0), _xlfn.IFNA(VLOOKUP($BM34, $Y33:$AH33,8,0), _xlfn.IFNA(VLOOKUP($BM34, $Z33:$AH33,8,0), VLOOKUP($BM34, $AA33:$AH33,8,0)))))</f>
        <v>1.474298582969826E-2</v>
      </c>
      <c r="BP34" s="1" t="s">
        <v>38</v>
      </c>
      <c r="BQ34" s="14">
        <f>MAX($W34:$AA34)</f>
        <v>0</v>
      </c>
      <c r="BR34" s="15">
        <f>_xlfn.IFNA(VLOOKUP($BQ34, $W34:$AH34,8,0), _xlfn.IFNA(VLOOKUP($BQ34, $X34:$AH34,8,0), _xlfn.IFNA(VLOOKUP($BQ34, $Y34:$AH34,8,0), _xlfn.IFNA(VLOOKUP($BQ34, $Z34:$AH34,8,0), VLOOKUP($BQ34, $AA34:$AH34,8,0)))))</f>
        <v>0</v>
      </c>
    </row>
    <row r="35" spans="1:70" x14ac:dyDescent="0.35">
      <c r="AQ35" s="22" t="s">
        <v>29</v>
      </c>
      <c r="AR35" s="5">
        <f t="shared" si="34"/>
        <v>0</v>
      </c>
      <c r="AS35" s="5">
        <f t="shared" si="34"/>
        <v>0</v>
      </c>
      <c r="AT35" s="5">
        <f t="shared" si="34"/>
        <v>1</v>
      </c>
      <c r="AU35" s="5">
        <f t="shared" si="34"/>
        <v>2</v>
      </c>
      <c r="AV35" s="23">
        <f t="shared" si="34"/>
        <v>0</v>
      </c>
      <c r="AW35" s="5"/>
    </row>
    <row r="36" spans="1:70" x14ac:dyDescent="0.35">
      <c r="AQ36" s="22" t="s">
        <v>30</v>
      </c>
      <c r="AR36" s="5">
        <f t="shared" si="34"/>
        <v>0</v>
      </c>
      <c r="AS36" s="5">
        <f t="shared" si="34"/>
        <v>1</v>
      </c>
      <c r="AT36" s="5">
        <f t="shared" si="34"/>
        <v>1</v>
      </c>
      <c r="AU36" s="5">
        <f t="shared" si="34"/>
        <v>1</v>
      </c>
      <c r="AV36" s="23">
        <f t="shared" si="34"/>
        <v>0</v>
      </c>
      <c r="AW36" s="5"/>
      <c r="AX36" t="s">
        <v>42</v>
      </c>
      <c r="AY36">
        <f>COUNTIF(AY27:AY34, "&gt;1.5")</f>
        <v>8</v>
      </c>
      <c r="BD36" t="s">
        <v>42</v>
      </c>
      <c r="BE36">
        <f>COUNTIF(BE27:BE34, "&gt;1.5")</f>
        <v>5</v>
      </c>
      <c r="BH36" t="s">
        <v>42</v>
      </c>
      <c r="BI36">
        <f>COUNTIF(BI27:BI34, "&gt;1.5")</f>
        <v>2</v>
      </c>
      <c r="BL36" t="s">
        <v>42</v>
      </c>
      <c r="BM36">
        <f>COUNTIF(BM27:BM34, "&gt;1.5")</f>
        <v>3</v>
      </c>
      <c r="BP36" t="s">
        <v>42</v>
      </c>
      <c r="BQ36">
        <f>COUNTIF(BQ27:BQ34, "&gt;1.5")</f>
        <v>3</v>
      </c>
    </row>
    <row r="37" spans="1:70" x14ac:dyDescent="0.35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7</v>
      </c>
      <c r="BD37" t="s">
        <v>43</v>
      </c>
      <c r="BE37">
        <f>COUNTIF(BE27:BE34, "&gt;2")</f>
        <v>4</v>
      </c>
      <c r="BH37" t="s">
        <v>43</v>
      </c>
      <c r="BI37">
        <f>COUNTIF(BI27:BI34, "&gt;2")</f>
        <v>2</v>
      </c>
      <c r="BL37" t="s">
        <v>43</v>
      </c>
      <c r="BM37">
        <f>COUNTIF(BM27:BM34, "&gt;2")</f>
        <v>3</v>
      </c>
      <c r="BP37" t="s">
        <v>43</v>
      </c>
      <c r="BQ37">
        <f>COUNTIF(BQ27:BQ34, "&gt;2")</f>
        <v>3</v>
      </c>
    </row>
    <row r="39" spans="1:70" x14ac:dyDescent="0.35">
      <c r="AX39" s="1" t="s">
        <v>45</v>
      </c>
      <c r="AY39" s="1"/>
    </row>
    <row r="40" spans="1:70" x14ac:dyDescent="0.35">
      <c r="AX40" t="s">
        <v>26</v>
      </c>
      <c r="AY40" t="str">
        <f>IF(COUNTIF(W3:AA3,AY27), B3, IF(COUNTIF(W4:AA4,AY27), B4, IF(COUNTIF(W5:AA5,AY27), B5, B6)))</f>
        <v>dE(class)</v>
      </c>
    </row>
    <row r="41" spans="1:70" x14ac:dyDescent="0.35">
      <c r="AX41" t="s">
        <v>31</v>
      </c>
      <c r="AY41" t="str">
        <f>IF(COUNTIF(W7:AA7,AY28), B7, IF(COUNTIF(W8:AA8,AY28), B8, IF(COUNTIF(W9:AA9,AY28), B9, B10)))</f>
        <v>dU</v>
      </c>
    </row>
    <row r="42" spans="1:70" x14ac:dyDescent="0.35">
      <c r="AX42" t="s">
        <v>32</v>
      </c>
      <c r="AY42" t="str">
        <f>IF(COUNTIF(W11:AA11,AY29), B11, IF(COUNTIF(W12:AA12,AY29), B12, IF(COUNTIF(W13:AA13,AY29), B13, B14)))</f>
        <v>dE(class)</v>
      </c>
    </row>
    <row r="43" spans="1:70" x14ac:dyDescent="0.35">
      <c r="AX43" t="s">
        <v>33</v>
      </c>
      <c r="AY43" t="str">
        <f>IF(COUNTIF(W15:AA15,AY30), B15, IF(COUNTIF(W16:AA16,AY30), B16, IF(COUNTIF(W17:AA17,AY30), B17, B18)))</f>
        <v>dU</v>
      </c>
    </row>
    <row r="44" spans="1:70" x14ac:dyDescent="0.35">
      <c r="AX44" t="s">
        <v>34</v>
      </c>
      <c r="AY44" t="str">
        <f>IF(COUNTIF(W19:AA19,AY31), B19, IF(COUNTIF(W20:AA20,AY31), B20, IF(COUNTIF(W21:AA21,AY31), B21, B22)))</f>
        <v>dE(class)</v>
      </c>
    </row>
    <row r="45" spans="1:70" x14ac:dyDescent="0.35">
      <c r="AX45" t="s">
        <v>35</v>
      </c>
      <c r="AY45" t="str">
        <f>IF(COUNTIF(W23:AA23,AY32), B23, IF(COUNTIF(W24:AA24,AY32), B24, IF(COUNTIF(W25:AA25,AY32), B25, B26)))</f>
        <v>dU(class)</v>
      </c>
    </row>
    <row r="46" spans="1:70" x14ac:dyDescent="0.35">
      <c r="AX46" t="s">
        <v>37</v>
      </c>
      <c r="AY46" t="str">
        <f>IF(COUNTIF(W27:AA27,AY33), B27, IF(COUNTIF(W28:AA28,AY33), B28, IF(COUNTIF(W29:AA29,AY33), B29, B30)))</f>
        <v>dU</v>
      </c>
    </row>
    <row r="47" spans="1:70" x14ac:dyDescent="0.35">
      <c r="AX47" t="s">
        <v>38</v>
      </c>
      <c r="AY47" t="str">
        <f>IF(COUNTIF(W31:AA31,AY34), B31, IF(COUNTIF(W32:AA32,AY34), B32, IF(COUNTIF(W33:AA33,AY34), B33, B34)))</f>
        <v>dE(class)</v>
      </c>
    </row>
    <row r="49" spans="50:52" x14ac:dyDescent="0.35">
      <c r="AX49" t="s">
        <v>46</v>
      </c>
      <c r="AY49" t="s">
        <v>47</v>
      </c>
    </row>
    <row r="50" spans="50:52" x14ac:dyDescent="0.35">
      <c r="AX50" t="s">
        <v>27</v>
      </c>
      <c r="AY50">
        <f>COUNTIF(AY$40:AY$47, AX50)</f>
        <v>4</v>
      </c>
    </row>
    <row r="51" spans="50:52" x14ac:dyDescent="0.35">
      <c r="AX51" t="s">
        <v>28</v>
      </c>
      <c r="AY51">
        <f t="shared" ref="AY51:AY53" si="35">COUNTIF(AY$40:AY$47, AX51)</f>
        <v>0</v>
      </c>
    </row>
    <row r="52" spans="50:52" x14ac:dyDescent="0.35">
      <c r="AX52" t="s">
        <v>29</v>
      </c>
      <c r="AY52">
        <f t="shared" si="35"/>
        <v>1</v>
      </c>
    </row>
    <row r="53" spans="50:52" x14ac:dyDescent="0.35">
      <c r="AX53" t="s">
        <v>30</v>
      </c>
      <c r="AY53">
        <f t="shared" si="35"/>
        <v>3</v>
      </c>
    </row>
    <row r="55" spans="50:52" x14ac:dyDescent="0.35">
      <c r="AX55" t="s">
        <v>46</v>
      </c>
      <c r="AY55" t="s">
        <v>50</v>
      </c>
      <c r="AZ55" t="s">
        <v>51</v>
      </c>
    </row>
    <row r="56" spans="50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5</v>
      </c>
      <c r="AZ56">
        <f>SUM(COUNTIF(AB3, "&gt;2"), COUNTIF(AB7, "&gt;2"), COUNTIF(AB11, "&gt;2"), COUNTIF(AB15, "&gt;2"), COUNTIF(AB19, "&gt;2"), COUNTIF(AB23, "&gt;2"), COUNTIF(AB27, "&gt;2"), COUNTIF(AB31, "&gt;2"))</f>
        <v>4</v>
      </c>
    </row>
    <row r="57" spans="50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2</v>
      </c>
      <c r="AZ57">
        <f t="shared" ref="AZ57:AZ59" si="36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5">
      <c r="AX58" t="s">
        <v>29</v>
      </c>
      <c r="AY58">
        <f t="shared" ref="AY58:AY59" si="37">SUM(COUNTIF(AB5, "&gt;1.5"), COUNTIF(AB9, "&gt;1.5"), COUNTIF(AB13, "&gt;1.5"), COUNTIF(AB17, "&gt;1.5"), COUNTIF(AB21, "&gt;1.5"), COUNTIF(AB25, "&gt;1.5"), COUNTIF(AB29, "&gt;1.5"), COUNTIF(AB33, "&gt;1.5"))</f>
        <v>3</v>
      </c>
      <c r="AZ58">
        <f t="shared" si="36"/>
        <v>3</v>
      </c>
    </row>
    <row r="59" spans="50:52" x14ac:dyDescent="0.35">
      <c r="AX59" t="s">
        <v>30</v>
      </c>
      <c r="AY59">
        <f t="shared" si="37"/>
        <v>3</v>
      </c>
      <c r="AZ59">
        <f t="shared" si="36"/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ECCE-674F-4399-9493-B9278C1BE4B6}">
  <dimension ref="A1:BR59"/>
  <sheetViews>
    <sheetView topLeftCell="AS28" zoomScale="70" zoomScaleNormal="70" workbookViewId="0">
      <selection activeCell="BA47" sqref="BA40:BA47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2" t="s">
        <v>26</v>
      </c>
      <c r="B3" t="s">
        <v>27</v>
      </c>
      <c r="C3">
        <v>484</v>
      </c>
      <c r="D3">
        <v>87</v>
      </c>
      <c r="E3">
        <v>14</v>
      </c>
      <c r="F3">
        <v>0</v>
      </c>
      <c r="G3">
        <v>0</v>
      </c>
      <c r="I3">
        <v>71</v>
      </c>
      <c r="J3">
        <v>14</v>
      </c>
      <c r="K3">
        <v>4</v>
      </c>
      <c r="L3">
        <v>0</v>
      </c>
      <c r="M3">
        <v>0</v>
      </c>
      <c r="O3" s="3">
        <f>IF(I3&gt;0, I3/C3, 0)</f>
        <v>0.14669421487603307</v>
      </c>
      <c r="P3" s="3">
        <f>IF(J3&gt;0, J3/D3, 0)</f>
        <v>0.16091954022988506</v>
      </c>
      <c r="Q3" s="3">
        <f>IF(K3&gt;0, K3/E3, 0)</f>
        <v>0.2857142857142857</v>
      </c>
      <c r="R3" s="3">
        <f>IF(L3&gt;0, L3/F3, 0)</f>
        <v>0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0.97056986354026531</v>
      </c>
      <c r="X3" s="4">
        <f>P3/$U3</f>
        <v>1.0646885859395885</v>
      </c>
      <c r="Y3" s="4">
        <f>Q3/$U3</f>
        <v>1.8903654485049834</v>
      </c>
      <c r="Z3" s="4">
        <f>R3/$U3</f>
        <v>0</v>
      </c>
      <c r="AA3" s="4">
        <f>S3/$U3</f>
        <v>0</v>
      </c>
      <c r="AB3" s="4">
        <f>MAX(W3:AA3)</f>
        <v>1.8903654485049834</v>
      </c>
      <c r="AC3" s="4"/>
      <c r="AD3" s="4">
        <f>IF(C3&gt;0,((I3*((3*86)+C3))/(4*C3*86))*(1-(C3-I3)/(569-86)),0)</f>
        <v>4.5857392752787544E-2</v>
      </c>
      <c r="AE3" s="4">
        <f t="shared" ref="AE3:AH6" si="0">IF(D3&gt;0,((J3*((3*86)+D3))/(4*D3*86))*(1-(D3-J3)/(569-86)),0)</f>
        <v>0.13699545576049185</v>
      </c>
      <c r="AF3" s="4">
        <f t="shared" si="0"/>
        <v>0.22123632061520263</v>
      </c>
      <c r="AG3" s="4">
        <f t="shared" si="0"/>
        <v>0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8.8274706351409646E-2</v>
      </c>
      <c r="AL3" s="3">
        <f t="shared" si="1"/>
        <v>0.10087463168184023</v>
      </c>
      <c r="AM3" s="3">
        <f t="shared" si="1"/>
        <v>9.110219845513963E-2</v>
      </c>
      <c r="AN3" s="3">
        <f t="shared" si="1"/>
        <v>0</v>
      </c>
      <c r="AO3" s="3">
        <f t="shared" si="1"/>
        <v>0</v>
      </c>
      <c r="AQ3" t="s">
        <v>27</v>
      </c>
      <c r="AR3" s="5">
        <f>AVERAGE(W3,W7,W11,W15,W19,W23,W27,W31)</f>
        <v>1.0243621249004677</v>
      </c>
      <c r="AS3" s="5">
        <f>AVERAGE(X3,X7,X11,X15,X19,X23,X27,X31)</f>
        <v>1.1659047423653968</v>
      </c>
      <c r="AT3" s="5">
        <f>AVERAGE(Y3,Y7,Y11,Y15,Y19,Y23,Y27,Y31)</f>
        <v>1.1810341069999117</v>
      </c>
      <c r="AU3" s="5">
        <f>AVERAGE(Z3,Z7,Z11,Z15,Z19,Z23,Z27,Z31)</f>
        <v>0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2.7676497696022869E-2</v>
      </c>
      <c r="AY3" s="5">
        <f t="shared" si="2"/>
        <v>0.10856556442330138</v>
      </c>
      <c r="AZ3" s="5">
        <f t="shared" si="2"/>
        <v>0.10373385117348323</v>
      </c>
      <c r="BA3" s="5">
        <f t="shared" si="2"/>
        <v>0</v>
      </c>
      <c r="BB3" s="5">
        <f t="shared" si="2"/>
        <v>0</v>
      </c>
      <c r="BD3" s="6">
        <f>MAX(AD3,AD7,AD11,AD15,AD19,AD23,AD27,AD31)</f>
        <v>7.9274272638117024E-2</v>
      </c>
      <c r="BE3" s="6">
        <f t="shared" ref="BE3:BH6" si="3">MAX(AE3,AE7,AE11,AE15,AE19,AE23,AE27,AE31)</f>
        <v>0.27137092789189243</v>
      </c>
      <c r="BF3" s="6">
        <f t="shared" si="3"/>
        <v>0.26275362318840584</v>
      </c>
      <c r="BG3" s="6">
        <f t="shared" si="3"/>
        <v>0</v>
      </c>
      <c r="BH3" s="6">
        <f t="shared" si="3"/>
        <v>0</v>
      </c>
    </row>
    <row r="4" spans="1:60" x14ac:dyDescent="0.35">
      <c r="B4" t="s">
        <v>28</v>
      </c>
      <c r="C4">
        <v>21</v>
      </c>
      <c r="D4">
        <v>4</v>
      </c>
      <c r="E4">
        <v>0</v>
      </c>
      <c r="F4">
        <v>0</v>
      </c>
      <c r="G4">
        <v>0</v>
      </c>
      <c r="I4">
        <v>2</v>
      </c>
      <c r="J4">
        <v>0</v>
      </c>
      <c r="K4">
        <v>0</v>
      </c>
      <c r="L4">
        <v>0</v>
      </c>
      <c r="M4">
        <v>0</v>
      </c>
      <c r="O4" s="3">
        <f t="shared" ref="O4:S19" si="4">IF(I4&gt;0, I4/C4, 0)</f>
        <v>9.5238095238095233E-2</v>
      </c>
      <c r="P4" s="3">
        <f t="shared" si="4"/>
        <v>0</v>
      </c>
      <c r="Q4" s="3">
        <f t="shared" si="4"/>
        <v>0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0.63012181616832774</v>
      </c>
      <c r="X4" s="4">
        <f t="shared" si="6"/>
        <v>0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34" si="7">MAX(W4:AA4)</f>
        <v>0.63012181616832774</v>
      </c>
      <c r="AC4" s="4"/>
      <c r="AD4" s="4">
        <f>IF(C4&gt;0,((I4*((3*86)+C4))/(4*C4*86))*(1-(C4-I4)/(569-86)),0)</f>
        <v>7.4203999092053413E-2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6.9401021636935886E-2</v>
      </c>
      <c r="AL4" s="7">
        <f t="shared" si="1"/>
        <v>6.7638733908499574E-2</v>
      </c>
      <c r="AM4" s="7">
        <f t="shared" si="1"/>
        <v>0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0.83741256844970269</v>
      </c>
      <c r="AS4" s="8">
        <f>AVERAGE(X4,X8,X12,X16,X20,X24,X28,X32)</f>
        <v>0.60756463887626622</v>
      </c>
      <c r="AT4" s="8">
        <f t="shared" ref="AT4:AV6" si="9">AVERAGE(Y4,Y8,Y12,Y16,Y20,Y24,Y28,Y32)</f>
        <v>0</v>
      </c>
      <c r="AU4" s="8">
        <f t="shared" si="9"/>
        <v>0</v>
      </c>
      <c r="AV4" s="8">
        <f t="shared" si="9"/>
        <v>0</v>
      </c>
      <c r="AW4" s="5"/>
      <c r="AX4" s="8">
        <f t="shared" si="2"/>
        <v>5.1951025156130225E-2</v>
      </c>
      <c r="AY4" s="8">
        <f t="shared" si="2"/>
        <v>4.4015712377981429E-2</v>
      </c>
      <c r="AZ4" s="8">
        <f t="shared" si="2"/>
        <v>0</v>
      </c>
      <c r="BA4" s="8">
        <f t="shared" si="2"/>
        <v>0</v>
      </c>
      <c r="BB4" s="8">
        <f t="shared" si="2"/>
        <v>0</v>
      </c>
      <c r="BD4" s="6">
        <f t="shared" ref="BD4:BD6" si="10">MAX(AD4,AD8,AD12,AD16,AD20,AD24,AD28,AD32)</f>
        <v>9.4482294206432144E-2</v>
      </c>
      <c r="BE4" s="6">
        <f t="shared" si="3"/>
        <v>0.1908416875522139</v>
      </c>
      <c r="BF4" s="9">
        <f t="shared" si="3"/>
        <v>0</v>
      </c>
      <c r="BG4" s="9">
        <f t="shared" si="3"/>
        <v>0</v>
      </c>
      <c r="BH4" s="9">
        <f t="shared" si="3"/>
        <v>0</v>
      </c>
    </row>
    <row r="5" spans="1:60" x14ac:dyDescent="0.35">
      <c r="B5" t="s">
        <v>29</v>
      </c>
      <c r="C5">
        <v>551</v>
      </c>
      <c r="D5">
        <v>327</v>
      </c>
      <c r="E5">
        <v>20</v>
      </c>
      <c r="F5">
        <v>2</v>
      </c>
      <c r="G5">
        <v>0</v>
      </c>
      <c r="I5">
        <v>83</v>
      </c>
      <c r="J5">
        <v>39</v>
      </c>
      <c r="K5">
        <v>3</v>
      </c>
      <c r="L5">
        <v>1</v>
      </c>
      <c r="M5">
        <v>0</v>
      </c>
      <c r="O5" s="3">
        <f t="shared" si="4"/>
        <v>0.15063520871143377</v>
      </c>
      <c r="P5" s="3">
        <f t="shared" si="4"/>
        <v>0.11926605504587157</v>
      </c>
      <c r="Q5" s="3">
        <f t="shared" si="4"/>
        <v>0.15</v>
      </c>
      <c r="R5" s="3">
        <f t="shared" si="4"/>
        <v>0.5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0.99664457856750954</v>
      </c>
      <c r="X5" s="4">
        <f t="shared" si="6"/>
        <v>0.78909750373373166</v>
      </c>
      <c r="Y5" s="4">
        <f t="shared" si="6"/>
        <v>0.99244186046511629</v>
      </c>
      <c r="Z5" s="4">
        <f t="shared" si="6"/>
        <v>3.308139534883721</v>
      </c>
      <c r="AA5" s="4">
        <f t="shared" si="6"/>
        <v>0</v>
      </c>
      <c r="AB5" s="4">
        <f t="shared" si="7"/>
        <v>3.308139534883721</v>
      </c>
      <c r="AC5" s="4"/>
      <c r="AD5" s="4">
        <f>IF(C5&gt;0,((I5*((3*86)+C5))/(4*C5*86))*(1-(C5-I5)/(569-86)),0)</f>
        <v>1.1001722866491198E-2</v>
      </c>
      <c r="AE5" s="4">
        <f t="shared" si="0"/>
        <v>8.1884510745328362E-2</v>
      </c>
      <c r="AF5" s="4">
        <f t="shared" si="0"/>
        <v>0.11695435504838943</v>
      </c>
      <c r="AG5" s="4">
        <f t="shared" si="0"/>
        <v>0.37712456064326638</v>
      </c>
      <c r="AH5" s="4">
        <f t="shared" si="0"/>
        <v>0</v>
      </c>
      <c r="AI5" s="3"/>
      <c r="AJ5" t="s">
        <v>29</v>
      </c>
      <c r="AK5" s="7">
        <f t="shared" si="1"/>
        <v>9.0833155872087276E-2</v>
      </c>
      <c r="AL5" s="7">
        <f t="shared" si="1"/>
        <v>0.11238978416258245</v>
      </c>
      <c r="AM5" s="7">
        <f t="shared" si="1"/>
        <v>7.5438596491228069E-2</v>
      </c>
      <c r="AN5" s="7">
        <f t="shared" si="1"/>
        <v>0</v>
      </c>
      <c r="AO5" s="7">
        <f t="shared" si="1"/>
        <v>0</v>
      </c>
      <c r="AQ5" t="s">
        <v>29</v>
      </c>
      <c r="AR5" s="8">
        <f t="shared" si="8"/>
        <v>1.0183418262322219</v>
      </c>
      <c r="AS5" s="8">
        <f>AVERAGE(X5,X9,X13,X17,X21,X25,X29,X33)</f>
        <v>1.1129753051832132</v>
      </c>
      <c r="AT5" s="8">
        <f t="shared" si="9"/>
        <v>0.6323592283335312</v>
      </c>
      <c r="AU5" s="8">
        <f t="shared" si="9"/>
        <v>0.41351744186046513</v>
      </c>
      <c r="AV5" s="8">
        <f t="shared" si="9"/>
        <v>0</v>
      </c>
      <c r="AW5" s="5"/>
      <c r="AX5" s="8">
        <f t="shared" si="2"/>
        <v>3.3119007015428567E-2</v>
      </c>
      <c r="AY5" s="8">
        <f t="shared" si="2"/>
        <v>0.10515922708117649</v>
      </c>
      <c r="AZ5" s="8">
        <f t="shared" si="2"/>
        <v>5.9828273943288032E-2</v>
      </c>
      <c r="BA5" s="8">
        <f t="shared" si="2"/>
        <v>4.7140570080408298E-2</v>
      </c>
      <c r="BB5" s="8">
        <f t="shared" si="2"/>
        <v>0</v>
      </c>
      <c r="BD5" s="6">
        <f t="shared" si="10"/>
        <v>8.8718676724016163E-2</v>
      </c>
      <c r="BE5" s="6">
        <f t="shared" si="3"/>
        <v>0.2295163144398267</v>
      </c>
      <c r="BF5" s="9">
        <f t="shared" si="3"/>
        <v>0.30540289855072467</v>
      </c>
      <c r="BG5" s="9">
        <f t="shared" si="3"/>
        <v>0.37712456064326638</v>
      </c>
      <c r="BH5" s="9">
        <f t="shared" si="3"/>
        <v>0</v>
      </c>
    </row>
    <row r="6" spans="1:60" s="1" customFormat="1" x14ac:dyDescent="0.35">
      <c r="B6" s="1" t="s">
        <v>30</v>
      </c>
      <c r="C6" s="1">
        <v>48</v>
      </c>
      <c r="D6" s="1">
        <v>17</v>
      </c>
      <c r="E6" s="1">
        <v>0</v>
      </c>
      <c r="F6" s="1">
        <v>0</v>
      </c>
      <c r="G6" s="1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O6" s="10">
        <f t="shared" si="4"/>
        <v>4.1666666666666664E-2</v>
      </c>
      <c r="P6" s="10">
        <f t="shared" si="4"/>
        <v>5.8823529411764705E-2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0.2756782945736434</v>
      </c>
      <c r="X6" s="11">
        <f t="shared" si="6"/>
        <v>0.38919288645690836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0.38919288645690836</v>
      </c>
      <c r="AC6" s="11"/>
      <c r="AD6" s="11">
        <f>IF(C6&gt;0,((I6*((3*86)+C6))/(4*C6*86))*(1-(C6-I6)/(569-86)),0)</f>
        <v>3.353405315614618E-2</v>
      </c>
      <c r="AE6" s="11">
        <f t="shared" si="0"/>
        <v>4.54668722898664E-2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7.1483639859171208E-2</v>
      </c>
      <c r="AL6" s="12">
        <f t="shared" si="1"/>
        <v>4.8531601656601663E-2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Q6" s="1" t="s">
        <v>30</v>
      </c>
      <c r="AR6" s="13">
        <f t="shared" si="8"/>
        <v>0.7623004502680365</v>
      </c>
      <c r="AS6" s="13">
        <f>AVERAGE(X6,X10,X14,X18,X22,X26,X30,X34)</f>
        <v>0.48388879249259165</v>
      </c>
      <c r="AT6" s="13">
        <f t="shared" si="9"/>
        <v>0</v>
      </c>
      <c r="AU6" s="13">
        <f t="shared" si="9"/>
        <v>0</v>
      </c>
      <c r="AV6" s="13">
        <f t="shared" si="9"/>
        <v>0</v>
      </c>
      <c r="AW6" s="14"/>
      <c r="AX6" s="13">
        <f t="shared" si="2"/>
        <v>4.4431765738851325E-2</v>
      </c>
      <c r="AY6" s="13">
        <f t="shared" si="2"/>
        <v>3.9738377020585788E-2</v>
      </c>
      <c r="AZ6" s="13">
        <f t="shared" si="2"/>
        <v>0</v>
      </c>
      <c r="BA6" s="13">
        <f t="shared" si="2"/>
        <v>0</v>
      </c>
      <c r="BB6" s="13">
        <f t="shared" si="2"/>
        <v>0</v>
      </c>
      <c r="BD6" s="15">
        <f t="shared" si="10"/>
        <v>9.6424941076594842E-2</v>
      </c>
      <c r="BE6" s="15">
        <f t="shared" si="3"/>
        <v>9.7604793005736407E-2</v>
      </c>
      <c r="BF6" s="16">
        <f t="shared" si="3"/>
        <v>0</v>
      </c>
      <c r="BG6" s="16">
        <f t="shared" si="3"/>
        <v>0</v>
      </c>
      <c r="BH6" s="16">
        <f t="shared" si="3"/>
        <v>0</v>
      </c>
    </row>
    <row r="7" spans="1:60" x14ac:dyDescent="0.35">
      <c r="A7" s="2" t="s">
        <v>31</v>
      </c>
      <c r="B7" t="s">
        <v>27</v>
      </c>
      <c r="C7" s="26">
        <v>544</v>
      </c>
      <c r="D7" s="26">
        <v>285</v>
      </c>
      <c r="E7" s="26">
        <v>15</v>
      </c>
      <c r="F7" s="26">
        <v>0</v>
      </c>
      <c r="G7" s="26">
        <v>0</v>
      </c>
      <c r="I7" s="26">
        <v>24</v>
      </c>
      <c r="J7" s="26">
        <v>8</v>
      </c>
      <c r="K7" s="26">
        <v>1</v>
      </c>
      <c r="L7" s="26">
        <v>0</v>
      </c>
      <c r="M7" s="26">
        <v>0</v>
      </c>
      <c r="O7" s="3">
        <f>IF(I7&gt;0, I7/C7, 0)</f>
        <v>4.4117647058823532E-2</v>
      </c>
      <c r="P7" s="3">
        <f t="shared" si="4"/>
        <v>2.8070175438596492E-2</v>
      </c>
      <c r="Q7" s="3">
        <f t="shared" si="4"/>
        <v>6.6666666666666666E-2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0.86561866125760656</v>
      </c>
      <c r="X7" s="4">
        <f>IF(P7&gt;0, P7/$U7, 0)</f>
        <v>0.55075620084694499</v>
      </c>
      <c r="Y7" s="4">
        <f>IF(Q7&gt;0, Q7/$U7, 0)</f>
        <v>1.3080459770114943</v>
      </c>
      <c r="Z7" s="4">
        <f t="shared" si="6"/>
        <v>0</v>
      </c>
      <c r="AA7" s="4">
        <f t="shared" si="6"/>
        <v>0</v>
      </c>
      <c r="AB7" s="4">
        <f t="shared" si="7"/>
        <v>1.3080459770114943</v>
      </c>
      <c r="AC7" s="4"/>
      <c r="AD7" s="4">
        <f>IF(C7&gt;0,((I7*((3*29)+C7))/(4*C7*29))*(1-(C7-I7)/(569-29)),0)</f>
        <v>8.8883254451205887E-3</v>
      </c>
      <c r="AE7" s="4">
        <f t="shared" ref="AE7:AH10" si="11">IF(D7&gt;0,((J7*((3*29)+D7))/(4*D7*29))*(1-(D7-J7)/(569-29)),0)</f>
        <v>4.3842172481010952E-2</v>
      </c>
      <c r="AF7" s="4">
        <f t="shared" si="11"/>
        <v>5.7100893997445723E-2</v>
      </c>
      <c r="AG7" s="4">
        <f t="shared" si="11"/>
        <v>0</v>
      </c>
      <c r="AH7" s="4">
        <f t="shared" si="11"/>
        <v>0</v>
      </c>
      <c r="AI7" s="3"/>
    </row>
    <row r="8" spans="1:60" x14ac:dyDescent="0.35">
      <c r="B8" t="s">
        <v>28</v>
      </c>
      <c r="C8" s="26">
        <v>275</v>
      </c>
      <c r="D8" s="26">
        <v>28</v>
      </c>
      <c r="E8" s="26">
        <v>1</v>
      </c>
      <c r="F8" s="26">
        <v>0</v>
      </c>
      <c r="G8" s="26">
        <v>0</v>
      </c>
      <c r="I8" s="26">
        <v>16</v>
      </c>
      <c r="J8" s="26">
        <v>1</v>
      </c>
      <c r="K8" s="26">
        <v>0</v>
      </c>
      <c r="L8" s="26">
        <v>0</v>
      </c>
      <c r="M8" s="26">
        <v>0</v>
      </c>
      <c r="O8" s="3">
        <f t="shared" ref="O8:S23" si="12">IF(I8&gt;0, I8/C8, 0)</f>
        <v>5.8181818181818182E-2</v>
      </c>
      <c r="P8" s="3">
        <f t="shared" si="4"/>
        <v>3.5714285714285712E-2</v>
      </c>
      <c r="Q8" s="3">
        <f t="shared" si="4"/>
        <v>0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1.1415673981191223</v>
      </c>
      <c r="X8" s="4">
        <f t="shared" si="14"/>
        <v>0.70073891625615758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1.1415673981191223</v>
      </c>
      <c r="AC8" s="4"/>
      <c r="AD8" s="4">
        <f>IF(C8&gt;0,((I8*((3*29)+C8))/(4*C8*29))*(1-(C8-I8)/(569-29)),0)</f>
        <v>9.4482294206432144E-2</v>
      </c>
      <c r="AE8" s="4">
        <f t="shared" si="11"/>
        <v>3.363608374384236E-2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3"/>
    </row>
    <row r="9" spans="1:60" x14ac:dyDescent="0.35">
      <c r="B9" t="s">
        <v>29</v>
      </c>
      <c r="C9" s="26">
        <v>552</v>
      </c>
      <c r="D9" s="26">
        <v>289</v>
      </c>
      <c r="E9" s="26">
        <v>16</v>
      </c>
      <c r="F9" s="26">
        <v>4</v>
      </c>
      <c r="G9" s="26">
        <v>0</v>
      </c>
      <c r="I9" s="26">
        <v>24</v>
      </c>
      <c r="J9" s="26">
        <v>11</v>
      </c>
      <c r="K9" s="26">
        <v>0</v>
      </c>
      <c r="L9" s="26">
        <v>0</v>
      </c>
      <c r="M9" s="26">
        <v>0</v>
      </c>
      <c r="O9" s="3">
        <f t="shared" si="12"/>
        <v>4.3478260869565216E-2</v>
      </c>
      <c r="P9" s="3">
        <f t="shared" si="4"/>
        <v>3.8062283737024222E-2</v>
      </c>
      <c r="Q9" s="3">
        <f t="shared" si="4"/>
        <v>0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0.85307346326836575</v>
      </c>
      <c r="X9" s="4">
        <f t="shared" si="14"/>
        <v>0.74680825677126839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0.85307346326836575</v>
      </c>
      <c r="AC9" s="4"/>
      <c r="AD9" s="4">
        <f>IF(C9&gt;0,((I9*((3*29)+C9))/(4*C9*29))*(1-(C9-I9)/(569-29)),0)</f>
        <v>5.3223388305847158E-3</v>
      </c>
      <c r="AE9" s="4">
        <f t="shared" si="11"/>
        <v>5.9859382112096585E-2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5">
      <c r="B10" s="1" t="s">
        <v>30</v>
      </c>
      <c r="C10" s="1">
        <v>343</v>
      </c>
      <c r="D10" s="1">
        <v>37</v>
      </c>
      <c r="E10" s="1">
        <v>0</v>
      </c>
      <c r="F10" s="1">
        <v>0</v>
      </c>
      <c r="G10" s="1">
        <v>0</v>
      </c>
      <c r="I10" s="1">
        <v>22</v>
      </c>
      <c r="J10" s="1">
        <v>1</v>
      </c>
      <c r="K10" s="1">
        <v>0</v>
      </c>
      <c r="L10" s="1">
        <v>0</v>
      </c>
      <c r="M10" s="1">
        <v>0</v>
      </c>
      <c r="O10" s="10">
        <f t="shared" si="12"/>
        <v>6.4139941690962099E-2</v>
      </c>
      <c r="P10" s="10">
        <f t="shared" si="4"/>
        <v>2.7027027027027029E-2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1.258469890419222</v>
      </c>
      <c r="X10" s="11">
        <f t="shared" si="14"/>
        <v>0.53028890959925445</v>
      </c>
      <c r="Y10" s="11">
        <f t="shared" si="14"/>
        <v>0</v>
      </c>
      <c r="Z10" s="11">
        <f t="shared" si="6"/>
        <v>0</v>
      </c>
      <c r="AA10" s="11">
        <f t="shared" si="6"/>
        <v>0</v>
      </c>
      <c r="AB10" s="11">
        <f t="shared" si="7"/>
        <v>1.258469890419222</v>
      </c>
      <c r="AC10" s="11"/>
      <c r="AD10" s="11">
        <f>IF(C10&gt;0,((I10*((3*29)+C10))/(4*C10*29))*(1-(C10-I10)/(569-29)),0)</f>
        <v>9.6424941076594842E-2</v>
      </c>
      <c r="AE10" s="11">
        <f t="shared" si="11"/>
        <v>2.6964895930413173E-2</v>
      </c>
      <c r="AF10" s="11">
        <f t="shared" si="11"/>
        <v>0</v>
      </c>
      <c r="AG10" s="11">
        <f t="shared" si="11"/>
        <v>0</v>
      </c>
      <c r="AH10" s="11">
        <f t="shared" si="11"/>
        <v>0</v>
      </c>
      <c r="AI10" s="10"/>
      <c r="AQ10" s="1" t="s">
        <v>40</v>
      </c>
    </row>
    <row r="11" spans="1:60" x14ac:dyDescent="0.35">
      <c r="A11" s="2" t="s">
        <v>32</v>
      </c>
      <c r="B11" t="s">
        <v>27</v>
      </c>
      <c r="C11" s="26">
        <v>465</v>
      </c>
      <c r="D11" s="26">
        <v>136</v>
      </c>
      <c r="E11" s="26">
        <v>0</v>
      </c>
      <c r="F11" s="26">
        <v>0</v>
      </c>
      <c r="G11" s="26">
        <v>0</v>
      </c>
      <c r="I11" s="26">
        <v>43</v>
      </c>
      <c r="J11" s="26">
        <v>30</v>
      </c>
      <c r="K11" s="26">
        <v>0</v>
      </c>
      <c r="L11" s="26">
        <v>0</v>
      </c>
      <c r="M11" s="26">
        <v>0</v>
      </c>
      <c r="O11" s="3">
        <f t="shared" si="12"/>
        <v>9.2473118279569888E-2</v>
      </c>
      <c r="P11" s="3">
        <f t="shared" si="4"/>
        <v>0.22058823529411764</v>
      </c>
      <c r="Q11" s="3">
        <f t="shared" si="4"/>
        <v>0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1.2236559139784946</v>
      </c>
      <c r="X11" s="4">
        <f t="shared" si="15"/>
        <v>2.9189466484268127</v>
      </c>
      <c r="Y11" s="4">
        <f t="shared" si="15"/>
        <v>0</v>
      </c>
      <c r="Z11" s="4">
        <f t="shared" si="6"/>
        <v>0</v>
      </c>
      <c r="AA11" s="4">
        <f t="shared" si="6"/>
        <v>0</v>
      </c>
      <c r="AB11" s="4">
        <f t="shared" si="7"/>
        <v>2.9189466484268127</v>
      </c>
      <c r="AC11" s="4"/>
      <c r="AD11" s="4">
        <f>IF(C11&gt;0,((I11*((3*43)+C11))/(4*C11*43))*(1-(C11-I11)/(569-43)),0)</f>
        <v>6.3142401569974249E-2</v>
      </c>
      <c r="AE11" s="4">
        <f t="shared" ref="AE11:AH14" si="16">IF(D11&gt;0,((J11*((3*43)+D11))/(4*D11*43))*(1-(D11-J11)/(569-43)),0)</f>
        <v>0.27137092789189243</v>
      </c>
      <c r="AF11" s="4">
        <f t="shared" si="16"/>
        <v>0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1.2236559139784946</v>
      </c>
      <c r="AS11" s="6">
        <f>MAX(X3,X7,X11,X15,X19,X23,X27,X31)</f>
        <v>2.9189466484268127</v>
      </c>
      <c r="AT11" s="6">
        <f>MAX(Y3,Y7,Y11,Y15,Y19,Y23,Y27,Y31)</f>
        <v>2.7487922705314007</v>
      </c>
      <c r="AU11" s="6">
        <f>MAX(Z3,Z7,Z11,Z15,Z19,Z23,Z27,Z31)</f>
        <v>0</v>
      </c>
      <c r="AV11" s="6">
        <f>MAX(AA3,AA7,AA11,AA15,AA19,AA23,AA27,AA31)</f>
        <v>0</v>
      </c>
      <c r="AW11" s="6"/>
    </row>
    <row r="12" spans="1:60" x14ac:dyDescent="0.35">
      <c r="A12" s="2"/>
      <c r="B12" t="s">
        <v>28</v>
      </c>
      <c r="C12" s="26">
        <v>10</v>
      </c>
      <c r="D12" s="26">
        <v>0</v>
      </c>
      <c r="E12" s="26">
        <v>0</v>
      </c>
      <c r="F12" s="26">
        <v>0</v>
      </c>
      <c r="G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O12" s="3">
        <f t="shared" si="12"/>
        <v>0.1</v>
      </c>
      <c r="P12" s="3">
        <f t="shared" si="4"/>
        <v>0</v>
      </c>
      <c r="Q12" s="3">
        <f t="shared" si="4"/>
        <v>0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1.3232558139534885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1.3232558139534885</v>
      </c>
      <c r="AC12" s="4"/>
      <c r="AD12" s="4">
        <f>IF(C12&gt;0,((I12*((3*43)+C12))/(4*C12*43))*(1-(C12-I12)/(569-43)),0)</f>
        <v>7.9431205234768765E-2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1.3232558139534885</v>
      </c>
      <c r="AS12" s="9">
        <f t="shared" si="18"/>
        <v>2.5401785714285716</v>
      </c>
      <c r="AT12" s="9">
        <f t="shared" si="18"/>
        <v>0</v>
      </c>
      <c r="AU12" s="6">
        <f t="shared" si="18"/>
        <v>0</v>
      </c>
      <c r="AV12" s="6">
        <f t="shared" si="18"/>
        <v>0</v>
      </c>
      <c r="AW12" s="6"/>
    </row>
    <row r="13" spans="1:60" x14ac:dyDescent="0.35">
      <c r="B13" t="s">
        <v>29</v>
      </c>
      <c r="C13" s="26">
        <v>509</v>
      </c>
      <c r="D13" s="26">
        <v>180</v>
      </c>
      <c r="E13" s="26">
        <v>5</v>
      </c>
      <c r="F13" s="26">
        <v>0</v>
      </c>
      <c r="G13" s="26">
        <v>0</v>
      </c>
      <c r="I13" s="26">
        <v>43</v>
      </c>
      <c r="J13" s="26">
        <v>32</v>
      </c>
      <c r="K13" s="26">
        <v>0</v>
      </c>
      <c r="L13" s="26">
        <v>0</v>
      </c>
      <c r="M13" s="26">
        <v>0</v>
      </c>
      <c r="O13" s="3">
        <f t="shared" si="12"/>
        <v>8.4479371316306479E-2</v>
      </c>
      <c r="P13" s="3">
        <f t="shared" si="4"/>
        <v>0.17777777777777778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1.117878192534381</v>
      </c>
      <c r="X13" s="4">
        <f t="shared" si="15"/>
        <v>2.3524547803617573</v>
      </c>
      <c r="Y13" s="4">
        <f t="shared" si="15"/>
        <v>0</v>
      </c>
      <c r="Z13" s="4">
        <f t="shared" si="6"/>
        <v>0</v>
      </c>
      <c r="AA13" s="4">
        <f t="shared" si="6"/>
        <v>0</v>
      </c>
      <c r="AB13" s="4">
        <f t="shared" si="7"/>
        <v>2.3524547803617573</v>
      </c>
      <c r="AC13" s="4"/>
      <c r="AD13" s="4">
        <f>IF(C13&gt;0,((I13*((3*43)+C13))/(4*C13*43))*(1-(C13-I13)/(569-43)),0)</f>
        <v>3.574443290728857E-2</v>
      </c>
      <c r="AE13" s="4">
        <f t="shared" si="16"/>
        <v>0.2295163144398267</v>
      </c>
      <c r="AF13" s="4">
        <f t="shared" si="16"/>
        <v>0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1.2025966183574879</v>
      </c>
      <c r="AS13" s="9">
        <f t="shared" si="18"/>
        <v>2.3524547803617573</v>
      </c>
      <c r="AT13" s="9">
        <f t="shared" si="18"/>
        <v>3.2985507246376815</v>
      </c>
      <c r="AU13" s="6">
        <f t="shared" si="18"/>
        <v>3.308139534883721</v>
      </c>
      <c r="AV13" s="6">
        <f t="shared" si="18"/>
        <v>0</v>
      </c>
      <c r="AW13" s="6"/>
    </row>
    <row r="14" spans="1:60" s="1" customFormat="1" x14ac:dyDescent="0.35">
      <c r="B14" s="1" t="s">
        <v>30</v>
      </c>
      <c r="C14" s="1">
        <v>33</v>
      </c>
      <c r="D14" s="1">
        <v>8</v>
      </c>
      <c r="E14" s="1">
        <v>0</v>
      </c>
      <c r="F14" s="1">
        <v>0</v>
      </c>
      <c r="G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O14" s="10">
        <f t="shared" si="12"/>
        <v>3.0303030303030304E-2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0.4009866102889359</v>
      </c>
      <c r="X14" s="11">
        <f t="shared" si="15"/>
        <v>0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0.4009866102889359</v>
      </c>
      <c r="AC14" s="11"/>
      <c r="AD14" s="11">
        <f>IF(C14&gt;0,((I14*((3*43)+C14))/(4*C14*43))*(1-(C14-I14)/(569-43)),0)</f>
        <v>2.6804877852715861E-2</v>
      </c>
      <c r="AE14" s="11">
        <f t="shared" si="16"/>
        <v>0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1.258469890419222</v>
      </c>
      <c r="AS14" s="16">
        <f t="shared" si="18"/>
        <v>1.2425331079177233</v>
      </c>
      <c r="AT14" s="16">
        <f t="shared" si="18"/>
        <v>0</v>
      </c>
      <c r="AU14" s="15">
        <f t="shared" si="18"/>
        <v>0</v>
      </c>
      <c r="AV14" s="15">
        <f t="shared" si="18"/>
        <v>0</v>
      </c>
      <c r="AW14" s="15"/>
    </row>
    <row r="15" spans="1:60" x14ac:dyDescent="0.35">
      <c r="A15" s="2" t="s">
        <v>33</v>
      </c>
      <c r="B15" t="s">
        <v>27</v>
      </c>
      <c r="C15" s="26">
        <v>565</v>
      </c>
      <c r="D15" s="26">
        <v>458</v>
      </c>
      <c r="E15" s="26">
        <v>103</v>
      </c>
      <c r="F15" s="26">
        <v>3</v>
      </c>
      <c r="G15" s="26">
        <v>0</v>
      </c>
      <c r="I15" s="26">
        <v>51</v>
      </c>
      <c r="J15" s="26">
        <v>41</v>
      </c>
      <c r="K15" s="26">
        <v>15</v>
      </c>
      <c r="L15" s="26">
        <v>0</v>
      </c>
      <c r="M15" s="26">
        <v>0</v>
      </c>
      <c r="O15" s="3">
        <f t="shared" si="12"/>
        <v>9.0265486725663716E-2</v>
      </c>
      <c r="P15" s="3">
        <f t="shared" si="4"/>
        <v>8.9519650655021835E-2</v>
      </c>
      <c r="Q15" s="3">
        <f t="shared" si="4"/>
        <v>0.14563106796116504</v>
      </c>
      <c r="R15" s="3">
        <f t="shared" si="4"/>
        <v>0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1.0070796460176989</v>
      </c>
      <c r="X15" s="4">
        <f t="shared" si="15"/>
        <v>0.99875845534720431</v>
      </c>
      <c r="Y15" s="4">
        <f t="shared" si="15"/>
        <v>1.6247858366647627</v>
      </c>
      <c r="Z15" s="4">
        <f t="shared" si="6"/>
        <v>0</v>
      </c>
      <c r="AA15" s="4">
        <f t="shared" si="6"/>
        <v>0</v>
      </c>
      <c r="AB15" s="4">
        <f t="shared" si="7"/>
        <v>1.6247858366647627</v>
      </c>
      <c r="AC15" s="4"/>
      <c r="AD15" s="4">
        <f>IF(C15&gt;0,((I15*((3*51)+C15))/(4*C15*51))*(1-(C15-I15)/(569-51)),0)</f>
        <v>2.4532750196466961E-3</v>
      </c>
      <c r="AE15" s="4">
        <f t="shared" ref="AE15:AH18" si="19">IF(D15&gt;0,((J15*((3*51)+D15))/(4*D15*51))*(1-(D15-J15)/(569-51)),0)</f>
        <v>5.2278249314596618E-2</v>
      </c>
      <c r="AF15" s="4">
        <f t="shared" si="19"/>
        <v>0.15170591983841555</v>
      </c>
      <c r="AG15" s="4">
        <f t="shared" si="19"/>
        <v>0</v>
      </c>
      <c r="AH15" s="4">
        <f t="shared" si="19"/>
        <v>0</v>
      </c>
      <c r="AI15" s="3"/>
    </row>
    <row r="16" spans="1:60" x14ac:dyDescent="0.35">
      <c r="B16" t="s">
        <v>28</v>
      </c>
      <c r="C16" s="26">
        <v>18</v>
      </c>
      <c r="D16" s="26">
        <v>1</v>
      </c>
      <c r="E16" s="26">
        <v>0</v>
      </c>
      <c r="F16" s="26">
        <v>0</v>
      </c>
      <c r="G16" s="26">
        <v>0</v>
      </c>
      <c r="I16" s="26">
        <v>1</v>
      </c>
      <c r="J16" s="26">
        <v>0</v>
      </c>
      <c r="K16" s="26">
        <v>0</v>
      </c>
      <c r="L16" s="26">
        <v>0</v>
      </c>
      <c r="M16" s="26">
        <v>0</v>
      </c>
      <c r="O16" s="3">
        <f t="shared" si="12"/>
        <v>5.5555555555555552E-2</v>
      </c>
      <c r="P16" s="3">
        <f t="shared" si="4"/>
        <v>0</v>
      </c>
      <c r="Q16" s="3">
        <f t="shared" si="4"/>
        <v>0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0.61982570806100212</v>
      </c>
      <c r="X16" s="4">
        <f t="shared" si="15"/>
        <v>0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0.61982570806100212</v>
      </c>
      <c r="AC16" s="4"/>
      <c r="AD16" s="4">
        <f>IF(C16&gt;0,((I16*((3*51)+C16))/(4*C16*51))*(1-(C16-I16)/(569-51)),0)</f>
        <v>4.5040313422666366E-2</v>
      </c>
      <c r="AE16" s="4">
        <f t="shared" si="19"/>
        <v>0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3"/>
    </row>
    <row r="17" spans="1:70" x14ac:dyDescent="0.35">
      <c r="B17" t="s">
        <v>29</v>
      </c>
      <c r="C17" s="26">
        <v>482</v>
      </c>
      <c r="D17" s="26">
        <v>181</v>
      </c>
      <c r="E17" s="26">
        <v>18</v>
      </c>
      <c r="F17" s="26">
        <v>0</v>
      </c>
      <c r="G17" s="26">
        <v>0</v>
      </c>
      <c r="I17" s="26">
        <v>36</v>
      </c>
      <c r="J17" s="26">
        <v>6</v>
      </c>
      <c r="K17" s="26">
        <v>0</v>
      </c>
      <c r="L17" s="26">
        <v>0</v>
      </c>
      <c r="M17" s="26">
        <v>0</v>
      </c>
      <c r="O17" s="3">
        <f t="shared" si="12"/>
        <v>7.4688796680497924E-2</v>
      </c>
      <c r="P17" s="3">
        <f t="shared" si="4"/>
        <v>3.3149171270718231E-2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0.83329265316084933</v>
      </c>
      <c r="X17" s="4">
        <f t="shared" si="15"/>
        <v>0.36984075398115046</v>
      </c>
      <c r="Y17" s="4">
        <f t="shared" si="15"/>
        <v>0</v>
      </c>
      <c r="Z17" s="4">
        <f t="shared" si="6"/>
        <v>0</v>
      </c>
      <c r="AA17" s="4">
        <f t="shared" si="6"/>
        <v>0</v>
      </c>
      <c r="AB17" s="4">
        <f t="shared" si="7"/>
        <v>0.83329265316084933</v>
      </c>
      <c r="AC17" s="4"/>
      <c r="AD17" s="4">
        <f>IF(C17&gt;0,((I17*((3*51)+C17))/(4*C17*51))*(1-(C17-I17)/(569-51)),0)</f>
        <v>3.2314821184726006E-2</v>
      </c>
      <c r="AE17" s="4">
        <f t="shared" si="19"/>
        <v>3.593795290252879E-2</v>
      </c>
      <c r="AF17" s="4">
        <f t="shared" si="19"/>
        <v>0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5">
      <c r="B18" s="1" t="s">
        <v>30</v>
      </c>
      <c r="C18" s="1">
        <v>21</v>
      </c>
      <c r="D18" s="1">
        <v>3</v>
      </c>
      <c r="E18" s="1">
        <v>0</v>
      </c>
      <c r="F18" s="1">
        <v>0</v>
      </c>
      <c r="G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O18" s="10">
        <f t="shared" si="12"/>
        <v>4.7619047619047616E-2</v>
      </c>
      <c r="P18" s="10">
        <f t="shared" si="4"/>
        <v>0</v>
      </c>
      <c r="Q18" s="10">
        <f t="shared" si="4"/>
        <v>0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0.53127917833800176</v>
      </c>
      <c r="X18" s="11">
        <f t="shared" si="15"/>
        <v>0</v>
      </c>
      <c r="Y18" s="11">
        <f t="shared" si="15"/>
        <v>0</v>
      </c>
      <c r="Z18" s="11">
        <f t="shared" si="6"/>
        <v>0</v>
      </c>
      <c r="AA18" s="11">
        <f t="shared" si="6"/>
        <v>0</v>
      </c>
      <c r="AB18" s="11">
        <f t="shared" si="7"/>
        <v>0.53127917833800176</v>
      </c>
      <c r="AC18" s="11"/>
      <c r="AD18" s="11">
        <f>IF(C18&gt;0,((I18*((3*51)+C18))/(4*C18*51))*(1-(C18-I18)/(569-51)),0)</f>
        <v>3.904805165309367E-2</v>
      </c>
      <c r="AE18" s="11">
        <f t="shared" si="19"/>
        <v>0</v>
      </c>
      <c r="AF18" s="11">
        <f t="shared" si="19"/>
        <v>0</v>
      </c>
      <c r="AG18" s="11">
        <f t="shared" si="19"/>
        <v>0</v>
      </c>
      <c r="AH18" s="11">
        <f t="shared" si="19"/>
        <v>0</v>
      </c>
      <c r="AI18" s="10"/>
    </row>
    <row r="19" spans="1:70" x14ac:dyDescent="0.35">
      <c r="A19" s="2" t="s">
        <v>34</v>
      </c>
      <c r="B19" t="s">
        <v>27</v>
      </c>
      <c r="C19" s="26">
        <v>551</v>
      </c>
      <c r="D19" s="26">
        <v>225</v>
      </c>
      <c r="E19" s="26">
        <v>15</v>
      </c>
      <c r="F19" s="26">
        <v>1</v>
      </c>
      <c r="G19" s="26">
        <v>0</v>
      </c>
      <c r="I19" s="26">
        <v>66</v>
      </c>
      <c r="J19" s="26">
        <v>27</v>
      </c>
      <c r="K19" s="26">
        <v>5</v>
      </c>
      <c r="L19" s="26">
        <v>0</v>
      </c>
      <c r="M19" s="26">
        <v>0</v>
      </c>
      <c r="O19" s="3">
        <f t="shared" si="12"/>
        <v>0.11978221415607986</v>
      </c>
      <c r="P19" s="3">
        <f t="shared" si="4"/>
        <v>0.12</v>
      </c>
      <c r="Q19" s="3">
        <f t="shared" si="4"/>
        <v>0.33333333333333331</v>
      </c>
      <c r="R19" s="3">
        <f t="shared" si="4"/>
        <v>0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0.98776927325810782</v>
      </c>
      <c r="X19" s="4">
        <f t="shared" si="15"/>
        <v>0.98956521739130432</v>
      </c>
      <c r="Y19" s="4">
        <f t="shared" si="15"/>
        <v>2.7487922705314007</v>
      </c>
      <c r="Z19" s="4">
        <f t="shared" si="6"/>
        <v>0</v>
      </c>
      <c r="AA19" s="4">
        <f t="shared" si="6"/>
        <v>0</v>
      </c>
      <c r="AB19" s="4">
        <f t="shared" si="7"/>
        <v>2.7487922705314007</v>
      </c>
      <c r="AC19" s="4"/>
      <c r="AD19" s="4">
        <f>IF(C19&gt;0,((I19*((3*69)+C19))/(4*C19*69))*(1-(C19-I19)/(569-69)),0)</f>
        <v>9.8690128619900661E-3</v>
      </c>
      <c r="AE19" s="4">
        <f t="shared" ref="AE19:AH22" si="21">IF(D19&gt;0,((J19*((3*69)+D19))/(4*D19*69))*(1-(D19-J19)/(569-69)),0)</f>
        <v>0.11344695652173913</v>
      </c>
      <c r="AF19" s="4">
        <f t="shared" si="21"/>
        <v>0.26275362318840584</v>
      </c>
      <c r="AG19" s="4">
        <f t="shared" si="21"/>
        <v>0</v>
      </c>
      <c r="AH19" s="4">
        <f t="shared" si="21"/>
        <v>0</v>
      </c>
      <c r="AI19" s="3"/>
      <c r="AQ19" t="s">
        <v>27</v>
      </c>
      <c r="AS19" s="6"/>
    </row>
    <row r="20" spans="1:70" x14ac:dyDescent="0.35">
      <c r="B20" t="s">
        <v>28</v>
      </c>
      <c r="C20" s="26">
        <v>19</v>
      </c>
      <c r="D20" s="26">
        <v>3</v>
      </c>
      <c r="E20" s="26">
        <v>0</v>
      </c>
      <c r="F20" s="26">
        <v>0</v>
      </c>
      <c r="G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O20" s="3">
        <f t="shared" si="12"/>
        <v>0</v>
      </c>
      <c r="P20" s="3">
        <f t="shared" si="12"/>
        <v>0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</v>
      </c>
      <c r="X20" s="4">
        <f t="shared" si="15"/>
        <v>0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</v>
      </c>
      <c r="AC20" s="4"/>
      <c r="AD20" s="4">
        <f>IF(C20&gt;0,((I20*((3*69)+C20))/(4*C20*69))*(1-(C20-I20)/(569-69)),0)</f>
        <v>0</v>
      </c>
      <c r="AE20" s="4">
        <f t="shared" si="21"/>
        <v>0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5">
      <c r="B21" t="s">
        <v>29</v>
      </c>
      <c r="C21" s="26">
        <v>483</v>
      </c>
      <c r="D21" s="26">
        <v>68</v>
      </c>
      <c r="E21" s="26">
        <v>5</v>
      </c>
      <c r="F21" s="26">
        <v>0</v>
      </c>
      <c r="G21" s="26">
        <v>0</v>
      </c>
      <c r="I21" s="26">
        <v>64</v>
      </c>
      <c r="J21" s="26">
        <v>14</v>
      </c>
      <c r="K21" s="26">
        <v>2</v>
      </c>
      <c r="L21" s="26">
        <v>0</v>
      </c>
      <c r="M21" s="26">
        <v>0</v>
      </c>
      <c r="O21" s="3">
        <f t="shared" si="12"/>
        <v>0.13250517598343686</v>
      </c>
      <c r="P21" s="3">
        <f t="shared" si="12"/>
        <v>0.20588235294117646</v>
      </c>
      <c r="Q21" s="3">
        <f t="shared" si="12"/>
        <v>0.4</v>
      </c>
      <c r="R21" s="3">
        <f t="shared" si="12"/>
        <v>0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1.0926876106460228</v>
      </c>
      <c r="X21" s="4">
        <f t="shared" si="15"/>
        <v>1.6977834612105711</v>
      </c>
      <c r="Y21" s="4">
        <f t="shared" si="15"/>
        <v>3.2985507246376815</v>
      </c>
      <c r="Z21" s="4">
        <f t="shared" si="15"/>
        <v>0</v>
      </c>
      <c r="AA21" s="4">
        <f t="shared" si="15"/>
        <v>0</v>
      </c>
      <c r="AB21" s="4">
        <f t="shared" si="7"/>
        <v>3.2985507246376815</v>
      </c>
      <c r="AC21" s="4"/>
      <c r="AD21" s="4">
        <f>IF(C21&gt;0,((I21*((3*69)+C21))/(4*C21*69))*(1-(C21-I21)/(569-69)),0)</f>
        <v>5.3664596273291933E-2</v>
      </c>
      <c r="AE21" s="4">
        <f t="shared" si="21"/>
        <v>0.18298167092924128</v>
      </c>
      <c r="AF21" s="4">
        <f t="shared" si="21"/>
        <v>0.30540289855072467</v>
      </c>
      <c r="AG21" s="4">
        <f t="shared" si="21"/>
        <v>0</v>
      </c>
      <c r="AH21" s="4">
        <f t="shared" si="21"/>
        <v>0</v>
      </c>
      <c r="AI21" s="3"/>
      <c r="AQ21" t="s">
        <v>29</v>
      </c>
    </row>
    <row r="22" spans="1:70" s="1" customFormat="1" x14ac:dyDescent="0.35">
      <c r="B22" s="1" t="s">
        <v>30</v>
      </c>
      <c r="C22" s="1">
        <v>45</v>
      </c>
      <c r="D22" s="1">
        <v>15</v>
      </c>
      <c r="E22" s="1">
        <v>0</v>
      </c>
      <c r="F22" s="1">
        <v>0</v>
      </c>
      <c r="G22" s="1">
        <v>0</v>
      </c>
      <c r="I22" s="1">
        <v>3</v>
      </c>
      <c r="J22" s="1">
        <v>1</v>
      </c>
      <c r="K22" s="1">
        <v>0</v>
      </c>
      <c r="L22" s="1">
        <v>0</v>
      </c>
      <c r="M22" s="1">
        <v>0</v>
      </c>
      <c r="O22" s="10">
        <f t="shared" si="12"/>
        <v>6.6666666666666666E-2</v>
      </c>
      <c r="P22" s="10">
        <f t="shared" si="12"/>
        <v>6.6666666666666666E-2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0.54975845410628021</v>
      </c>
      <c r="X22" s="11">
        <f t="shared" si="15"/>
        <v>0.54975845410628021</v>
      </c>
      <c r="Y22" s="11">
        <f t="shared" si="15"/>
        <v>0</v>
      </c>
      <c r="Z22" s="11">
        <f t="shared" si="15"/>
        <v>0</v>
      </c>
      <c r="AA22" s="11">
        <f t="shared" si="15"/>
        <v>0</v>
      </c>
      <c r="AB22" s="11">
        <f t="shared" si="7"/>
        <v>0.54975845410628021</v>
      </c>
      <c r="AC22" s="11"/>
      <c r="AD22" s="11">
        <f>IF(C22&gt;0,((I22*((3*69)+C22))/(4*C22*69))*(1-(C22-I22)/(569-69)),0)</f>
        <v>5.5756521739130441E-2</v>
      </c>
      <c r="AE22" s="11">
        <f t="shared" si="21"/>
        <v>5.2121739130434781E-2</v>
      </c>
      <c r="AF22" s="11">
        <f t="shared" si="21"/>
        <v>0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5">
      <c r="A23" s="2" t="s">
        <v>35</v>
      </c>
      <c r="B23" t="s">
        <v>27</v>
      </c>
      <c r="C23" s="26">
        <v>559</v>
      </c>
      <c r="D23" s="26">
        <v>331</v>
      </c>
      <c r="E23" s="26">
        <v>51</v>
      </c>
      <c r="F23" s="26">
        <v>2</v>
      </c>
      <c r="G23" s="26">
        <v>0</v>
      </c>
      <c r="I23" s="26">
        <v>39</v>
      </c>
      <c r="J23" s="26">
        <v>25</v>
      </c>
      <c r="K23" s="26">
        <v>4</v>
      </c>
      <c r="L23" s="26">
        <v>0</v>
      </c>
      <c r="M23" s="26">
        <v>0</v>
      </c>
      <c r="O23" s="3">
        <f t="shared" si="12"/>
        <v>6.9767441860465115E-2</v>
      </c>
      <c r="P23" s="3">
        <f t="shared" si="12"/>
        <v>7.5528700906344406E-2</v>
      </c>
      <c r="Q23" s="3">
        <f t="shared" si="12"/>
        <v>7.8431372549019607E-2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1.0178890876565294</v>
      </c>
      <c r="X23" s="4">
        <f t="shared" si="15"/>
        <v>1.101944379889999</v>
      </c>
      <c r="Y23" s="4">
        <f t="shared" si="15"/>
        <v>1.1442936148818501</v>
      </c>
      <c r="Z23" s="4">
        <f t="shared" si="15"/>
        <v>0</v>
      </c>
      <c r="AA23" s="4">
        <f t="shared" si="15"/>
        <v>0</v>
      </c>
      <c r="AB23" s="4">
        <f t="shared" si="7"/>
        <v>1.1442936148818501</v>
      </c>
      <c r="AC23" s="4"/>
      <c r="AD23" s="4">
        <f>IF(C23&gt;0,((I23*((3*39)+C23))/(4*C23*39))*(1-(C23-I23)/(569-39)),0)</f>
        <v>5.704256252742429E-3</v>
      </c>
      <c r="AE23" s="4">
        <f t="shared" ref="AE23:AH26" si="23">IF(D23&gt;0,((J23*((3*39)+D23))/(4*D23*39))*(1-(D23-J23)/(569-39)),0)</f>
        <v>9.1672184244720303E-2</v>
      </c>
      <c r="AF23" s="4">
        <f t="shared" si="23"/>
        <v>7.6974302057542909E-2</v>
      </c>
      <c r="AG23" s="4">
        <f t="shared" si="23"/>
        <v>0</v>
      </c>
      <c r="AH23" s="4">
        <f t="shared" si="23"/>
        <v>0</v>
      </c>
    </row>
    <row r="24" spans="1:70" x14ac:dyDescent="0.35">
      <c r="B24" t="s">
        <v>28</v>
      </c>
      <c r="C24" s="26">
        <v>556</v>
      </c>
      <c r="D24" s="26">
        <v>362</v>
      </c>
      <c r="E24" s="26">
        <v>2</v>
      </c>
      <c r="F24" s="26">
        <v>0</v>
      </c>
      <c r="G24" s="26">
        <v>0</v>
      </c>
      <c r="I24" s="26">
        <v>38</v>
      </c>
      <c r="J24" s="26">
        <v>31</v>
      </c>
      <c r="K24" s="26">
        <v>0</v>
      </c>
      <c r="L24" s="26">
        <v>0</v>
      </c>
      <c r="M24" s="26">
        <v>0</v>
      </c>
      <c r="O24" s="3">
        <f t="shared" ref="O24:S34" si="24">IF(I24&gt;0, I24/C24, 0)</f>
        <v>6.83453237410072E-2</v>
      </c>
      <c r="P24" s="3">
        <f t="shared" si="24"/>
        <v>8.5635359116022103E-2</v>
      </c>
      <c r="Q24" s="3">
        <f t="shared" si="24"/>
        <v>0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0.99714074893931004</v>
      </c>
      <c r="X24" s="4">
        <f t="shared" si="15"/>
        <v>1.2493979317183737</v>
      </c>
      <c r="Y24" s="4">
        <f t="shared" si="15"/>
        <v>0</v>
      </c>
      <c r="Z24" s="4">
        <f t="shared" si="15"/>
        <v>0</v>
      </c>
      <c r="AA24" s="4">
        <f t="shared" si="15"/>
        <v>0</v>
      </c>
      <c r="AB24" s="4">
        <f t="shared" si="7"/>
        <v>1.2493979317183737</v>
      </c>
      <c r="AC24" s="4"/>
      <c r="AD24" s="4">
        <f>IF(C24&gt;0,((I24*((3*39)+C24))/(4*C24*39))*(1-(C24-I24)/(569-39)),0)</f>
        <v>6.6758204466905412E-3</v>
      </c>
      <c r="AE24" s="4">
        <f t="shared" si="23"/>
        <v>9.872820593007188E-2</v>
      </c>
      <c r="AF24" s="4">
        <f t="shared" si="23"/>
        <v>0</v>
      </c>
      <c r="AG24" s="4">
        <f t="shared" si="23"/>
        <v>0</v>
      </c>
      <c r="AH24" s="4">
        <f t="shared" si="23"/>
        <v>0</v>
      </c>
    </row>
    <row r="25" spans="1:70" x14ac:dyDescent="0.35">
      <c r="B25" t="s">
        <v>29</v>
      </c>
      <c r="C25" s="26">
        <v>564</v>
      </c>
      <c r="D25" s="26">
        <v>403</v>
      </c>
      <c r="E25" s="26">
        <v>76</v>
      </c>
      <c r="F25" s="26">
        <v>2</v>
      </c>
      <c r="G25" s="26">
        <v>0</v>
      </c>
      <c r="I25" s="26">
        <v>39</v>
      </c>
      <c r="J25" s="26">
        <v>30</v>
      </c>
      <c r="K25" s="26">
        <v>4</v>
      </c>
      <c r="L25" s="26">
        <v>0</v>
      </c>
      <c r="M25" s="26">
        <v>0</v>
      </c>
      <c r="O25" s="3">
        <f t="shared" si="24"/>
        <v>6.9148936170212769E-2</v>
      </c>
      <c r="P25" s="3">
        <f t="shared" si="24"/>
        <v>7.4441687344913146E-2</v>
      </c>
      <c r="Q25" s="3">
        <f t="shared" si="24"/>
        <v>5.2631578947368418E-2</v>
      </c>
      <c r="R25" s="3">
        <f t="shared" si="24"/>
        <v>0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1.0088652482269502</v>
      </c>
      <c r="X25" s="4">
        <f t="shared" si="15"/>
        <v>1.0860851307501429</v>
      </c>
      <c r="Y25" s="4">
        <f t="shared" si="15"/>
        <v>0.76788124156545201</v>
      </c>
      <c r="Z25" s="4">
        <f t="shared" si="15"/>
        <v>0</v>
      </c>
      <c r="AA25" s="4">
        <f t="shared" si="15"/>
        <v>0</v>
      </c>
      <c r="AB25" s="4">
        <f t="shared" si="7"/>
        <v>1.0860851307501429</v>
      </c>
      <c r="AC25" s="4"/>
      <c r="AD25" s="4">
        <f>IF(C25&gt;0,((I25*((3*39)+C25))/(4*C25*39))*(1-(C25-I25)/(569-39)),0)</f>
        <v>2.8477519068647122E-3</v>
      </c>
      <c r="AE25" s="4">
        <f t="shared" si="23"/>
        <v>7.350531391919099E-2</v>
      </c>
      <c r="AF25" s="4">
        <f t="shared" si="23"/>
        <v>5.6268937947190185E-2</v>
      </c>
      <c r="AG25" s="4">
        <f t="shared" si="23"/>
        <v>0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B26" s="1" t="s">
        <v>30</v>
      </c>
      <c r="C26" s="1">
        <v>556</v>
      </c>
      <c r="D26" s="1">
        <v>364</v>
      </c>
      <c r="E26" s="1">
        <v>1</v>
      </c>
      <c r="F26" s="1">
        <v>0</v>
      </c>
      <c r="G26" s="1">
        <v>0</v>
      </c>
      <c r="I26" s="1">
        <v>38</v>
      </c>
      <c r="J26" s="1">
        <v>31</v>
      </c>
      <c r="K26" s="1">
        <v>0</v>
      </c>
      <c r="L26" s="1">
        <v>0</v>
      </c>
      <c r="M26" s="1">
        <v>0</v>
      </c>
      <c r="O26" s="10">
        <f t="shared" si="24"/>
        <v>6.83453237410072E-2</v>
      </c>
      <c r="P26" s="10">
        <f t="shared" si="24"/>
        <v>8.5164835164835168E-2</v>
      </c>
      <c r="Q26" s="10">
        <f t="shared" si="24"/>
        <v>0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0.99714074893931004</v>
      </c>
      <c r="X26" s="11">
        <f t="shared" si="15"/>
        <v>1.2425331079177233</v>
      </c>
      <c r="Y26" s="11">
        <f t="shared" si="15"/>
        <v>0</v>
      </c>
      <c r="Z26" s="11">
        <f t="shared" si="15"/>
        <v>0</v>
      </c>
      <c r="AA26" s="11">
        <f t="shared" si="15"/>
        <v>0</v>
      </c>
      <c r="AB26" s="11">
        <f t="shared" si="7"/>
        <v>1.2425331079177233</v>
      </c>
      <c r="AC26" s="11"/>
      <c r="AD26" s="11">
        <f>IF(C26&gt;0,((I26*((3*39)+C26))/(4*C26*39))*(1-(C26-I26)/(569-39)),0)</f>
        <v>6.6758204466905412E-3</v>
      </c>
      <c r="AE26" s="11">
        <f t="shared" si="23"/>
        <v>9.7604793005736407E-2</v>
      </c>
      <c r="AF26" s="11">
        <f t="shared" si="23"/>
        <v>0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5">
      <c r="A27" s="2" t="s">
        <v>37</v>
      </c>
      <c r="B27" t="s">
        <v>27</v>
      </c>
      <c r="C27" s="26">
        <v>414</v>
      </c>
      <c r="D27" s="26">
        <v>65</v>
      </c>
      <c r="E27" s="26">
        <v>0</v>
      </c>
      <c r="F27" s="26">
        <v>0</v>
      </c>
      <c r="G27" s="26">
        <v>0</v>
      </c>
      <c r="I27" s="26">
        <v>45</v>
      </c>
      <c r="J27" s="26">
        <v>3</v>
      </c>
      <c r="K27" s="26">
        <v>0</v>
      </c>
      <c r="L27" s="26">
        <v>0</v>
      </c>
      <c r="M27" s="26">
        <v>0</v>
      </c>
      <c r="O27" s="3">
        <f t="shared" si="24"/>
        <v>0.10869565217391304</v>
      </c>
      <c r="P27" s="3">
        <f t="shared" si="24"/>
        <v>4.6153846153846156E-2</v>
      </c>
      <c r="Q27" s="3">
        <f t="shared" si="24"/>
        <v>0</v>
      </c>
      <c r="R27" s="3">
        <f t="shared" si="24"/>
        <v>0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1.1044254658385093</v>
      </c>
      <c r="X27" s="4">
        <f t="shared" ref="X27:AA34" si="27">P27/$U27</f>
        <v>0.46895604395604401</v>
      </c>
      <c r="Y27" s="4">
        <f t="shared" si="27"/>
        <v>0</v>
      </c>
      <c r="Z27" s="4">
        <f t="shared" si="27"/>
        <v>0</v>
      </c>
      <c r="AA27" s="4">
        <f t="shared" si="27"/>
        <v>0</v>
      </c>
      <c r="AB27" s="4">
        <f t="shared" si="7"/>
        <v>1.1044254658385093</v>
      </c>
      <c r="AC27" s="4"/>
      <c r="AD27" s="4">
        <f>IF(C27&gt;0,((I27*((3*56)+C27))/(4*C27*56))*(1-(C27-I27)/(569-56)),0)</f>
        <v>7.9274272638117024E-2</v>
      </c>
      <c r="AE27" s="4">
        <f t="shared" ref="AE27:AH30" si="28">IF(D27&gt;0,((J27*((3*56)+D27))/(4*D27*56))*(1-(D27-J27)/(569-56)),0)</f>
        <v>4.2206076087655038E-2</v>
      </c>
      <c r="AF27" s="4">
        <f t="shared" si="28"/>
        <v>0</v>
      </c>
      <c r="AG27" s="4">
        <f t="shared" si="28"/>
        <v>0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5</v>
      </c>
      <c r="AS27" s="25">
        <f t="shared" si="29"/>
        <v>4</v>
      </c>
      <c r="AT27" s="8">
        <f t="shared" si="29"/>
        <v>5</v>
      </c>
      <c r="AU27" s="8">
        <f t="shared" si="29"/>
        <v>0</v>
      </c>
      <c r="AV27" s="19">
        <f t="shared" si="29"/>
        <v>0</v>
      </c>
      <c r="AW27" s="5"/>
      <c r="AX27" t="s">
        <v>26</v>
      </c>
      <c r="AY27" s="6">
        <f>MAX(W3:AA6)</f>
        <v>3.308139534883721</v>
      </c>
      <c r="AZ27" s="6">
        <f>_xlfn.IFNA(VLOOKUP(AY27, W3:AH6,8,0), _xlfn.IFNA(VLOOKUP(AY27, X3:AH6,8,0), _xlfn.IFNA(VLOOKUP(AY27, Y3:AH6,8,0), _xlfn.IFNA(VLOOKUP(AY27, Z3:AH6,8,0), VLOOKUP(AY27, AA3:AH6,8,0)))))</f>
        <v>0.37712456064326638</v>
      </c>
      <c r="BA27" t="s">
        <v>26</v>
      </c>
      <c r="BB27" s="6">
        <f>MAX(AD3:AH6)</f>
        <v>0.37712456064326638</v>
      </c>
      <c r="BD27" t="s">
        <v>26</v>
      </c>
      <c r="BE27" s="5">
        <f>MAX($W3:$AA3)</f>
        <v>1.8903654485049834</v>
      </c>
      <c r="BF27" s="6">
        <f>_xlfn.IFNA(VLOOKUP($BE27, $W3:$AH3,8,0), _xlfn.IFNA(VLOOKUP($BE27, $X3:$AH3,8,0), _xlfn.IFNA(VLOOKUP($BE27, $Y3:$AH3,8,0), _xlfn.IFNA(VLOOKUP($BE27, $Z3:$AH3,8,0), VLOOKUP($BE27, $AA3:$AH3,8,0)))))</f>
        <v>0.22123632061520263</v>
      </c>
      <c r="BH27" t="s">
        <v>26</v>
      </c>
      <c r="BI27" s="5">
        <f>MAX($W4:$AA4)</f>
        <v>0.63012181616832774</v>
      </c>
      <c r="BJ27" s="6">
        <f>_xlfn.IFNA(VLOOKUP($BI27, $W4:$AH4,8,0), _xlfn.IFNA(VLOOKUP($BI27, $X4:$AH4,8,0), _xlfn.IFNA(VLOOKUP($BI27, $Y4:$AH4,8,0), _xlfn.IFNA(VLOOKUP($BI27, $Z4:$AH4,8,0), VLOOKUP($BI27, $AA4:$AH4,8,0)))))</f>
        <v>7.4203999092053413E-2</v>
      </c>
      <c r="BL27" t="s">
        <v>26</v>
      </c>
      <c r="BM27" s="5">
        <f>MAX($W5:$AA5)</f>
        <v>3.308139534883721</v>
      </c>
      <c r="BN27" s="6">
        <f>_xlfn.IFNA(VLOOKUP($BM27, $W5:$AH5,8,0), _xlfn.IFNA(VLOOKUP($BM27, $X5:$AH5,8,0), _xlfn.IFNA(VLOOKUP($BM27, $Y5:$AH5,8,0), _xlfn.IFNA(VLOOKUP($BM27, $Z5:$AH5,8,0), VLOOKUP($BM27, $AA5:$AH5,8,0)))))</f>
        <v>0.37712456064326638</v>
      </c>
      <c r="BP27" t="s">
        <v>26</v>
      </c>
      <c r="BQ27" s="5">
        <f>MAX($W6:$AA6)</f>
        <v>0.38919288645690836</v>
      </c>
      <c r="BR27" s="6">
        <f>_xlfn.IFNA(VLOOKUP($BQ27, $W6:$AH6,8,0), _xlfn.IFNA(VLOOKUP($BQ27, $X6:$AH6,8,0), _xlfn.IFNA(VLOOKUP($BQ27, $Y6:$AH6,8,0), _xlfn.IFNA(VLOOKUP($BQ27, $Z6:$AH6,8,0), VLOOKUP($BQ27, $AA6:$AH6,8,0)))))</f>
        <v>4.54668722898664E-2</v>
      </c>
    </row>
    <row r="28" spans="1:70" x14ac:dyDescent="0.35">
      <c r="B28" t="s">
        <v>28</v>
      </c>
      <c r="C28" s="26">
        <v>45</v>
      </c>
      <c r="D28" s="26">
        <v>4</v>
      </c>
      <c r="E28" s="26">
        <v>0</v>
      </c>
      <c r="F28" s="26">
        <v>0</v>
      </c>
      <c r="G28" s="26">
        <v>0</v>
      </c>
      <c r="I28" s="26">
        <v>4</v>
      </c>
      <c r="J28" s="26">
        <v>1</v>
      </c>
      <c r="K28" s="26">
        <v>0</v>
      </c>
      <c r="L28" s="26">
        <v>0</v>
      </c>
      <c r="M28" s="26">
        <v>0</v>
      </c>
      <c r="O28" s="3">
        <f t="shared" si="24"/>
        <v>8.8888888888888892E-2</v>
      </c>
      <c r="P28" s="3">
        <f t="shared" si="24"/>
        <v>0.25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0.90317460317460319</v>
      </c>
      <c r="X28" s="4">
        <f t="shared" si="27"/>
        <v>2.5401785714285716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2.5401785714285716</v>
      </c>
      <c r="AC28" s="4"/>
      <c r="AD28" s="4">
        <f>IF(C28&gt;0,((I28*((3*56)+C28))/(4*C28*56))*(1-(C28-I28)/(569-56)),0)</f>
        <v>7.7768495312354968E-2</v>
      </c>
      <c r="AE28" s="4">
        <f t="shared" si="28"/>
        <v>0.1908416875522139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3</v>
      </c>
      <c r="AS28" s="27">
        <f t="shared" si="29"/>
        <v>2</v>
      </c>
      <c r="AT28" s="5">
        <f t="shared" si="29"/>
        <v>0</v>
      </c>
      <c r="AU28" s="5">
        <f t="shared" si="29"/>
        <v>0</v>
      </c>
      <c r="AV28" s="23">
        <f t="shared" si="29"/>
        <v>0</v>
      </c>
      <c r="AW28" s="5"/>
      <c r="AX28" t="s">
        <v>31</v>
      </c>
      <c r="AY28" s="6">
        <f>MAX(W7:AA10)</f>
        <v>1.3080459770114943</v>
      </c>
      <c r="AZ28" s="6">
        <f>_xlfn.IFNA(VLOOKUP(AY28, W7:AH10,8,0), _xlfn.IFNA(VLOOKUP(AY28, X7:AH10,8,0), _xlfn.IFNA(VLOOKUP(AY28, Y7:AH10,8,0), _xlfn.IFNA(VLOOKUP(AY28, Z7:AH10,8,0), VLOOKUP(AY28, AA7:AH10,8,0)))))</f>
        <v>5.7100893997445723E-2</v>
      </c>
      <c r="BA28" t="s">
        <v>31</v>
      </c>
      <c r="BB28" s="6">
        <f>MAX(AD7:AH10)</f>
        <v>9.6424941076594842E-2</v>
      </c>
      <c r="BD28" t="s">
        <v>31</v>
      </c>
      <c r="BE28" s="5">
        <f>MAX($W7:$AA7)</f>
        <v>1.3080459770114943</v>
      </c>
      <c r="BF28" s="6">
        <f>_xlfn.IFNA(VLOOKUP($BE28, $W7:$AH7,8,0), _xlfn.IFNA(VLOOKUP($BE28, $X7:$AH7,8,0), _xlfn.IFNA(VLOOKUP($BE28, $Y7:$AH7,8,0), _xlfn.IFNA(VLOOKUP($BE28, $Z7:$AH7,8,0), VLOOKUP($BE28, $AA7:$AH7,8,0)))))</f>
        <v>5.7100893997445723E-2</v>
      </c>
      <c r="BH28" t="s">
        <v>31</v>
      </c>
      <c r="BI28" s="5">
        <f>MAX($W8:$AA8)</f>
        <v>1.1415673981191223</v>
      </c>
      <c r="BJ28" s="6">
        <f>_xlfn.IFNA(VLOOKUP($BI28, $W8:$AH8,8,0), _xlfn.IFNA(VLOOKUP($BI28, $X8:$AH8,8,0), _xlfn.IFNA(VLOOKUP($BI28, $Y8:$AH8,8,0), _xlfn.IFNA(VLOOKUP($BI28, $Z8:$AH8,8,0), VLOOKUP($BI28, $AA8:$AH8,8,0)))))</f>
        <v>9.4482294206432144E-2</v>
      </c>
      <c r="BL28" t="s">
        <v>31</v>
      </c>
      <c r="BM28" s="5">
        <f>MAX($W9:$AA9)</f>
        <v>0.85307346326836575</v>
      </c>
      <c r="BN28" s="6">
        <f>_xlfn.IFNA(VLOOKUP($BM28, $W9:$AH9,8,0), _xlfn.IFNA(VLOOKUP($BM28, $X9:$AH9,8,0), _xlfn.IFNA(VLOOKUP($BM28, $Y9:$AH9,8,0), _xlfn.IFNA(VLOOKUP($BM28, $Z9:$AH9,8,0), VLOOKUP($BM28, $AA9:$AH9,8,0)))))</f>
        <v>5.3223388305847158E-3</v>
      </c>
      <c r="BP28" t="s">
        <v>31</v>
      </c>
      <c r="BQ28" s="5">
        <f>MAX($W10:$AA10)</f>
        <v>1.258469890419222</v>
      </c>
      <c r="BR28" s="6">
        <f>_xlfn.IFNA(VLOOKUP($BQ28, $W10:$AH10,8,0), _xlfn.IFNA(VLOOKUP($BQ28, $X10:$AH10,8,0), _xlfn.IFNA(VLOOKUP($BQ28, $Y10:$AH10,8,0), _xlfn.IFNA(VLOOKUP($BQ28, $Z10:$AH10,8,0), VLOOKUP($BQ28, $AA10:$AH10,8,0)))))</f>
        <v>9.6424941076594842E-2</v>
      </c>
    </row>
    <row r="29" spans="1:70" x14ac:dyDescent="0.35">
      <c r="B29" t="s">
        <v>29</v>
      </c>
      <c r="C29" s="26">
        <v>414</v>
      </c>
      <c r="D29" s="26">
        <v>90</v>
      </c>
      <c r="E29" s="26">
        <v>5</v>
      </c>
      <c r="F29" s="26">
        <v>0</v>
      </c>
      <c r="G29" s="26">
        <v>0</v>
      </c>
      <c r="I29" s="26">
        <v>49</v>
      </c>
      <c r="J29" s="26">
        <v>8</v>
      </c>
      <c r="K29" s="26">
        <v>0</v>
      </c>
      <c r="L29" s="26">
        <v>0</v>
      </c>
      <c r="M29" s="26">
        <v>0</v>
      </c>
      <c r="O29" s="3">
        <f t="shared" si="24"/>
        <v>0.11835748792270531</v>
      </c>
      <c r="P29" s="3">
        <f t="shared" si="24"/>
        <v>8.8888888888888892E-2</v>
      </c>
      <c r="Q29" s="3">
        <f t="shared" si="24"/>
        <v>0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1.2025966183574879</v>
      </c>
      <c r="X29" s="4">
        <f t="shared" si="27"/>
        <v>0.90317460317460319</v>
      </c>
      <c r="Y29" s="4">
        <f t="shared" si="27"/>
        <v>0</v>
      </c>
      <c r="Z29" s="4">
        <f t="shared" si="27"/>
        <v>0</v>
      </c>
      <c r="AA29" s="4">
        <f t="shared" si="27"/>
        <v>0</v>
      </c>
      <c r="AB29" s="28">
        <f t="shared" si="7"/>
        <v>1.2025966183574879</v>
      </c>
      <c r="AC29" s="28"/>
      <c r="AD29" s="4">
        <f>IF(C29&gt;0,((I29*((3*56)+C29))/(4*C29*56))*(1-(C29-I29)/(569-56)),0)</f>
        <v>8.8718676724016163E-2</v>
      </c>
      <c r="AE29" s="4">
        <f t="shared" si="28"/>
        <v>8.6015965840527245E-2</v>
      </c>
      <c r="AF29" s="4">
        <f t="shared" si="28"/>
        <v>0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5</v>
      </c>
      <c r="AS29" s="27">
        <f t="shared" si="29"/>
        <v>3</v>
      </c>
      <c r="AT29" s="5">
        <f t="shared" si="29"/>
        <v>1</v>
      </c>
      <c r="AU29" s="5">
        <f t="shared" si="29"/>
        <v>1</v>
      </c>
      <c r="AV29" s="23">
        <f t="shared" si="29"/>
        <v>0</v>
      </c>
      <c r="AW29" s="5"/>
      <c r="AX29" t="s">
        <v>32</v>
      </c>
      <c r="AY29" s="6">
        <f>MAX(W11:AA14)</f>
        <v>2.9189466484268127</v>
      </c>
      <c r="AZ29" s="6">
        <f>_xlfn.IFNA(VLOOKUP(AY29, W11:AH14,8,0), _xlfn.IFNA(VLOOKUP(AY29, X11:AH14,8,0), _xlfn.IFNA(VLOOKUP(AY29, Y11:AH14,8,0), _xlfn.IFNA(VLOOKUP(AY29, Z11:AH14,8,0), VLOOKUP(AY29, AA11:AH14,8,0)))))</f>
        <v>0.27137092789189243</v>
      </c>
      <c r="BA29" t="s">
        <v>32</v>
      </c>
      <c r="BB29" s="6">
        <f>MAX(AD11:AH14)</f>
        <v>0.27137092789189243</v>
      </c>
      <c r="BD29" t="s">
        <v>32</v>
      </c>
      <c r="BE29" s="5">
        <f>MAX($W11:$AA11)</f>
        <v>2.9189466484268127</v>
      </c>
      <c r="BF29" s="6">
        <f>_xlfn.IFNA(VLOOKUP($BE29, $W11:$AH11,8,0), _xlfn.IFNA(VLOOKUP($BE29, $X11:$AH11,8,0), _xlfn.IFNA(VLOOKUP($BE29, $Y11:$AH11,8,0), _xlfn.IFNA(VLOOKUP($BE29, $Z11:$AH11,8,0), VLOOKUP($BE29, $AA11:$AH11,8,0)))))</f>
        <v>0.27137092789189243</v>
      </c>
      <c r="BH29" t="s">
        <v>32</v>
      </c>
      <c r="BI29" s="5">
        <f>MAX($W12:$AA12)</f>
        <v>1.3232558139534885</v>
      </c>
      <c r="BJ29" s="6">
        <f>_xlfn.IFNA(VLOOKUP($BI29, $W12:$AH12,8,0), _xlfn.IFNA(VLOOKUP($BI29, $X12:$AH12,8,0), _xlfn.IFNA(VLOOKUP($BI29, $Y12:$AH12,8,0), _xlfn.IFNA(VLOOKUP($BI29, $Z12:$AH12,8,0), VLOOKUP($BI29, $AA12:$AH12,8,0)))))</f>
        <v>7.9431205234768765E-2</v>
      </c>
      <c r="BL29" t="s">
        <v>32</v>
      </c>
      <c r="BM29" s="5">
        <f>MAX($W13:$AA13)</f>
        <v>2.3524547803617573</v>
      </c>
      <c r="BN29" s="6">
        <f>_xlfn.IFNA(VLOOKUP($BM29, $W13:$AH13,8,0), _xlfn.IFNA(VLOOKUP($BM29, $X13:$AH13,8,0), _xlfn.IFNA(VLOOKUP($BM29, $Y13:$AH13,8,0), _xlfn.IFNA(VLOOKUP($BM29, $Z13:$AH13,8,0), VLOOKUP($BM29, $AA13:$AH13,8,0)))))</f>
        <v>0.2295163144398267</v>
      </c>
      <c r="BP29" t="s">
        <v>32</v>
      </c>
      <c r="BQ29" s="5">
        <f>MAX($W14:$AA14)</f>
        <v>0.4009866102889359</v>
      </c>
      <c r="BR29" s="6">
        <f>_xlfn.IFNA(VLOOKUP($BQ29, $W14:$AH14,8,0), _xlfn.IFNA(VLOOKUP($BQ29, $X14:$AH14,8,0), _xlfn.IFNA(VLOOKUP($BQ29, $Y14:$AH14,8,0), _xlfn.IFNA(VLOOKUP($BQ29, $Z14:$AH14,8,0), VLOOKUP($BQ29, $AA14:$AH14,8,0)))))</f>
        <v>2.6804877852715861E-2</v>
      </c>
    </row>
    <row r="30" spans="1:70" s="1" customFormat="1" x14ac:dyDescent="0.35">
      <c r="B30" s="1" t="s">
        <v>30</v>
      </c>
      <c r="C30" s="1">
        <v>461</v>
      </c>
      <c r="D30" s="1">
        <v>37</v>
      </c>
      <c r="E30" s="1">
        <v>3</v>
      </c>
      <c r="F30" s="1">
        <v>0</v>
      </c>
      <c r="G30" s="1">
        <v>0</v>
      </c>
      <c r="I30" s="1">
        <v>45</v>
      </c>
      <c r="J30" s="1">
        <v>3</v>
      </c>
      <c r="K30" s="1">
        <v>0</v>
      </c>
      <c r="L30" s="1">
        <v>0</v>
      </c>
      <c r="M30" s="1">
        <v>0</v>
      </c>
      <c r="O30" s="10">
        <f t="shared" si="24"/>
        <v>9.7613882863340565E-2</v>
      </c>
      <c r="P30" s="10">
        <f t="shared" si="24"/>
        <v>8.1081081081081086E-2</v>
      </c>
      <c r="Q30" s="10">
        <f t="shared" si="24"/>
        <v>0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0.99182677409358544</v>
      </c>
      <c r="X30" s="11">
        <f t="shared" si="27"/>
        <v>0.82384169884169889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7"/>
        <v>0.99182677409358544</v>
      </c>
      <c r="AC30" s="11"/>
      <c r="AD30" s="11">
        <f>IF(C30&gt;0,((I30*((3*56)+C30))/(4*C30*56))*(1-(C30-I30)/(569-56)),0)</f>
        <v>5.1828493413577335E-2</v>
      </c>
      <c r="AE30" s="11">
        <f t="shared" si="28"/>
        <v>6.9285686062001847E-2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2</v>
      </c>
      <c r="AS30" s="17">
        <f t="shared" si="29"/>
        <v>1</v>
      </c>
      <c r="AT30" s="14">
        <f t="shared" si="29"/>
        <v>0</v>
      </c>
      <c r="AU30" s="14">
        <f t="shared" si="29"/>
        <v>0</v>
      </c>
      <c r="AV30" s="21">
        <f t="shared" si="29"/>
        <v>0</v>
      </c>
      <c r="AW30" s="14"/>
      <c r="AX30" s="1" t="s">
        <v>33</v>
      </c>
      <c r="AY30" s="15">
        <f>MAX(W15:AA18)</f>
        <v>1.6247858366647627</v>
      </c>
      <c r="AZ30" s="15">
        <f>_xlfn.IFNA(VLOOKUP(AY30, W15:AH18,8,0), _xlfn.IFNA(VLOOKUP(AY30, X15:AH18,8,0), _xlfn.IFNA(VLOOKUP(AY30, Y15:AH18,8,0), _xlfn.IFNA(VLOOKUP(AY30, Z15:AH18,8,0), VLOOKUP(AY30, AA15:AH18,8,0)))))</f>
        <v>0.15170591983841555</v>
      </c>
      <c r="BA30" s="1" t="s">
        <v>33</v>
      </c>
      <c r="BB30" s="15">
        <f>MAX(AD15:AH18)</f>
        <v>0.15170591983841555</v>
      </c>
      <c r="BD30" s="1" t="s">
        <v>33</v>
      </c>
      <c r="BE30" s="5">
        <f>MAX($W15:$AA15)</f>
        <v>1.6247858366647627</v>
      </c>
      <c r="BF30" s="15">
        <f>_xlfn.IFNA(VLOOKUP($BE30, $W15:$AH15,8,0), _xlfn.IFNA(VLOOKUP($BE30, $X15:$AH15,8,0), _xlfn.IFNA(VLOOKUP($BE30, $Y15:$AH15,8,0), _xlfn.IFNA(VLOOKUP($BE30, $Z15:$AH15,8,0), VLOOKUP($BE30, $AA15:$AH15,8,0)))))</f>
        <v>0.15170591983841555</v>
      </c>
      <c r="BH30" s="1" t="s">
        <v>33</v>
      </c>
      <c r="BI30" s="5">
        <f>MAX($W16:$AA16)</f>
        <v>0.61982570806100212</v>
      </c>
      <c r="BJ30" s="6">
        <f>_xlfn.IFNA(VLOOKUP($BI30, $W16:$AH16,8,0), _xlfn.IFNA(VLOOKUP($BI30, $X16:$AH16,8,0), _xlfn.IFNA(VLOOKUP($BI30, $Y16:$AH16,8,0), _xlfn.IFNA(VLOOKUP($BI30, $Z16:$AH16,8,0), VLOOKUP($BI30, $AA16:$AH16,8,0)))))</f>
        <v>4.5040313422666366E-2</v>
      </c>
      <c r="BL30" s="1" t="s">
        <v>33</v>
      </c>
      <c r="BM30" s="14">
        <f>MAX($W17:$AA17)</f>
        <v>0.83329265316084933</v>
      </c>
      <c r="BN30" s="15">
        <f>_xlfn.IFNA(VLOOKUP($BM30, $W17:$AH17,8,0), _xlfn.IFNA(VLOOKUP($BM30, $X17:$AH17,8,0), _xlfn.IFNA(VLOOKUP($BM30, $Y17:$AH17,8,0), _xlfn.IFNA(VLOOKUP($BM30, $Z17:$AH17,8,0), VLOOKUP($BM30, $AA17:$AH17,8,0)))))</f>
        <v>3.2314821184726006E-2</v>
      </c>
      <c r="BP30" s="1" t="s">
        <v>33</v>
      </c>
      <c r="BQ30" s="14">
        <f>MAX($W18:$AA18)</f>
        <v>0.53127917833800176</v>
      </c>
      <c r="BR30" s="15">
        <f>_xlfn.IFNA(VLOOKUP($BQ30, $W18:$AH18,8,0), _xlfn.IFNA(VLOOKUP($BQ30, $X18:$AH18,8,0), _xlfn.IFNA(VLOOKUP($BQ30, $Y18:$AH18,8,0), _xlfn.IFNA(VLOOKUP($BQ30, $Z18:$AH18,8,0), VLOOKUP($BQ30, $AA18:$AH18,8,0)))))</f>
        <v>3.904805165309367E-2</v>
      </c>
    </row>
    <row r="31" spans="1:70" x14ac:dyDescent="0.35">
      <c r="A31" s="2" t="s">
        <v>38</v>
      </c>
      <c r="B31" t="s">
        <v>27</v>
      </c>
      <c r="C31" s="26">
        <v>559</v>
      </c>
      <c r="D31" s="26">
        <v>322</v>
      </c>
      <c r="E31" s="26">
        <v>44</v>
      </c>
      <c r="F31" s="26">
        <v>2</v>
      </c>
      <c r="G31" s="26">
        <v>0</v>
      </c>
      <c r="I31" s="26">
        <v>53</v>
      </c>
      <c r="J31" s="26">
        <v>37</v>
      </c>
      <c r="K31" s="26">
        <v>3</v>
      </c>
      <c r="L31" s="26">
        <v>0</v>
      </c>
      <c r="M31" s="26">
        <v>0</v>
      </c>
      <c r="O31" s="3">
        <f t="shared" si="24"/>
        <v>9.4812164579606437E-2</v>
      </c>
      <c r="P31" s="3">
        <f t="shared" si="24"/>
        <v>0.11490683229813664</v>
      </c>
      <c r="Q31" s="3">
        <f t="shared" si="24"/>
        <v>6.8181818181818177E-2</v>
      </c>
      <c r="R31" s="3">
        <f t="shared" si="24"/>
        <v>0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1.0178890876565296</v>
      </c>
      <c r="X31" s="4">
        <f t="shared" si="27"/>
        <v>1.2336224071252784</v>
      </c>
      <c r="Y31" s="4">
        <f t="shared" si="27"/>
        <v>0.73198970840480271</v>
      </c>
      <c r="Z31" s="4">
        <f t="shared" si="27"/>
        <v>0</v>
      </c>
      <c r="AA31" s="4">
        <f t="shared" si="27"/>
        <v>0</v>
      </c>
      <c r="AB31" s="4">
        <f t="shared" si="7"/>
        <v>1.2336224071252784</v>
      </c>
      <c r="AC31" s="4"/>
      <c r="AD31" s="4">
        <f>IF(C31&gt;0,((I31*((3*53)+C31))/(4*C31*53))*(1-(C31-I31)/(569-53)),0)</f>
        <v>6.2230450278043681E-3</v>
      </c>
      <c r="AE31" s="4">
        <f t="shared" ref="AE31:AH34" si="32">IF(D31&gt;0,((J31*((3*53)+D31))/(4*D31*53))*(1-(D31-J31)/(569-53)),0)</f>
        <v>0.11671249308430473</v>
      </c>
      <c r="AF31" s="4">
        <f t="shared" si="32"/>
        <v>6.0099749690853237E-2</v>
      </c>
      <c r="AG31" s="4">
        <f t="shared" si="32"/>
        <v>0</v>
      </c>
      <c r="AH31" s="4">
        <f t="shared" si="32"/>
        <v>0</v>
      </c>
      <c r="AX31" t="s">
        <v>34</v>
      </c>
      <c r="AY31" s="6">
        <f>MAX(W19:AA22)</f>
        <v>3.2985507246376815</v>
      </c>
      <c r="AZ31" s="6">
        <f>_xlfn.IFNA(VLOOKUP(AY31, W19:AH22,8,0), _xlfn.IFNA(VLOOKUP(AY31, X19:AH22,8,0), _xlfn.IFNA(VLOOKUP(AY31, Y19:AH22,8,0), _xlfn.IFNA(VLOOKUP(AY31, Z19:AH22,8,0), VLOOKUP(AY31, AA19:AH22,8,0)))))</f>
        <v>0.30540289855072467</v>
      </c>
      <c r="BA31" t="s">
        <v>34</v>
      </c>
      <c r="BB31" s="6">
        <f>MAX(AD19:AH22)</f>
        <v>0.30540289855072467</v>
      </c>
      <c r="BD31" t="s">
        <v>34</v>
      </c>
      <c r="BE31" s="5">
        <f>MAX($W19:$AA19)</f>
        <v>2.7487922705314007</v>
      </c>
      <c r="BF31" s="6">
        <f>_xlfn.IFNA(VLOOKUP($BE31, $W19:$AH19,8,0), _xlfn.IFNA(VLOOKUP($BE31, $X19:$AH19,8,0), _xlfn.IFNA(VLOOKUP($BE31, $Y19:$AH19,8,0), _xlfn.IFNA(VLOOKUP($BE31, $Z19:$AH19,8,0), VLOOKUP($BE31, $AA19:$AH19,8,0)))))</f>
        <v>0.26275362318840584</v>
      </c>
      <c r="BH31" t="s">
        <v>34</v>
      </c>
      <c r="BI31" s="5">
        <f>MAX($W20:$AA20)</f>
        <v>0</v>
      </c>
      <c r="BJ31" s="6">
        <f>_xlfn.IFNA(VLOOKUP($BI31, $W20:$AH20,8,0), _xlfn.IFNA(VLOOKUP($BI31, $X20:$AH20,8,0), _xlfn.IFNA(VLOOKUP($BI31, $Y20:$AH20,8,0), _xlfn.IFNA(VLOOKUP($BI31, $Z20:$AH20,8,0), VLOOKUP($BI31, $AA20:$AH20,8,0)))))</f>
        <v>0</v>
      </c>
      <c r="BL31" t="s">
        <v>34</v>
      </c>
      <c r="BM31" s="5">
        <f>MAX($W21:$AA21)</f>
        <v>3.2985507246376815</v>
      </c>
      <c r="BN31" s="6">
        <f>_xlfn.IFNA(VLOOKUP($BM31, $W21:$AH21,8,0), _xlfn.IFNA(VLOOKUP($BM31, $X21:$AH21,8,0), _xlfn.IFNA(VLOOKUP($BM31, $Y21:$AH21,8,0), _xlfn.IFNA(VLOOKUP($BM31, $Z21:$AH21,8,0), VLOOKUP($BM31, $AA21:$AH21,8,0)))))</f>
        <v>0.30540289855072467</v>
      </c>
      <c r="BP31" t="s">
        <v>34</v>
      </c>
      <c r="BQ31" s="5">
        <f>MAX($W22:$AA22)</f>
        <v>0.54975845410628021</v>
      </c>
      <c r="BR31" s="6">
        <f>_xlfn.IFNA(VLOOKUP($BQ31, $W22:$AH22,8,0), _xlfn.IFNA(VLOOKUP($BQ31, $X22:$AH22,8,0), _xlfn.IFNA(VLOOKUP($BQ31, $Y22:$AH22,8,0), _xlfn.IFNA(VLOOKUP($BQ31, $Z22:$AH22,8,0), VLOOKUP($BQ31, $AA22:$AH22,8,0)))))</f>
        <v>5.5756521739130441E-2</v>
      </c>
    </row>
    <row r="32" spans="1:70" x14ac:dyDescent="0.35">
      <c r="B32" t="s">
        <v>28</v>
      </c>
      <c r="C32" s="26">
        <v>505</v>
      </c>
      <c r="D32" s="26">
        <v>29</v>
      </c>
      <c r="E32" s="26">
        <v>1</v>
      </c>
      <c r="F32" s="26">
        <v>0</v>
      </c>
      <c r="G32" s="26">
        <v>0</v>
      </c>
      <c r="I32" s="26">
        <v>51</v>
      </c>
      <c r="J32" s="26">
        <v>1</v>
      </c>
      <c r="K32" s="26">
        <v>0</v>
      </c>
      <c r="L32" s="26">
        <v>0</v>
      </c>
      <c r="M32" s="26">
        <v>0</v>
      </c>
      <c r="O32" s="3">
        <f t="shared" si="24"/>
        <v>0.100990099009901</v>
      </c>
      <c r="P32" s="3">
        <f t="shared" si="24"/>
        <v>3.4482758620689655E-2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1.0842144591817673</v>
      </c>
      <c r="X32" s="4">
        <f t="shared" si="27"/>
        <v>0.37020169160702671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1.0842144591817673</v>
      </c>
      <c r="AC32" s="4"/>
      <c r="AD32" s="4">
        <f>IF(C32&gt;0,((I32*((3*53)+C32))/(4*C32*53))*(1-(C32-I32)/(569-53)),0)</f>
        <v>3.8006073534075653E-2</v>
      </c>
      <c r="AE32" s="4">
        <f t="shared" si="32"/>
        <v>2.8919721797723341E-2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1.2493979317183737</v>
      </c>
      <c r="AZ32" s="6">
        <f>_xlfn.IFNA(VLOOKUP(AY32, W23:AH26,8,0), _xlfn.IFNA(VLOOKUP(AY32, X23:AH26,8,0), _xlfn.IFNA(VLOOKUP(AY32, Y23:AH26,8,0), _xlfn.IFNA(VLOOKUP(AY32, Z23:AH26,8,0), VLOOKUP(AY32, AA23:AH26,8,0)))))</f>
        <v>9.872820593007188E-2</v>
      </c>
      <c r="BA32" t="s">
        <v>35</v>
      </c>
      <c r="BB32" s="6">
        <f>MAX(AD23:AH26)</f>
        <v>9.872820593007188E-2</v>
      </c>
      <c r="BD32" t="s">
        <v>35</v>
      </c>
      <c r="BE32" s="5">
        <f>MAX($W23:$AA23)</f>
        <v>1.1442936148818501</v>
      </c>
      <c r="BF32" s="6">
        <f>_xlfn.IFNA(VLOOKUP($BE32, $W23:$AH23,8,0), _xlfn.IFNA(VLOOKUP($BE32, $X23:$AH23,8,0), _xlfn.IFNA(VLOOKUP($BE32, $Y23:$AH23,8,0), _xlfn.IFNA(VLOOKUP($BE32, $Z23:$AH23,8,0), VLOOKUP($BE32, $AA23:$AH23,8,0)))))</f>
        <v>7.6974302057542909E-2</v>
      </c>
      <c r="BH32" t="s">
        <v>35</v>
      </c>
      <c r="BI32" s="5">
        <f>MAX($W24:$AA24)</f>
        <v>1.2493979317183737</v>
      </c>
      <c r="BJ32" s="6">
        <f>_xlfn.IFNA(VLOOKUP($BI32, $W24:$AH24,8,0), _xlfn.IFNA(VLOOKUP($BI32, $X24:$AH24,8,0), _xlfn.IFNA(VLOOKUP($BI32, $Y24:$AH24,8,0), _xlfn.IFNA(VLOOKUP($BI32, $Z24:$AH24,8,0), VLOOKUP($BI32, $AA24:$AH24,8,0)))))</f>
        <v>9.872820593007188E-2</v>
      </c>
      <c r="BL32" t="s">
        <v>35</v>
      </c>
      <c r="BM32" s="5">
        <f>MAX($W25:$AA25)</f>
        <v>1.0860851307501429</v>
      </c>
      <c r="BN32" s="6">
        <f>_xlfn.IFNA(VLOOKUP($BM32, $W25:$AH25,8,0), _xlfn.IFNA(VLOOKUP($BM32, $X25:$AH25,8,0), _xlfn.IFNA(VLOOKUP($BM32, $Y25:$AH25,8,0), _xlfn.IFNA(VLOOKUP($BM32, $Z25:$AH25,8,0), VLOOKUP($BM32, $AA25:$AH25,8,0)))))</f>
        <v>7.350531391919099E-2</v>
      </c>
      <c r="BP32" t="s">
        <v>35</v>
      </c>
      <c r="BQ32" s="5">
        <f>MAX($W26:$AA26)</f>
        <v>1.2425331079177233</v>
      </c>
      <c r="BR32" s="6">
        <f>_xlfn.IFNA(VLOOKUP($BQ32, $W26:$AH26,8,0), _xlfn.IFNA(VLOOKUP($BQ32, $X26:$AH26,8,0), _xlfn.IFNA(VLOOKUP($BQ32, $Y26:$AH26,8,0), _xlfn.IFNA(VLOOKUP($BQ32, $Z26:$AH26,8,0), VLOOKUP($BQ32, $AA26:$AH26,8,0)))))</f>
        <v>9.7604793005736407E-2</v>
      </c>
    </row>
    <row r="33" spans="1:70" x14ac:dyDescent="0.35">
      <c r="B33" t="s">
        <v>29</v>
      </c>
      <c r="C33" s="26">
        <v>505</v>
      </c>
      <c r="D33" s="26">
        <v>112</v>
      </c>
      <c r="E33" s="26">
        <v>3</v>
      </c>
      <c r="F33" s="26">
        <v>0</v>
      </c>
      <c r="G33" s="26">
        <v>0</v>
      </c>
      <c r="I33" s="26">
        <v>49</v>
      </c>
      <c r="J33" s="26">
        <v>10</v>
      </c>
      <c r="K33" s="26">
        <v>0</v>
      </c>
      <c r="L33" s="26">
        <v>0</v>
      </c>
      <c r="M33" s="26">
        <v>0</v>
      </c>
      <c r="O33" s="3">
        <f t="shared" si="24"/>
        <v>9.7029702970297033E-2</v>
      </c>
      <c r="P33" s="3">
        <f t="shared" si="24"/>
        <v>8.9285714285714288E-2</v>
      </c>
      <c r="Q33" s="3">
        <f t="shared" si="24"/>
        <v>0</v>
      </c>
      <c r="R33" s="3">
        <f t="shared" si="24"/>
        <v>0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1.0416962450962077</v>
      </c>
      <c r="X33" s="4">
        <f t="shared" si="27"/>
        <v>0.95855795148247991</v>
      </c>
      <c r="Y33" s="4">
        <f t="shared" si="27"/>
        <v>0</v>
      </c>
      <c r="Z33" s="4">
        <f t="shared" si="27"/>
        <v>0</v>
      </c>
      <c r="AA33" s="4">
        <f t="shared" si="27"/>
        <v>0</v>
      </c>
      <c r="AB33" s="4">
        <f t="shared" si="7"/>
        <v>1.0416962450962077</v>
      </c>
      <c r="AC33" s="4"/>
      <c r="AD33" s="4">
        <f>IF(C33&gt;0,((I33*((3*53)+C33))/(4*C33*53))*(1-(C33-I33)/(569-53)),0)</f>
        <v>3.5337715430165215E-2</v>
      </c>
      <c r="AE33" s="4">
        <f t="shared" si="32"/>
        <v>9.1572705760671974E-2</v>
      </c>
      <c r="AF33" s="4">
        <f t="shared" si="32"/>
        <v>0</v>
      </c>
      <c r="AG33" s="4">
        <f t="shared" si="32"/>
        <v>0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1</v>
      </c>
      <c r="AT33" s="8">
        <f>COUNTIF(Y3, "&gt;2") + COUNTIF(Y7, "&gt;2") + COUNTIF(Y11, "&gt;2") + COUNTIF(Y15, "&gt;2") + COUNTIF(Y19, "&gt;2") + COUNTIF(Y23, "&gt;2") + COUNTIF(Y27, "&gt;2") + COUNTIF(Y31, "&gt;2")</f>
        <v>1</v>
      </c>
      <c r="AU33" s="8">
        <f>COUNTIF(Z3, "&gt;2") + COUNTIF(Z7, "&gt;2") + COUNTIF(Z11, "&gt;2") + COUNTIF(Z15, "&gt;2") + COUNTIF(Z19, "&gt;2") + COUNTIF(Z23, "&gt;2") + COUNTIF(Z27, "&gt;2") + COUNTIF(Z31, "&gt;2")</f>
        <v>0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2.5401785714285716</v>
      </c>
      <c r="AZ33" s="6">
        <f>_xlfn.IFNA(VLOOKUP(AY33, W27:AH30,8,0), _xlfn.IFNA(VLOOKUP(AY33, X27:AH30,8,0), _xlfn.IFNA(VLOOKUP(AY33, Y27:AH30,8,0), _xlfn.IFNA(VLOOKUP(AY33, Z27:AH30,8,0), VLOOKUP(AY33, AA27:AH30,8,0)))))</f>
        <v>0.1908416875522139</v>
      </c>
      <c r="BA33" t="s">
        <v>37</v>
      </c>
      <c r="BB33" s="6">
        <f>MAX(AD27:AH30)</f>
        <v>0.1908416875522139</v>
      </c>
      <c r="BD33" t="s">
        <v>37</v>
      </c>
      <c r="BE33" s="5">
        <f>MAX($W27:$AA27)</f>
        <v>1.1044254658385093</v>
      </c>
      <c r="BF33" s="6">
        <f>_xlfn.IFNA(VLOOKUP($BE33, $W27:$AH27,8,0), _xlfn.IFNA(VLOOKUP($BE33, $X27:$AH27,8,0), _xlfn.IFNA(VLOOKUP($BE33, $Y27:$AH27,8,0), _xlfn.IFNA(VLOOKUP($BE33, $Z27:$AH27,8,0), VLOOKUP($BE33, $AA27:$AH27,8,0)))))</f>
        <v>7.9274272638117024E-2</v>
      </c>
      <c r="BH33" t="s">
        <v>37</v>
      </c>
      <c r="BI33" s="5">
        <f>MAX($W28:$AA28)</f>
        <v>2.5401785714285716</v>
      </c>
      <c r="BJ33" s="6">
        <f>_xlfn.IFNA(VLOOKUP($BI33, $W28:$AH28,8,0), _xlfn.IFNA(VLOOKUP($BI33, $X28:$AH28,8,0), _xlfn.IFNA(VLOOKUP($BI33, $Y28:$AH28,8,0), _xlfn.IFNA(VLOOKUP($BI33, $Z28:$AH28,8,0), VLOOKUP($BI33, $AA28:$AH28,8,0)))))</f>
        <v>0.1908416875522139</v>
      </c>
      <c r="BL33" t="s">
        <v>37</v>
      </c>
      <c r="BM33" s="5">
        <f>MAX($W29:$AA29)</f>
        <v>1.2025966183574879</v>
      </c>
      <c r="BN33" s="6">
        <f>_xlfn.IFNA(VLOOKUP($BM33, $W29:$AH29,8,0), _xlfn.IFNA(VLOOKUP($BM33, $X29:$AH29,8,0), _xlfn.IFNA(VLOOKUP($BM33, $Y29:$AH29,8,0), _xlfn.IFNA(VLOOKUP($BM33, $Z29:$AH29,8,0), VLOOKUP($BM33, $AA29:$AH29,8,0)))))</f>
        <v>8.8718676724016163E-2</v>
      </c>
      <c r="BP33" t="s">
        <v>37</v>
      </c>
      <c r="BQ33" s="5">
        <f>MAX($W30:$AA30)</f>
        <v>0.99182677409358544</v>
      </c>
      <c r="BR33" s="6">
        <f>_xlfn.IFNA(VLOOKUP($BQ33, $W30:$AH30,8,0), _xlfn.IFNA(VLOOKUP($BQ33, $X30:$AH30,8,0), _xlfn.IFNA(VLOOKUP($BQ33, $Y30:$AH30,8,0), _xlfn.IFNA(VLOOKUP($BQ33, $Z30:$AH30,8,0), VLOOKUP($BQ33, $AA30:$AH30,8,0)))))</f>
        <v>5.1828493413577335E-2</v>
      </c>
    </row>
    <row r="34" spans="1:70" s="1" customFormat="1" x14ac:dyDescent="0.35">
      <c r="B34" s="1" t="s">
        <v>30</v>
      </c>
      <c r="C34" s="1">
        <v>491</v>
      </c>
      <c r="D34" s="1">
        <v>32</v>
      </c>
      <c r="E34" s="1">
        <v>3</v>
      </c>
      <c r="F34" s="1">
        <v>0</v>
      </c>
      <c r="G34" s="1">
        <v>0</v>
      </c>
      <c r="I34" s="1">
        <v>50</v>
      </c>
      <c r="J34" s="1">
        <v>1</v>
      </c>
      <c r="K34" s="1">
        <v>0</v>
      </c>
      <c r="L34" s="1">
        <v>0</v>
      </c>
      <c r="M34" s="1">
        <v>0</v>
      </c>
      <c r="O34" s="10">
        <f t="shared" si="24"/>
        <v>0.10183299389002037</v>
      </c>
      <c r="P34" s="10">
        <f t="shared" si="24"/>
        <v>3.125E-2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1.0932636513853131</v>
      </c>
      <c r="X34" s="11">
        <f t="shared" si="27"/>
        <v>0.33549528301886794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1.0932636513853131</v>
      </c>
      <c r="AC34" s="11"/>
      <c r="AD34" s="11">
        <f>IF(C34&gt;0,((I34*((3*53)+C34))/(4*C34*53))*(1-(C34-I34)/(569-53)),0)</f>
        <v>4.5381366572861764E-2</v>
      </c>
      <c r="AE34" s="11">
        <f t="shared" si="32"/>
        <v>2.6463029746233727E-2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0</v>
      </c>
      <c r="AS34" s="5">
        <f t="shared" si="34"/>
        <v>1</v>
      </c>
      <c r="AT34" s="5">
        <f t="shared" si="34"/>
        <v>0</v>
      </c>
      <c r="AU34" s="5">
        <f t="shared" si="34"/>
        <v>0</v>
      </c>
      <c r="AV34" s="23">
        <f t="shared" si="34"/>
        <v>0</v>
      </c>
      <c r="AW34" s="14"/>
      <c r="AX34" s="1" t="s">
        <v>38</v>
      </c>
      <c r="AY34" s="15">
        <f>MAX(W31:AA34)</f>
        <v>1.2336224071252784</v>
      </c>
      <c r="AZ34" s="15">
        <f>_xlfn.IFNA(VLOOKUP(AY34, W31:AH34,8,0), _xlfn.IFNA(VLOOKUP(AY34, X31:AH34,8,0), _xlfn.IFNA(VLOOKUP(AY34, Y31:AH34,8,0), _xlfn.IFNA(VLOOKUP(AY34, Z31:AH34,8,0), VLOOKUP(AY34, AA31:AH34,8,0)))))</f>
        <v>0.11671249308430473</v>
      </c>
      <c r="BA34" s="1" t="s">
        <v>38</v>
      </c>
      <c r="BB34" s="15">
        <f>MAX(AD31:AH34)</f>
        <v>0.11671249308430473</v>
      </c>
      <c r="BD34" s="1" t="s">
        <v>38</v>
      </c>
      <c r="BE34" s="5">
        <f>MAX($W31:$AA31)</f>
        <v>1.2336224071252784</v>
      </c>
      <c r="BF34" s="15">
        <f>_xlfn.IFNA(VLOOKUP($BE34, $W31:$AH31,8,0), _xlfn.IFNA(VLOOKUP($BE34, $X31:$AH31,8,0), _xlfn.IFNA(VLOOKUP($BE34, $Y31:$AH31,8,0), _xlfn.IFNA(VLOOKUP($BE34, $Z31:$AH31,8,0), VLOOKUP($BE34, $AA31:$AH31,8,0)))))</f>
        <v>0.11671249308430473</v>
      </c>
      <c r="BH34" s="1" t="s">
        <v>38</v>
      </c>
      <c r="BI34" s="5">
        <f>MAX($W32:$AA32)</f>
        <v>1.0842144591817673</v>
      </c>
      <c r="BJ34" s="6">
        <f>_xlfn.IFNA(VLOOKUP($BI34, $W32:$AH32,8,0), _xlfn.IFNA(VLOOKUP($BI34, $X32:$AH32,8,0), _xlfn.IFNA(VLOOKUP($BI34, $Y32:$AH32,8,0), _xlfn.IFNA(VLOOKUP($BI34, $Z32:$AH32,8,0), VLOOKUP($BI34, $AA32:$AH32,8,0)))))</f>
        <v>3.8006073534075653E-2</v>
      </c>
      <c r="BL34" s="1" t="s">
        <v>38</v>
      </c>
      <c r="BM34" s="14">
        <f>MAX($W33:$AA33)</f>
        <v>1.0416962450962077</v>
      </c>
      <c r="BN34" s="15">
        <f>_xlfn.IFNA(VLOOKUP($BM34, $W33:$AH33,8,0), _xlfn.IFNA(VLOOKUP($BM34, $X33:$AH33,8,0), _xlfn.IFNA(VLOOKUP($BM34, $Y33:$AH33,8,0), _xlfn.IFNA(VLOOKUP($BM34, $Z33:$AH33,8,0), VLOOKUP($BM34, $AA33:$AH33,8,0)))))</f>
        <v>3.5337715430165215E-2</v>
      </c>
      <c r="BP34" s="1" t="s">
        <v>38</v>
      </c>
      <c r="BQ34" s="14">
        <f>MAX($W34:$AA34)</f>
        <v>1.0932636513853131</v>
      </c>
      <c r="BR34" s="15">
        <f>_xlfn.IFNA(VLOOKUP($BQ34, $W34:$AH34,8,0), _xlfn.IFNA(VLOOKUP($BQ34, $X34:$AH34,8,0), _xlfn.IFNA(VLOOKUP($BQ34, $Y34:$AH34,8,0), _xlfn.IFNA(VLOOKUP($BQ34, $Z34:$AH34,8,0), VLOOKUP($BQ34, $AA34:$AH34,8,0)))))</f>
        <v>4.5381366572861764E-2</v>
      </c>
    </row>
    <row r="35" spans="1:70" x14ac:dyDescent="0.35">
      <c r="AQ35" s="22" t="s">
        <v>29</v>
      </c>
      <c r="AR35" s="5">
        <f t="shared" si="34"/>
        <v>0</v>
      </c>
      <c r="AS35" s="5">
        <f t="shared" si="34"/>
        <v>1</v>
      </c>
      <c r="AT35" s="5">
        <f t="shared" si="34"/>
        <v>1</v>
      </c>
      <c r="AU35" s="5">
        <f t="shared" si="34"/>
        <v>1</v>
      </c>
      <c r="AV35" s="23">
        <f t="shared" si="34"/>
        <v>0</v>
      </c>
      <c r="AW35" s="5"/>
    </row>
    <row r="36" spans="1:70" x14ac:dyDescent="0.35">
      <c r="AQ36" s="22" t="s">
        <v>30</v>
      </c>
      <c r="AR36" s="5">
        <f t="shared" si="34"/>
        <v>0</v>
      </c>
      <c r="AS36" s="5">
        <f t="shared" si="34"/>
        <v>0</v>
      </c>
      <c r="AT36" s="5">
        <f t="shared" si="34"/>
        <v>0</v>
      </c>
      <c r="AU36" s="5">
        <f t="shared" si="34"/>
        <v>0</v>
      </c>
      <c r="AV36" s="23">
        <f t="shared" si="34"/>
        <v>0</v>
      </c>
      <c r="AW36" s="5"/>
      <c r="AX36" t="s">
        <v>42</v>
      </c>
      <c r="AY36">
        <f>COUNTIF(AY27:AY34, "&gt;1.5")</f>
        <v>5</v>
      </c>
      <c r="BD36" t="s">
        <v>42</v>
      </c>
      <c r="BE36">
        <f>COUNTIF(BE27:BE34, "&gt;1.5")</f>
        <v>4</v>
      </c>
      <c r="BH36" t="s">
        <v>42</v>
      </c>
      <c r="BI36">
        <f>COUNTIF(BI27:BI34, "&gt;1.5")</f>
        <v>1</v>
      </c>
      <c r="BL36" t="s">
        <v>42</v>
      </c>
      <c r="BM36">
        <f>COUNTIF(BM27:BM34, "&gt;1.5")</f>
        <v>3</v>
      </c>
      <c r="BP36" t="s">
        <v>42</v>
      </c>
      <c r="BQ36">
        <f>COUNTIF(BQ27:BQ34, "&gt;1.5")</f>
        <v>0</v>
      </c>
    </row>
    <row r="37" spans="1:70" x14ac:dyDescent="0.35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4</v>
      </c>
      <c r="BD37" t="s">
        <v>43</v>
      </c>
      <c r="BE37">
        <f>COUNTIF(BE27:BE34, "&gt;2")</f>
        <v>2</v>
      </c>
      <c r="BH37" t="s">
        <v>43</v>
      </c>
      <c r="BI37">
        <f>COUNTIF(BI27:BI34, "&gt;2")</f>
        <v>1</v>
      </c>
      <c r="BL37" t="s">
        <v>43</v>
      </c>
      <c r="BM37">
        <f>COUNTIF(BM27:BM34, "&gt;2")</f>
        <v>3</v>
      </c>
      <c r="BP37" t="s">
        <v>43</v>
      </c>
      <c r="BQ37">
        <f>COUNTIF(BQ27:BQ34, "&gt;2")</f>
        <v>0</v>
      </c>
    </row>
    <row r="39" spans="1:70" x14ac:dyDescent="0.35">
      <c r="AX39" s="1" t="s">
        <v>45</v>
      </c>
      <c r="AY39" s="1"/>
      <c r="BA39" t="s">
        <v>53</v>
      </c>
    </row>
    <row r="40" spans="1:70" x14ac:dyDescent="0.35">
      <c r="AX40" t="s">
        <v>26</v>
      </c>
      <c r="AY40" t="str">
        <f>IF(COUNTIF(W3:AA3,AY27), B3, IF(COUNTIF(W4:AA4,AY27), B4, IF(COUNTIF(W5:AA5,AY27), B5, B6)))</f>
        <v>dU(class)</v>
      </c>
      <c r="BA40" t="str">
        <f>ROUND(AY27, 2) &amp; " (" &amp; ROUND(AZ27, 2) &amp; ")"</f>
        <v>3.31 (0.38)</v>
      </c>
    </row>
    <row r="41" spans="1:70" x14ac:dyDescent="0.35">
      <c r="AX41" t="s">
        <v>31</v>
      </c>
      <c r="AY41" t="str">
        <f>IF(COUNTIF(W7:AA7,AY28), B7, IF(COUNTIF(W8:AA8,AY28), B8, IF(COUNTIF(W9:AA9,AY28), B9, B10)))</f>
        <v>dE(class)</v>
      </c>
      <c r="BA41" t="str">
        <f t="shared" ref="BA41:BA43" si="35">ROUND(AY28, 2) &amp; " (" &amp; ROUND(AZ28, 2) &amp; ")"</f>
        <v>1.31 (0.06)</v>
      </c>
    </row>
    <row r="42" spans="1:70" x14ac:dyDescent="0.35">
      <c r="AX42" t="s">
        <v>32</v>
      </c>
      <c r="AY42" t="str">
        <f>IF(COUNTIF(W11:AA11,AY29), B11, IF(COUNTIF(W12:AA12,AY29), B12, IF(COUNTIF(W13:AA13,AY29), B13, B14)))</f>
        <v>dE(class)</v>
      </c>
      <c r="BA42" t="str">
        <f t="shared" si="35"/>
        <v>2.92 (0.27)</v>
      </c>
    </row>
    <row r="43" spans="1:70" x14ac:dyDescent="0.35">
      <c r="AX43" t="s">
        <v>33</v>
      </c>
      <c r="AY43" t="str">
        <f>IF(COUNTIF(W15:AA15,AY30), B15, IF(COUNTIF(W16:AA16,AY30), B16, IF(COUNTIF(W17:AA17,AY30), B17, B18)))</f>
        <v>dE(class)</v>
      </c>
      <c r="BA43" t="str">
        <f t="shared" si="35"/>
        <v>1.62 (0.15)</v>
      </c>
    </row>
    <row r="44" spans="1:70" x14ac:dyDescent="0.35">
      <c r="AX44" t="s">
        <v>34</v>
      </c>
      <c r="AY44" t="str">
        <f>IF(COUNTIF(W19:AA19,AY31), B19, IF(COUNTIF(W20:AA20,AY31), B20, IF(COUNTIF(W21:AA21,AY31), B21, B22)))</f>
        <v>dU(class)</v>
      </c>
      <c r="BA44" t="str">
        <f>ROUND(AY31, 2) &amp; " (" &amp; ROUND(AZ31, 2) &amp; ")"</f>
        <v>3.3 (0.31)</v>
      </c>
    </row>
    <row r="45" spans="1:70" x14ac:dyDescent="0.35">
      <c r="AX45" t="s">
        <v>35</v>
      </c>
      <c r="AY45" t="str">
        <f>IF(COUNTIF(W23:AA23,AY32), B23, IF(COUNTIF(W24:AA24,AY32), B24, IF(COUNTIF(W25:AA25,AY32), B25, B26)))</f>
        <v>dE</v>
      </c>
      <c r="BA45" t="str">
        <f t="shared" ref="BA45:BA47" si="36">ROUND(AY32, 2) &amp; " (" &amp; ROUND(AZ32, 2) &amp; ")"</f>
        <v>1.25 (0.1)</v>
      </c>
    </row>
    <row r="46" spans="1:70" x14ac:dyDescent="0.35">
      <c r="AX46" t="s">
        <v>37</v>
      </c>
      <c r="AY46" t="str">
        <f>IF(COUNTIF(W27:AA27,AY33), B27, IF(COUNTIF(W28:AA28,AY33), B28, IF(COUNTIF(W29:AA29,AY33), B29, B30)))</f>
        <v>dE</v>
      </c>
      <c r="BA46" t="str">
        <f t="shared" si="36"/>
        <v>2.54 (0.19)</v>
      </c>
    </row>
    <row r="47" spans="1:70" x14ac:dyDescent="0.35">
      <c r="AX47" t="s">
        <v>38</v>
      </c>
      <c r="AY47" t="str">
        <f>IF(COUNTIF(W31:AA31,AY34), B31, IF(COUNTIF(W32:AA32,AY34), B32, IF(COUNTIF(W33:AA33,AY34), B33, B34)))</f>
        <v>dE(class)</v>
      </c>
      <c r="BA47" t="str">
        <f t="shared" si="36"/>
        <v>1.23 (0.12)</v>
      </c>
    </row>
    <row r="49" spans="50:52" x14ac:dyDescent="0.35">
      <c r="AX49" t="s">
        <v>46</v>
      </c>
      <c r="AY49" t="s">
        <v>47</v>
      </c>
    </row>
    <row r="50" spans="50:52" x14ac:dyDescent="0.35">
      <c r="AX50" t="s">
        <v>27</v>
      </c>
      <c r="AY50">
        <f>COUNTIF(AY$40:AY$47, AX50)</f>
        <v>4</v>
      </c>
    </row>
    <row r="51" spans="50:52" x14ac:dyDescent="0.35">
      <c r="AX51" t="s">
        <v>28</v>
      </c>
      <c r="AY51">
        <f t="shared" ref="AY51:AY53" si="37">COUNTIF(AY$40:AY$47, AX51)</f>
        <v>2</v>
      </c>
    </row>
    <row r="52" spans="50:52" x14ac:dyDescent="0.35">
      <c r="AX52" t="s">
        <v>29</v>
      </c>
      <c r="AY52">
        <f t="shared" si="37"/>
        <v>2</v>
      </c>
    </row>
    <row r="53" spans="50:52" x14ac:dyDescent="0.35">
      <c r="AX53" t="s">
        <v>30</v>
      </c>
      <c r="AY53">
        <f t="shared" si="37"/>
        <v>0</v>
      </c>
    </row>
    <row r="55" spans="50:52" x14ac:dyDescent="0.35">
      <c r="AX55" t="s">
        <v>46</v>
      </c>
      <c r="AY55" t="s">
        <v>50</v>
      </c>
      <c r="AZ55" t="s">
        <v>51</v>
      </c>
    </row>
    <row r="56" spans="50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4</v>
      </c>
      <c r="AZ56">
        <f>SUM(COUNTIF(AB3, "&gt;2"), COUNTIF(AB7, "&gt;2"), COUNTIF(AB11, "&gt;2"), COUNTIF(AB15, "&gt;2"), COUNTIF(AB19, "&gt;2"), COUNTIF(AB23, "&gt;2"), COUNTIF(AB27, "&gt;2"), COUNTIF(AB31, "&gt;2"))</f>
        <v>2</v>
      </c>
    </row>
    <row r="57" spans="50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1</v>
      </c>
      <c r="AZ57">
        <f t="shared" ref="AZ57:AZ59" si="38">SUM(COUNTIF(AB4, "&gt;2"), COUNTIF(AB8, "&gt;2"), COUNTIF(AB12, "&gt;2"), COUNTIF(AB16, "&gt;2"), COUNTIF(AB20, "&gt;2"), COUNTIF(AB24, "&gt;2"), COUNTIF(AB28, "&gt;2"), COUNTIF(AB32, "&gt;2"))</f>
        <v>1</v>
      </c>
    </row>
    <row r="58" spans="50:52" x14ac:dyDescent="0.35">
      <c r="AX58" t="s">
        <v>29</v>
      </c>
      <c r="AY58">
        <f t="shared" ref="AY58:AY59" si="39">SUM(COUNTIF(AB5, "&gt;1.5"), COUNTIF(AB9, "&gt;1.5"), COUNTIF(AB13, "&gt;1.5"), COUNTIF(AB17, "&gt;1.5"), COUNTIF(AB21, "&gt;1.5"), COUNTIF(AB25, "&gt;1.5"), COUNTIF(AB29, "&gt;1.5"), COUNTIF(AB33, "&gt;1.5"))</f>
        <v>3</v>
      </c>
      <c r="AZ58">
        <f t="shared" si="38"/>
        <v>3</v>
      </c>
    </row>
    <row r="59" spans="50:52" x14ac:dyDescent="0.35">
      <c r="AX59" t="s">
        <v>30</v>
      </c>
      <c r="AY59">
        <f t="shared" si="39"/>
        <v>0</v>
      </c>
      <c r="AZ59">
        <f t="shared" si="38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53A5-96E8-498F-85C4-F03821904A7D}">
  <dimension ref="A1:BR59"/>
  <sheetViews>
    <sheetView zoomScale="70" zoomScaleNormal="70" workbookViewId="0">
      <selection activeCell="BA47" sqref="BA40:BA47"/>
    </sheetView>
  </sheetViews>
  <sheetFormatPr defaultRowHeight="14.5" x14ac:dyDescent="0.35"/>
  <cols>
    <col min="3" max="5" width="9.6328125" bestFit="1" customWidth="1"/>
    <col min="6" max="7" width="9.6328125" customWidth="1"/>
    <col min="37" max="37" width="12.81640625" bestFit="1" customWidth="1"/>
    <col min="44" max="46" width="9.36328125" bestFit="1" customWidth="1"/>
    <col min="47" max="49" width="9.36328125" customWidth="1"/>
  </cols>
  <sheetData>
    <row r="1" spans="1:60" x14ac:dyDescent="0.35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5">
      <c r="A3" s="2" t="s">
        <v>26</v>
      </c>
      <c r="B3" t="s">
        <v>27</v>
      </c>
      <c r="C3">
        <v>536</v>
      </c>
      <c r="D3">
        <v>146</v>
      </c>
      <c r="E3">
        <v>28</v>
      </c>
      <c r="F3">
        <v>3</v>
      </c>
      <c r="G3">
        <v>0</v>
      </c>
      <c r="I3">
        <v>81</v>
      </c>
      <c r="J3">
        <v>21</v>
      </c>
      <c r="K3">
        <v>7</v>
      </c>
      <c r="L3">
        <v>1</v>
      </c>
      <c r="M3">
        <v>0</v>
      </c>
      <c r="O3" s="3">
        <f>IF(I3&gt;0, I3/C3, 0)</f>
        <v>0.15111940298507462</v>
      </c>
      <c r="P3" s="3">
        <f>IF(J3&gt;0, J3/D3, 0)</f>
        <v>0.14383561643835616</v>
      </c>
      <c r="Q3" s="3">
        <f>IF(K3&gt;0, K3/E3, 0)</f>
        <v>0.25</v>
      </c>
      <c r="R3" s="3">
        <f>IF(L3&gt;0, L3/F3, 0)</f>
        <v>0.33333333333333331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0.99984814300590075</v>
      </c>
      <c r="X3" s="4">
        <f>P3/$U3</f>
        <v>0.95165657852819374</v>
      </c>
      <c r="Y3" s="4">
        <f>Q3/$U3</f>
        <v>1.6540697674418605</v>
      </c>
      <c r="Z3" s="4">
        <f>R3/$U3</f>
        <v>2.2054263565891472</v>
      </c>
      <c r="AA3" s="4">
        <f>S3/$U3</f>
        <v>0</v>
      </c>
      <c r="AB3" s="4">
        <f>MAX(W3:AA3)</f>
        <v>2.2054263565891472</v>
      </c>
      <c r="AC3" s="4"/>
      <c r="AD3" s="4">
        <f>IF(C3&gt;0,((I3*((3*86)+C3))/(4*C3*86))*(1-(C3-I3)/(569-86)),0)</f>
        <v>2.022056049378991E-2</v>
      </c>
      <c r="AE3" s="4">
        <f t="shared" ref="AE3:AH6" si="0">IF(D3&gt;0,((J3*((3*86)+D3))/(4*D3*86))*(1-(D3-J3)/(569-86)),0)</f>
        <v>0.12520603349169634</v>
      </c>
      <c r="AF3" s="4">
        <f t="shared" si="0"/>
        <v>0.19881193124368049</v>
      </c>
      <c r="AG3" s="4">
        <f t="shared" si="0"/>
        <v>0.25185974288603208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8.7121464738659685E-2</v>
      </c>
      <c r="AL3" s="3">
        <f t="shared" si="1"/>
        <v>9.3804018697788608E-2</v>
      </c>
      <c r="AM3" s="3">
        <f t="shared" si="1"/>
        <v>0.13734729047229047</v>
      </c>
      <c r="AN3" s="3">
        <f t="shared" si="1"/>
        <v>0.16666666666666666</v>
      </c>
      <c r="AO3" s="3">
        <f t="shared" si="1"/>
        <v>0</v>
      </c>
      <c r="AQ3" t="s">
        <v>27</v>
      </c>
      <c r="AR3" s="5">
        <f>AVERAGE(W3,W7,W11,W15,W19,W23,W27,W31)</f>
        <v>1.0105970258152233</v>
      </c>
      <c r="AS3" s="5">
        <f>AVERAGE(X3,X7,X11,X15,X19,X23,X27,X31)</f>
        <v>1.0426935735895575</v>
      </c>
      <c r="AT3" s="5">
        <f>AVERAGE(Y3,Y7,Y11,Y15,Y19,Y23,Y27,Y31)</f>
        <v>1.4106687844167676</v>
      </c>
      <c r="AU3" s="5">
        <f>AVERAGE(Z3,Z7,Z11,Z15,Z19,Z23,Z27,Z31)</f>
        <v>1.3064753960229187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1.2793133986527715E-2</v>
      </c>
      <c r="AY3" s="5">
        <f t="shared" si="2"/>
        <v>7.9498927542443171E-2</v>
      </c>
      <c r="AZ3" s="5">
        <f t="shared" si="2"/>
        <v>0.12965140417857415</v>
      </c>
      <c r="BA3" s="5">
        <f t="shared" si="2"/>
        <v>0.12568536641147865</v>
      </c>
      <c r="BB3" s="5">
        <f t="shared" si="2"/>
        <v>0</v>
      </c>
      <c r="BD3" s="6">
        <f>MAX(AD3,AD7,AD11,AD15,AD19,AD23,AD27,AD31)</f>
        <v>4.4250679926696311E-2</v>
      </c>
      <c r="BE3" s="6">
        <f t="shared" ref="BE3:BH6" si="3">MAX(AE3,AE7,AE11,AE15,AE19,AE23,AE27,AE31)</f>
        <v>0.13875646241206882</v>
      </c>
      <c r="BF3" s="6">
        <f t="shared" si="3"/>
        <v>0.35471673254281949</v>
      </c>
      <c r="BG3" s="6">
        <f t="shared" si="3"/>
        <v>0.75362318840579712</v>
      </c>
      <c r="BH3" s="6">
        <f t="shared" si="3"/>
        <v>0</v>
      </c>
    </row>
    <row r="4" spans="1:60" x14ac:dyDescent="0.35">
      <c r="B4" t="s">
        <v>28</v>
      </c>
      <c r="C4">
        <v>19</v>
      </c>
      <c r="D4">
        <v>2</v>
      </c>
      <c r="E4">
        <v>0</v>
      </c>
      <c r="F4">
        <v>0</v>
      </c>
      <c r="G4">
        <v>0</v>
      </c>
      <c r="I4">
        <v>1</v>
      </c>
      <c r="J4">
        <v>0</v>
      </c>
      <c r="K4">
        <v>0</v>
      </c>
      <c r="L4">
        <v>0</v>
      </c>
      <c r="M4">
        <v>0</v>
      </c>
      <c r="O4" s="3">
        <f t="shared" ref="O4:S19" si="4">IF(I4&gt;0, I4/C4, 0)</f>
        <v>5.2631578947368418E-2</v>
      </c>
      <c r="P4" s="3">
        <f t="shared" si="4"/>
        <v>0</v>
      </c>
      <c r="Q4" s="3">
        <f t="shared" si="4"/>
        <v>0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0.34822521419828639</v>
      </c>
      <c r="X4" s="4">
        <f t="shared" si="6"/>
        <v>0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34" si="7">MAX(W4:AA4)</f>
        <v>0.34822521419828639</v>
      </c>
      <c r="AC4" s="4"/>
      <c r="AD4" s="4">
        <f>IF(C4&gt;0,((I4*((3*86)+C4))/(4*C4*86))*(1-(C4-I4)/(569-86)),0)</f>
        <v>4.0801257440872152E-2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5.554284254570372E-2</v>
      </c>
      <c r="AL4" s="7">
        <f t="shared" si="1"/>
        <v>7.0312150411472055E-2</v>
      </c>
      <c r="AM4" s="7">
        <f t="shared" si="1"/>
        <v>1.1111111111111112E-2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0.69589385786951186</v>
      </c>
      <c r="AS4" s="8">
        <f>AVERAGE(X4,X8,X12,X16,X20,X24,X28,X32)</f>
        <v>0.71744839923941384</v>
      </c>
      <c r="AT4" s="8">
        <f t="shared" ref="AT4:AV6" si="9">AVERAGE(Y4,Y8,Y12,Y16,Y20,Y24,Y28,Y32)</f>
        <v>0.11027131782945737</v>
      </c>
      <c r="AU4" s="8">
        <f t="shared" si="9"/>
        <v>0</v>
      </c>
      <c r="AV4" s="8">
        <f t="shared" si="9"/>
        <v>0</v>
      </c>
      <c r="AW4" s="5"/>
      <c r="AX4" s="8">
        <f t="shared" si="2"/>
        <v>3.8957065981411902E-2</v>
      </c>
      <c r="AY4" s="8">
        <f t="shared" si="2"/>
        <v>6.0976614503541471E-2</v>
      </c>
      <c r="AZ4" s="8">
        <f t="shared" si="2"/>
        <v>7.7570961181359982E-3</v>
      </c>
      <c r="BA4" s="8">
        <f t="shared" si="2"/>
        <v>0</v>
      </c>
      <c r="BB4" s="8">
        <f t="shared" si="2"/>
        <v>0</v>
      </c>
      <c r="BD4" s="6">
        <f t="shared" ref="BD4:BD6" si="10">MAX(AD4,AD8,AD12,AD16,AD20,AD24,AD28,AD32)</f>
        <v>6.7735791090629799E-2</v>
      </c>
      <c r="BE4" s="6">
        <f t="shared" si="3"/>
        <v>0.19240942028985508</v>
      </c>
      <c r="BF4" s="9">
        <f t="shared" si="3"/>
        <v>6.2056768945087985E-2</v>
      </c>
      <c r="BG4" s="9">
        <f t="shared" si="3"/>
        <v>0</v>
      </c>
      <c r="BH4" s="9">
        <f t="shared" si="3"/>
        <v>0</v>
      </c>
    </row>
    <row r="5" spans="1:60" x14ac:dyDescent="0.35">
      <c r="B5" t="s">
        <v>29</v>
      </c>
      <c r="C5">
        <v>543</v>
      </c>
      <c r="D5">
        <v>176</v>
      </c>
      <c r="E5">
        <v>21</v>
      </c>
      <c r="F5">
        <v>3</v>
      </c>
      <c r="G5">
        <v>0</v>
      </c>
      <c r="I5">
        <v>82</v>
      </c>
      <c r="J5">
        <v>26</v>
      </c>
      <c r="K5">
        <v>2</v>
      </c>
      <c r="L5">
        <v>1</v>
      </c>
      <c r="M5">
        <v>0</v>
      </c>
      <c r="O5" s="3">
        <f t="shared" si="4"/>
        <v>0.15101289134438306</v>
      </c>
      <c r="P5" s="3">
        <f t="shared" si="4"/>
        <v>0.14772727272727273</v>
      </c>
      <c r="Q5" s="3">
        <f t="shared" si="4"/>
        <v>9.5238095238095233E-2</v>
      </c>
      <c r="R5" s="3">
        <f t="shared" si="4"/>
        <v>0.33333333333333331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0.99914343226690661</v>
      </c>
      <c r="X5" s="4">
        <f t="shared" si="6"/>
        <v>0.97740486257928128</v>
      </c>
      <c r="Y5" s="4">
        <f t="shared" si="6"/>
        <v>0.63012181616832774</v>
      </c>
      <c r="Z5" s="4">
        <f t="shared" si="6"/>
        <v>2.2054263565891472</v>
      </c>
      <c r="AA5" s="4">
        <f t="shared" si="6"/>
        <v>0</v>
      </c>
      <c r="AB5" s="4">
        <f t="shared" si="7"/>
        <v>2.2054263565891472</v>
      </c>
      <c r="AC5" s="4"/>
      <c r="AD5" s="4">
        <f>IF(C5&gt;0,((I5*((3*86)+C5))/(4*C5*86))*(1-(C5-I5)/(569-86)),0)</f>
        <v>1.601635352731667E-2</v>
      </c>
      <c r="AE5" s="4">
        <f t="shared" si="0"/>
        <v>0.12849584061035024</v>
      </c>
      <c r="AF5" s="4">
        <f t="shared" si="0"/>
        <v>7.4203999092053413E-2</v>
      </c>
      <c r="AG5" s="4">
        <f t="shared" si="0"/>
        <v>0.25185974288603208</v>
      </c>
      <c r="AH5" s="4">
        <f t="shared" si="0"/>
        <v>0</v>
      </c>
      <c r="AI5" s="3"/>
      <c r="AJ5" t="s">
        <v>29</v>
      </c>
      <c r="AK5" s="7">
        <f t="shared" si="1"/>
        <v>8.564383075478775E-2</v>
      </c>
      <c r="AL5" s="7">
        <f t="shared" si="1"/>
        <v>8.3097745177054663E-2</v>
      </c>
      <c r="AM5" s="7">
        <f t="shared" si="1"/>
        <v>0.10331392357139622</v>
      </c>
      <c r="AN5" s="7">
        <f t="shared" si="1"/>
        <v>2.0833333333333332E-2</v>
      </c>
      <c r="AO5" s="7">
        <f t="shared" si="1"/>
        <v>0</v>
      </c>
      <c r="AQ5" t="s">
        <v>29</v>
      </c>
      <c r="AR5" s="8">
        <f t="shared" si="8"/>
        <v>1.0062801138460269</v>
      </c>
      <c r="AS5" s="8">
        <f>AVERAGE(X5,X9,X13,X17,X21,X25,X29,X33)</f>
        <v>0.96648803729508415</v>
      </c>
      <c r="AT5" s="8">
        <f t="shared" si="9"/>
        <v>0.99604803205272807</v>
      </c>
      <c r="AU5" s="8">
        <f t="shared" si="9"/>
        <v>0.50364303816338696</v>
      </c>
      <c r="AV5" s="8">
        <f t="shared" si="9"/>
        <v>0</v>
      </c>
      <c r="AW5" s="5"/>
      <c r="AX5" s="8">
        <f t="shared" si="2"/>
        <v>8.5854317922658668E-3</v>
      </c>
      <c r="AY5" s="8">
        <f t="shared" si="2"/>
        <v>8.259038430827291E-2</v>
      </c>
      <c r="AZ5" s="8">
        <f t="shared" si="2"/>
        <v>8.8967889305367809E-2</v>
      </c>
      <c r="BA5" s="8">
        <f t="shared" si="2"/>
        <v>4.3837140998151204E-2</v>
      </c>
      <c r="BB5" s="8">
        <f t="shared" si="2"/>
        <v>0</v>
      </c>
      <c r="BD5" s="6">
        <f t="shared" si="10"/>
        <v>1.9176729703045493E-2</v>
      </c>
      <c r="BE5" s="6">
        <f t="shared" si="3"/>
        <v>0.14378892692435696</v>
      </c>
      <c r="BF5" s="9">
        <f t="shared" si="3"/>
        <v>0.31071884057971016</v>
      </c>
      <c r="BG5" s="9">
        <f t="shared" si="3"/>
        <v>0.25185974288603208</v>
      </c>
      <c r="BH5" s="9">
        <f t="shared" si="3"/>
        <v>0</v>
      </c>
    </row>
    <row r="6" spans="1:60" s="1" customFormat="1" x14ac:dyDescent="0.35">
      <c r="B6" s="1" t="s">
        <v>30</v>
      </c>
      <c r="C6" s="1">
        <v>14</v>
      </c>
      <c r="D6" s="1">
        <v>0</v>
      </c>
      <c r="E6" s="1">
        <v>0</v>
      </c>
      <c r="F6" s="1">
        <v>0</v>
      </c>
      <c r="G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O6" s="10">
        <f t="shared" si="4"/>
        <v>7.1428571428571425E-2</v>
      </c>
      <c r="P6" s="10">
        <f t="shared" si="4"/>
        <v>0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0.47259136212624586</v>
      </c>
      <c r="X6" s="11">
        <f t="shared" si="6"/>
        <v>0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0.47259136212624586</v>
      </c>
      <c r="AC6" s="11"/>
      <c r="AD6" s="11">
        <f>IF(C6&gt;0,((I6*((3*86)+C6))/(4*C6*86))*(1-(C6-I6)/(569-86)),0)</f>
        <v>5.4958282605256467E-2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4.297723306549308E-2</v>
      </c>
      <c r="AL6" s="12">
        <f t="shared" si="1"/>
        <v>2.1617032392894461E-2</v>
      </c>
      <c r="AM6" s="12">
        <f t="shared" si="1"/>
        <v>7.6754385964912276E-3</v>
      </c>
      <c r="AN6" s="12">
        <f t="shared" si="1"/>
        <v>8.3333333333333329E-2</v>
      </c>
      <c r="AO6" s="12">
        <f t="shared" si="1"/>
        <v>0</v>
      </c>
      <c r="AQ6" s="1" t="s">
        <v>30</v>
      </c>
      <c r="AR6" s="13">
        <f t="shared" si="8"/>
        <v>0.59013194604115216</v>
      </c>
      <c r="AS6" s="13">
        <f>AVERAGE(X6,X10,X14,X18,X22,X26,X30,X34)</f>
        <v>0.36173072955974128</v>
      </c>
      <c r="AT6" s="13">
        <f t="shared" si="9"/>
        <v>0.5231268263951252</v>
      </c>
      <c r="AU6" s="13">
        <f t="shared" si="9"/>
        <v>1.2262931034482758</v>
      </c>
      <c r="AV6" s="13">
        <f t="shared" si="9"/>
        <v>0</v>
      </c>
      <c r="AW6" s="14"/>
      <c r="AX6" s="13">
        <f t="shared" si="2"/>
        <v>2.5887863150845802E-2</v>
      </c>
      <c r="AY6" s="13">
        <f t="shared" si="2"/>
        <v>2.1046465135259471E-2</v>
      </c>
      <c r="AZ6" s="13">
        <f t="shared" si="2"/>
        <v>4.2885393455692609E-2</v>
      </c>
      <c r="BA6" s="13">
        <f t="shared" si="2"/>
        <v>4.7863785121328224E-2</v>
      </c>
      <c r="BB6" s="13">
        <f t="shared" si="2"/>
        <v>0</v>
      </c>
      <c r="BD6" s="15">
        <f t="shared" si="10"/>
        <v>5.6565023670286825E-2</v>
      </c>
      <c r="BE6" s="15">
        <f t="shared" si="3"/>
        <v>7.2589007950224688E-2</v>
      </c>
      <c r="BF6" s="16">
        <f t="shared" si="3"/>
        <v>0.27367703838292073</v>
      </c>
      <c r="BG6" s="16">
        <f t="shared" si="3"/>
        <v>0.38291028097062579</v>
      </c>
      <c r="BH6" s="16">
        <f t="shared" si="3"/>
        <v>0</v>
      </c>
    </row>
    <row r="7" spans="1:60" x14ac:dyDescent="0.35">
      <c r="A7" s="2" t="s">
        <v>31</v>
      </c>
      <c r="B7" t="s">
        <v>27</v>
      </c>
      <c r="C7" s="26">
        <v>559</v>
      </c>
      <c r="D7" s="26">
        <v>309</v>
      </c>
      <c r="E7" s="26">
        <v>13</v>
      </c>
      <c r="F7" s="26">
        <v>1</v>
      </c>
      <c r="G7" s="26">
        <v>0</v>
      </c>
      <c r="I7" s="26">
        <v>25</v>
      </c>
      <c r="J7" s="26">
        <v>10</v>
      </c>
      <c r="K7" s="26">
        <v>0</v>
      </c>
      <c r="L7" s="26">
        <v>0</v>
      </c>
      <c r="M7" s="26">
        <v>0</v>
      </c>
      <c r="O7" s="3">
        <f>IF(I7&gt;0, I7/C7, 0)</f>
        <v>4.4722719141323794E-2</v>
      </c>
      <c r="P7" s="3">
        <f t="shared" si="4"/>
        <v>3.2362459546925564E-2</v>
      </c>
      <c r="Q7" s="3">
        <f t="shared" si="4"/>
        <v>0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0.87749059280735309</v>
      </c>
      <c r="X7" s="4">
        <f>IF(P7&gt;0, P7/$U7, 0)</f>
        <v>0.63497377524829812</v>
      </c>
      <c r="Y7" s="4">
        <f>IF(Q7&gt;0, Q7/$U7, 0)</f>
        <v>0</v>
      </c>
      <c r="Z7" s="4">
        <f t="shared" si="6"/>
        <v>0</v>
      </c>
      <c r="AA7" s="4">
        <f t="shared" si="6"/>
        <v>0</v>
      </c>
      <c r="AB7" s="4">
        <f t="shared" si="7"/>
        <v>0.87749059280735309</v>
      </c>
      <c r="AC7" s="4"/>
      <c r="AD7" s="4">
        <f>IF(C7&gt;0,((I7*((3*29)+C7))/(4*C7*29))*(1-(C7-I7)/(569-29)),0)</f>
        <v>2.7673253415033592E-3</v>
      </c>
      <c r="AE7" s="4">
        <f t="shared" ref="AE7:AH10" si="11">IF(D7&gt;0,((J7*((3*29)+D7))/(4*D7*29))*(1-(D7-J7)/(569-29)),0)</f>
        <v>4.9306253022356132E-2</v>
      </c>
      <c r="AF7" s="4">
        <f t="shared" si="11"/>
        <v>0</v>
      </c>
      <c r="AG7" s="4">
        <f t="shared" si="11"/>
        <v>0</v>
      </c>
      <c r="AH7" s="4">
        <f t="shared" si="11"/>
        <v>0</v>
      </c>
      <c r="AI7" s="3"/>
    </row>
    <row r="8" spans="1:60" x14ac:dyDescent="0.35">
      <c r="B8" t="s">
        <v>28</v>
      </c>
      <c r="C8" s="26">
        <v>328</v>
      </c>
      <c r="D8" s="26">
        <v>76</v>
      </c>
      <c r="E8" s="26">
        <v>1</v>
      </c>
      <c r="F8" s="26">
        <v>0</v>
      </c>
      <c r="G8" s="26">
        <v>0</v>
      </c>
      <c r="I8" s="26">
        <v>14</v>
      </c>
      <c r="J8" s="26">
        <v>3</v>
      </c>
      <c r="K8" s="26">
        <v>0</v>
      </c>
      <c r="L8" s="26">
        <v>0</v>
      </c>
      <c r="M8" s="26">
        <v>0</v>
      </c>
      <c r="O8" s="3">
        <f t="shared" ref="O8:S23" si="12">IF(I8&gt;0, I8/C8, 0)</f>
        <v>4.2682926829268296E-2</v>
      </c>
      <c r="P8" s="3">
        <f t="shared" si="4"/>
        <v>3.9473684210526314E-2</v>
      </c>
      <c r="Q8" s="3">
        <f t="shared" si="4"/>
        <v>0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0.83746846089150551</v>
      </c>
      <c r="X8" s="4">
        <f t="shared" si="14"/>
        <v>0.7745009074410163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0.83746846089150551</v>
      </c>
      <c r="AC8" s="4"/>
      <c r="AD8" s="4">
        <f>IF(C8&gt;0,((I8*((3*29)+C8))/(4*C8*29))*(1-(C8-I8)/(569-29)),0)</f>
        <v>6.3908552160234236E-2</v>
      </c>
      <c r="AE8" s="4">
        <f t="shared" si="11"/>
        <v>4.7968970558580355E-2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3"/>
    </row>
    <row r="9" spans="1:60" x14ac:dyDescent="0.35">
      <c r="B9" t="s">
        <v>29</v>
      </c>
      <c r="C9" s="26">
        <v>561</v>
      </c>
      <c r="D9" s="26">
        <v>458</v>
      </c>
      <c r="E9" s="26">
        <v>38</v>
      </c>
      <c r="F9" s="26">
        <v>5</v>
      </c>
      <c r="G9" s="26">
        <v>0</v>
      </c>
      <c r="I9" s="26">
        <v>28</v>
      </c>
      <c r="J9" s="26">
        <v>15</v>
      </c>
      <c r="K9" s="26">
        <v>0</v>
      </c>
      <c r="L9" s="26">
        <v>0</v>
      </c>
      <c r="M9" s="26">
        <v>0</v>
      </c>
      <c r="O9" s="3">
        <f t="shared" si="12"/>
        <v>4.9910873440285206E-2</v>
      </c>
      <c r="P9" s="3">
        <f t="shared" si="4"/>
        <v>3.2751091703056769E-2</v>
      </c>
      <c r="Q9" s="3">
        <f t="shared" si="4"/>
        <v>0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0.97928575819042352</v>
      </c>
      <c r="X9" s="4">
        <f t="shared" si="14"/>
        <v>0.64259900617376897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0.97928575819042352</v>
      </c>
      <c r="AC9" s="4"/>
      <c r="AD9" s="4">
        <f>IF(C9&gt;0,((I9*((3*29)+C9))/(4*C9*29))*(1-(C9-I9)/(569-29)),0)</f>
        <v>3.6142356629172024E-3</v>
      </c>
      <c r="AE9" s="4">
        <f t="shared" si="11"/>
        <v>2.7640269203098589E-2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5">
      <c r="B10" s="1" t="s">
        <v>30</v>
      </c>
      <c r="C10" s="1">
        <v>559</v>
      </c>
      <c r="D10" s="1">
        <v>464</v>
      </c>
      <c r="E10" s="1">
        <v>152</v>
      </c>
      <c r="F10" s="1">
        <v>2</v>
      </c>
      <c r="G10" s="1">
        <v>0</v>
      </c>
      <c r="I10" s="1">
        <v>28</v>
      </c>
      <c r="J10" s="1">
        <v>18</v>
      </c>
      <c r="K10" s="1">
        <v>7</v>
      </c>
      <c r="L10" s="1">
        <v>1</v>
      </c>
      <c r="M10" s="1">
        <v>0</v>
      </c>
      <c r="O10" s="10">
        <f t="shared" si="12"/>
        <v>5.008944543828265E-2</v>
      </c>
      <c r="P10" s="10">
        <f t="shared" si="4"/>
        <v>3.8793103448275863E-2</v>
      </c>
      <c r="Q10" s="10">
        <f t="shared" si="4"/>
        <v>4.6052631578947366E-2</v>
      </c>
      <c r="R10" s="10">
        <f t="shared" si="4"/>
        <v>0.5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0.98278946394423539</v>
      </c>
      <c r="X10" s="11">
        <f t="shared" si="14"/>
        <v>0.76114744351961949</v>
      </c>
      <c r="Y10" s="11">
        <f t="shared" si="14"/>
        <v>0.90358439201451901</v>
      </c>
      <c r="Z10" s="11">
        <f t="shared" si="6"/>
        <v>9.8103448275862064</v>
      </c>
      <c r="AA10" s="11">
        <f t="shared" si="6"/>
        <v>0</v>
      </c>
      <c r="AB10" s="11">
        <f t="shared" si="7"/>
        <v>9.8103448275862064</v>
      </c>
      <c r="AC10" s="11"/>
      <c r="AD10" s="11">
        <f>IF(C10&gt;0,((I10*((3*29)+C10))/(4*C10*29))*(1-(C10-I10)/(569-29)),0)</f>
        <v>4.6491065737256738E-3</v>
      </c>
      <c r="AE10" s="11">
        <f t="shared" si="11"/>
        <v>3.2076149425287352E-2</v>
      </c>
      <c r="AF10" s="11">
        <f t="shared" si="11"/>
        <v>6.9406109262620155E-2</v>
      </c>
      <c r="AG10" s="11">
        <f t="shared" si="11"/>
        <v>0.38291028097062579</v>
      </c>
      <c r="AH10" s="11">
        <f t="shared" si="11"/>
        <v>0</v>
      </c>
      <c r="AI10" s="10"/>
      <c r="AQ10" s="1" t="s">
        <v>40</v>
      </c>
    </row>
    <row r="11" spans="1:60" x14ac:dyDescent="0.35">
      <c r="A11" s="2" t="s">
        <v>32</v>
      </c>
      <c r="B11" t="s">
        <v>27</v>
      </c>
      <c r="C11" s="26">
        <v>567</v>
      </c>
      <c r="D11" s="26">
        <v>503</v>
      </c>
      <c r="E11" s="26">
        <v>96</v>
      </c>
      <c r="F11" s="26">
        <v>1</v>
      </c>
      <c r="G11" s="26">
        <v>0</v>
      </c>
      <c r="I11" s="26">
        <v>43</v>
      </c>
      <c r="J11" s="26">
        <v>40</v>
      </c>
      <c r="K11" s="26">
        <v>11</v>
      </c>
      <c r="L11" s="26">
        <v>0</v>
      </c>
      <c r="M11" s="26">
        <v>0</v>
      </c>
      <c r="O11" s="3">
        <f t="shared" si="12"/>
        <v>7.5837742504409167E-2</v>
      </c>
      <c r="P11" s="3">
        <f t="shared" si="4"/>
        <v>7.9522862823061632E-2</v>
      </c>
      <c r="Q11" s="3">
        <f t="shared" si="4"/>
        <v>0.11458333333333333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1.0035273368606701</v>
      </c>
      <c r="X11" s="4">
        <f t="shared" si="15"/>
        <v>1.0522909057284202</v>
      </c>
      <c r="Y11" s="4">
        <f t="shared" si="15"/>
        <v>1.5162306201550388</v>
      </c>
      <c r="Z11" s="4">
        <f t="shared" si="6"/>
        <v>0</v>
      </c>
      <c r="AA11" s="4">
        <f t="shared" si="6"/>
        <v>0</v>
      </c>
      <c r="AB11" s="4">
        <f t="shared" si="7"/>
        <v>1.5162306201550388</v>
      </c>
      <c r="AC11" s="4"/>
      <c r="AD11" s="4">
        <f>IF(C11&gt;0,((I11*((3*43)+C11))/(4*C11*43))*(1-(C11-I11)/(569-43)),0)</f>
        <v>1.1668376687388193E-3</v>
      </c>
      <c r="AE11" s="4">
        <f t="shared" ref="AE11:AH14" si="16">IF(D11&gt;0,((J11*((3*43)+D11))/(4*D11*43))*(1-(D11-J11)/(569-43)),0)</f>
        <v>3.4997372735907473E-2</v>
      </c>
      <c r="AF11" s="4">
        <f t="shared" si="16"/>
        <v>0.12566906059333274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1.1357285429141717</v>
      </c>
      <c r="AS11" s="6">
        <f>MAX(X3,X7,X11,X15,X19,X23,X27,X31)</f>
        <v>1.4357531055900621</v>
      </c>
      <c r="AT11" s="6">
        <f>MAX(Y3,Y7,Y11,Y15,Y19,Y23,Y27,Y31)</f>
        <v>3.7483530961791831</v>
      </c>
      <c r="AU11" s="6">
        <f>MAX(Z3,Z7,Z11,Z15,Z19,Z23,Z27,Z31)</f>
        <v>8.2463768115942031</v>
      </c>
      <c r="AV11" s="6">
        <f>MAX(AA3,AA7,AA11,AA15,AA19,AA23,AA27,AA31)</f>
        <v>0</v>
      </c>
      <c r="AW11" s="6"/>
    </row>
    <row r="12" spans="1:60" x14ac:dyDescent="0.35">
      <c r="A12" s="2"/>
      <c r="B12" t="s">
        <v>28</v>
      </c>
      <c r="C12" s="26">
        <v>557</v>
      </c>
      <c r="D12" s="26">
        <v>347</v>
      </c>
      <c r="E12" s="26">
        <v>45</v>
      </c>
      <c r="F12" s="26">
        <v>1</v>
      </c>
      <c r="G12" s="26">
        <v>0</v>
      </c>
      <c r="I12" s="26">
        <v>41</v>
      </c>
      <c r="J12" s="26">
        <v>26</v>
      </c>
      <c r="K12" s="26">
        <v>3</v>
      </c>
      <c r="L12" s="26">
        <v>0</v>
      </c>
      <c r="M12" s="26">
        <v>0</v>
      </c>
      <c r="O12" s="3">
        <f t="shared" si="12"/>
        <v>7.3608617594254938E-2</v>
      </c>
      <c r="P12" s="3">
        <f t="shared" si="4"/>
        <v>7.492795389048991E-2</v>
      </c>
      <c r="Q12" s="3">
        <f t="shared" si="4"/>
        <v>6.6666666666666666E-2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0.97403031188676892</v>
      </c>
      <c r="X12" s="4">
        <f t="shared" si="15"/>
        <v>0.99148850613229678</v>
      </c>
      <c r="Y12" s="4">
        <f t="shared" si="15"/>
        <v>0.88217054263565897</v>
      </c>
      <c r="Z12" s="4">
        <f t="shared" si="6"/>
        <v>0</v>
      </c>
      <c r="AA12" s="4">
        <f t="shared" si="6"/>
        <v>0</v>
      </c>
      <c r="AB12" s="4">
        <f t="shared" si="7"/>
        <v>0.99148850613229678</v>
      </c>
      <c r="AC12" s="4"/>
      <c r="AD12" s="4">
        <f>IF(C12&gt;0,((I12*((3*43)+C12))/(4*C12*43))*(1-(C12-I12)/(569-43)),0)</f>
        <v>5.5813413729837984E-3</v>
      </c>
      <c r="AE12" s="4">
        <f t="shared" si="16"/>
        <v>8.081472434160851E-2</v>
      </c>
      <c r="AF12" s="4">
        <f t="shared" si="16"/>
        <v>6.2056768945087985E-2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1.1170801356416205</v>
      </c>
      <c r="AS12" s="9">
        <f t="shared" si="18"/>
        <v>2.0615942028985508</v>
      </c>
      <c r="AT12" s="9">
        <f t="shared" si="18"/>
        <v>0.88217054263565897</v>
      </c>
      <c r="AU12" s="6">
        <f t="shared" si="18"/>
        <v>0</v>
      </c>
      <c r="AV12" s="6">
        <f t="shared" si="18"/>
        <v>0</v>
      </c>
      <c r="AW12" s="6"/>
    </row>
    <row r="13" spans="1:60" x14ac:dyDescent="0.35">
      <c r="B13" t="s">
        <v>29</v>
      </c>
      <c r="C13" s="26">
        <v>557</v>
      </c>
      <c r="D13" s="26">
        <v>437</v>
      </c>
      <c r="E13" s="26">
        <v>74</v>
      </c>
      <c r="F13" s="26">
        <v>1</v>
      </c>
      <c r="G13" s="26">
        <v>0</v>
      </c>
      <c r="I13" s="26">
        <v>41</v>
      </c>
      <c r="J13" s="26">
        <v>31</v>
      </c>
      <c r="K13" s="26">
        <v>3</v>
      </c>
      <c r="L13" s="26">
        <v>0</v>
      </c>
      <c r="M13" s="26">
        <v>0</v>
      </c>
      <c r="O13" s="3">
        <f t="shared" si="12"/>
        <v>7.3608617594254938E-2</v>
      </c>
      <c r="P13" s="3">
        <f t="shared" si="4"/>
        <v>7.0938215102974822E-2</v>
      </c>
      <c r="Q13" s="3">
        <f t="shared" si="4"/>
        <v>4.0540540540540543E-2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0.97403031188676892</v>
      </c>
      <c r="X13" s="4">
        <f t="shared" si="15"/>
        <v>0.9386940556649459</v>
      </c>
      <c r="Y13" s="4">
        <f t="shared" si="15"/>
        <v>0.53645505971087371</v>
      </c>
      <c r="Z13" s="4">
        <f t="shared" si="6"/>
        <v>0</v>
      </c>
      <c r="AA13" s="4">
        <f t="shared" si="6"/>
        <v>0</v>
      </c>
      <c r="AB13" s="4">
        <f t="shared" si="7"/>
        <v>0.97403031188676892</v>
      </c>
      <c r="AC13" s="4"/>
      <c r="AD13" s="4">
        <f>IF(C13&gt;0,((I13*((3*43)+C13))/(4*C13*43))*(1-(C13-I13)/(569-43)),0)</f>
        <v>5.5813413729837984E-3</v>
      </c>
      <c r="AE13" s="4">
        <f t="shared" si="16"/>
        <v>5.3255411285193753E-2</v>
      </c>
      <c r="AF13" s="4">
        <f t="shared" si="16"/>
        <v>4.1388794621839101E-2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1.0556586270871986</v>
      </c>
      <c r="AS13" s="9">
        <f t="shared" si="18"/>
        <v>1.3630226480836238</v>
      </c>
      <c r="AT13" s="9">
        <f t="shared" si="18"/>
        <v>3.2985507246376815</v>
      </c>
      <c r="AU13" s="6">
        <f t="shared" si="18"/>
        <v>2.2054263565891472</v>
      </c>
      <c r="AV13" s="6">
        <f t="shared" si="18"/>
        <v>0</v>
      </c>
      <c r="AW13" s="6"/>
    </row>
    <row r="14" spans="1:60" s="1" customFormat="1" x14ac:dyDescent="0.35">
      <c r="B14" s="1" t="s">
        <v>30</v>
      </c>
      <c r="C14" s="1">
        <v>498</v>
      </c>
      <c r="D14" s="1">
        <v>11</v>
      </c>
      <c r="E14" s="1">
        <v>0</v>
      </c>
      <c r="F14" s="1">
        <v>0</v>
      </c>
      <c r="G14" s="1">
        <v>0</v>
      </c>
      <c r="I14" s="1">
        <v>43</v>
      </c>
      <c r="J14" s="1">
        <v>1</v>
      </c>
      <c r="K14" s="1">
        <v>0</v>
      </c>
      <c r="L14" s="1">
        <v>0</v>
      </c>
      <c r="M14" s="1">
        <v>0</v>
      </c>
      <c r="O14" s="10">
        <f t="shared" si="12"/>
        <v>8.6345381526104423E-2</v>
      </c>
      <c r="P14" s="10">
        <f t="shared" si="4"/>
        <v>9.0909090909090912E-2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1.1425702811244982</v>
      </c>
      <c r="X14" s="11">
        <f t="shared" si="15"/>
        <v>1.2029598308668077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1.2029598308668077</v>
      </c>
      <c r="AC14" s="11"/>
      <c r="AD14" s="11">
        <f>IF(C14&gt;0,((I14*((3*43)+C14))/(4*C14*43))*(1-(C14-I14)/(569-43)),0)</f>
        <v>4.2486485867424061E-2</v>
      </c>
      <c r="AE14" s="11">
        <f t="shared" si="16"/>
        <v>7.2589007950224688E-2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1.1425702811244982</v>
      </c>
      <c r="AS14" s="16">
        <f t="shared" si="18"/>
        <v>1.2029598308668077</v>
      </c>
      <c r="AT14" s="16">
        <f t="shared" si="18"/>
        <v>3.2814302191464821</v>
      </c>
      <c r="AU14" s="15">
        <f t="shared" si="18"/>
        <v>9.8103448275862064</v>
      </c>
      <c r="AV14" s="15">
        <f t="shared" si="18"/>
        <v>0</v>
      </c>
      <c r="AW14" s="15"/>
    </row>
    <row r="15" spans="1:60" x14ac:dyDescent="0.35">
      <c r="A15" s="2" t="s">
        <v>33</v>
      </c>
      <c r="B15" t="s">
        <v>27</v>
      </c>
      <c r="C15" s="26">
        <v>567</v>
      </c>
      <c r="D15" s="26">
        <v>521</v>
      </c>
      <c r="E15" s="26">
        <v>200</v>
      </c>
      <c r="F15" s="26">
        <v>1</v>
      </c>
      <c r="G15" s="26">
        <v>0</v>
      </c>
      <c r="I15" s="26">
        <v>51</v>
      </c>
      <c r="J15" s="26">
        <v>45</v>
      </c>
      <c r="K15" s="26">
        <v>20</v>
      </c>
      <c r="L15" s="26">
        <v>0</v>
      </c>
      <c r="M15" s="26">
        <v>0</v>
      </c>
      <c r="O15" s="3">
        <f t="shared" si="12"/>
        <v>8.9947089947089942E-2</v>
      </c>
      <c r="P15" s="3">
        <f t="shared" si="4"/>
        <v>8.6372360844529747E-2</v>
      </c>
      <c r="Q15" s="3">
        <f t="shared" si="4"/>
        <v>0.1</v>
      </c>
      <c r="R15" s="3">
        <f t="shared" si="4"/>
        <v>0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1.0035273368606701</v>
      </c>
      <c r="X15" s="4">
        <f t="shared" si="15"/>
        <v>0.96364457491249844</v>
      </c>
      <c r="Y15" s="4">
        <f t="shared" si="15"/>
        <v>1.115686274509804</v>
      </c>
      <c r="Z15" s="4">
        <f t="shared" si="6"/>
        <v>0</v>
      </c>
      <c r="AA15" s="4">
        <f t="shared" si="6"/>
        <v>0</v>
      </c>
      <c r="AB15" s="4">
        <f t="shared" si="7"/>
        <v>1.115686274509804</v>
      </c>
      <c r="AC15" s="4"/>
      <c r="AD15" s="4">
        <f>IF(C15&gt;0,((I15*((3*51)+C15))/(4*C15*51))*(1-(C15-I15)/(569-51)),0)</f>
        <v>1.2257155114297946E-3</v>
      </c>
      <c r="AE15" s="4">
        <f t="shared" ref="AE15:AH18" si="19">IF(D15&gt;0,((J15*((3*51)+D15))/(4*D15*51))*(1-(D15-J15)/(569-51)),0)</f>
        <v>2.3137905886014713E-2</v>
      </c>
      <c r="AF15" s="4">
        <f t="shared" si="19"/>
        <v>0.1129097584979938</v>
      </c>
      <c r="AG15" s="4">
        <f t="shared" si="19"/>
        <v>0</v>
      </c>
      <c r="AH15" s="4">
        <f t="shared" si="19"/>
        <v>0</v>
      </c>
      <c r="AI15" s="3"/>
    </row>
    <row r="16" spans="1:60" x14ac:dyDescent="0.35">
      <c r="B16" t="s">
        <v>28</v>
      </c>
      <c r="C16" s="26">
        <v>544</v>
      </c>
      <c r="D16" s="26">
        <v>291</v>
      </c>
      <c r="E16" s="26">
        <v>0</v>
      </c>
      <c r="F16" s="26">
        <v>0</v>
      </c>
      <c r="G16" s="26">
        <v>0</v>
      </c>
      <c r="I16" s="26">
        <v>49</v>
      </c>
      <c r="J16" s="26">
        <v>28</v>
      </c>
      <c r="K16" s="26">
        <v>0</v>
      </c>
      <c r="L16" s="26">
        <v>0</v>
      </c>
      <c r="M16" s="26">
        <v>0</v>
      </c>
      <c r="O16" s="3">
        <f t="shared" si="12"/>
        <v>9.0073529411764705E-2</v>
      </c>
      <c r="P16" s="3">
        <f t="shared" si="4"/>
        <v>9.6219931271477668E-2</v>
      </c>
      <c r="Q16" s="3">
        <f t="shared" si="4"/>
        <v>0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1.00493800461361</v>
      </c>
      <c r="X16" s="4">
        <f t="shared" si="15"/>
        <v>1.0735125665386429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1.0735125665386429</v>
      </c>
      <c r="AC16" s="4"/>
      <c r="AD16" s="4">
        <f>IF(C16&gt;0,((I16*((3*51)+C16))/(4*C16*51))*(1-(C16-I16)/(569-51)),0)</f>
        <v>1.366462970323265E-2</v>
      </c>
      <c r="AE16" s="4">
        <f t="shared" si="19"/>
        <v>0.10309278350515465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3"/>
    </row>
    <row r="17" spans="1:70" x14ac:dyDescent="0.35">
      <c r="B17" t="s">
        <v>29</v>
      </c>
      <c r="C17" s="26">
        <v>566</v>
      </c>
      <c r="D17" s="26">
        <v>448</v>
      </c>
      <c r="E17" s="26">
        <v>62</v>
      </c>
      <c r="F17" s="26">
        <v>5</v>
      </c>
      <c r="G17" s="26">
        <v>0</v>
      </c>
      <c r="I17" s="26">
        <v>51</v>
      </c>
      <c r="J17" s="26">
        <v>41</v>
      </c>
      <c r="K17" s="26">
        <v>7</v>
      </c>
      <c r="L17" s="26">
        <v>0</v>
      </c>
      <c r="M17" s="26">
        <v>0</v>
      </c>
      <c r="O17" s="3">
        <f t="shared" si="12"/>
        <v>9.0106007067137811E-2</v>
      </c>
      <c r="P17" s="3">
        <f t="shared" si="4"/>
        <v>9.1517857142857137E-2</v>
      </c>
      <c r="Q17" s="3">
        <f t="shared" si="4"/>
        <v>0.11290322580645161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1.0053003533568905</v>
      </c>
      <c r="X17" s="4">
        <f t="shared" si="15"/>
        <v>1.0210521708683473</v>
      </c>
      <c r="Y17" s="4">
        <f t="shared" si="15"/>
        <v>1.2596457938013914</v>
      </c>
      <c r="Z17" s="4">
        <f t="shared" si="6"/>
        <v>0</v>
      </c>
      <c r="AA17" s="4">
        <f t="shared" si="6"/>
        <v>0</v>
      </c>
      <c r="AB17" s="4">
        <f t="shared" si="7"/>
        <v>1.2596457938013914</v>
      </c>
      <c r="AC17" s="4"/>
      <c r="AD17" s="4">
        <f>IF(C17&gt;0,((I17*((3*51)+C17))/(4*C17*51))*(1-(C17-I17)/(569-51)),0)</f>
        <v>1.8392635442105369E-3</v>
      </c>
      <c r="AE17" s="4">
        <f t="shared" si="19"/>
        <v>5.7775453931572636E-2</v>
      </c>
      <c r="AF17" s="4">
        <f t="shared" si="19"/>
        <v>0.10635694992905619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5">
      <c r="B18" s="1" t="s">
        <v>30</v>
      </c>
      <c r="C18" s="1">
        <v>555</v>
      </c>
      <c r="D18" s="1">
        <v>408</v>
      </c>
      <c r="E18" s="1">
        <v>51</v>
      </c>
      <c r="F18" s="1">
        <v>0</v>
      </c>
      <c r="G18" s="1">
        <v>0</v>
      </c>
      <c r="I18" s="1">
        <v>49</v>
      </c>
      <c r="J18" s="1">
        <v>34</v>
      </c>
      <c r="K18" s="1">
        <v>15</v>
      </c>
      <c r="L18" s="1">
        <v>0</v>
      </c>
      <c r="M18" s="1">
        <v>0</v>
      </c>
      <c r="O18" s="10">
        <f t="shared" si="12"/>
        <v>8.8288288288288289E-2</v>
      </c>
      <c r="P18" s="10">
        <f t="shared" si="4"/>
        <v>8.3333333333333329E-2</v>
      </c>
      <c r="Q18" s="10">
        <f t="shared" si="4"/>
        <v>0.29411764705882354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0.98502031443207905</v>
      </c>
      <c r="X18" s="11">
        <f t="shared" si="15"/>
        <v>0.92973856209150318</v>
      </c>
      <c r="Y18" s="11">
        <f t="shared" si="15"/>
        <v>3.2814302191464821</v>
      </c>
      <c r="Z18" s="11">
        <f t="shared" si="6"/>
        <v>0</v>
      </c>
      <c r="AA18" s="11">
        <f t="shared" si="6"/>
        <v>0</v>
      </c>
      <c r="AB18" s="11">
        <f t="shared" si="7"/>
        <v>3.2814302191464821</v>
      </c>
      <c r="AC18" s="11"/>
      <c r="AD18" s="11">
        <f>IF(C18&gt;0,((I18*((3*51)+C18))/(4*C18*51))*(1-(C18-I18)/(569-51)),0)</f>
        <v>7.0983543161603439E-3</v>
      </c>
      <c r="AE18" s="11">
        <f t="shared" si="19"/>
        <v>6.3706563706563704E-2</v>
      </c>
      <c r="AF18" s="11">
        <f t="shared" si="19"/>
        <v>0.27367703838292073</v>
      </c>
      <c r="AG18" s="11">
        <f t="shared" si="19"/>
        <v>0</v>
      </c>
      <c r="AH18" s="11">
        <f t="shared" si="19"/>
        <v>0</v>
      </c>
      <c r="AI18" s="10"/>
    </row>
    <row r="19" spans="1:70" x14ac:dyDescent="0.35">
      <c r="A19" s="2" t="s">
        <v>34</v>
      </c>
      <c r="B19" t="s">
        <v>27</v>
      </c>
      <c r="C19" s="26">
        <v>526</v>
      </c>
      <c r="D19" s="26">
        <v>132</v>
      </c>
      <c r="E19" s="26">
        <v>11</v>
      </c>
      <c r="F19" s="26">
        <v>1</v>
      </c>
      <c r="G19" s="26">
        <v>0</v>
      </c>
      <c r="I19" s="26">
        <v>67</v>
      </c>
      <c r="J19" s="26">
        <v>17</v>
      </c>
      <c r="K19" s="26">
        <v>5</v>
      </c>
      <c r="L19" s="26">
        <v>1</v>
      </c>
      <c r="M19" s="26">
        <v>0</v>
      </c>
      <c r="O19" s="3">
        <f t="shared" si="12"/>
        <v>0.12737642585551331</v>
      </c>
      <c r="P19" s="3">
        <f t="shared" si="4"/>
        <v>0.12878787878787878</v>
      </c>
      <c r="Q19" s="3">
        <f t="shared" si="4"/>
        <v>0.45454545454545453</v>
      </c>
      <c r="R19" s="3">
        <f t="shared" si="4"/>
        <v>1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1.0503940045186533</v>
      </c>
      <c r="X19" s="4">
        <f t="shared" si="15"/>
        <v>1.0620333772507686</v>
      </c>
      <c r="Y19" s="4">
        <f t="shared" si="15"/>
        <v>3.7483530961791831</v>
      </c>
      <c r="Z19" s="4">
        <f t="shared" si="6"/>
        <v>8.2463768115942031</v>
      </c>
      <c r="AA19" s="4">
        <f t="shared" si="6"/>
        <v>0</v>
      </c>
      <c r="AB19" s="4">
        <f t="shared" si="7"/>
        <v>8.2463768115942031</v>
      </c>
      <c r="AC19" s="4"/>
      <c r="AD19" s="4">
        <f>IF(C19&gt;0,((I19*((3*69)+C19))/(4*C19*69))*(1-(C19-I19)/(569-69)),0)</f>
        <v>2.7739447291563333E-2</v>
      </c>
      <c r="AE19" s="4">
        <f t="shared" ref="AE19:AH22" si="21">IF(D19&gt;0,((J19*((3*69)+D19))/(4*D19*69))*(1-(D19-J19)/(569-69)),0)</f>
        <v>0.12180253623188406</v>
      </c>
      <c r="AF19" s="4">
        <f t="shared" si="21"/>
        <v>0.35471673254281949</v>
      </c>
      <c r="AG19" s="4">
        <f t="shared" si="21"/>
        <v>0.75362318840579712</v>
      </c>
      <c r="AH19" s="4">
        <f t="shared" si="21"/>
        <v>0</v>
      </c>
      <c r="AI19" s="3"/>
      <c r="AQ19" t="s">
        <v>27</v>
      </c>
      <c r="AS19" s="6"/>
    </row>
    <row r="20" spans="1:70" x14ac:dyDescent="0.35">
      <c r="B20" t="s">
        <v>28</v>
      </c>
      <c r="C20" s="26">
        <v>217</v>
      </c>
      <c r="D20" s="26">
        <v>8</v>
      </c>
      <c r="E20" s="26">
        <v>0</v>
      </c>
      <c r="F20" s="26">
        <v>0</v>
      </c>
      <c r="G20" s="26">
        <v>0</v>
      </c>
      <c r="I20" s="26">
        <v>16</v>
      </c>
      <c r="J20" s="26">
        <v>2</v>
      </c>
      <c r="K20" s="26">
        <v>0</v>
      </c>
      <c r="L20" s="26">
        <v>0</v>
      </c>
      <c r="M20" s="26">
        <v>0</v>
      </c>
      <c r="O20" s="3">
        <f t="shared" si="12"/>
        <v>7.3732718894009217E-2</v>
      </c>
      <c r="P20" s="3">
        <f t="shared" si="12"/>
        <v>0.25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0.60802778334335139</v>
      </c>
      <c r="X20" s="4">
        <f t="shared" si="15"/>
        <v>2.0615942028985508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2.0615942028985508</v>
      </c>
      <c r="AC20" s="4"/>
      <c r="AD20" s="4">
        <f>IF(C20&gt;0,((I20*((3*69)+C20))/(4*C20*69))*(1-(C20-I20)/(569-69)),0)</f>
        <v>6.7735791090629799E-2</v>
      </c>
      <c r="AE20" s="4">
        <f t="shared" si="21"/>
        <v>0.19240942028985508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5">
      <c r="B21" t="s">
        <v>29</v>
      </c>
      <c r="C21" s="26">
        <v>547</v>
      </c>
      <c r="D21" s="26">
        <v>157</v>
      </c>
      <c r="E21" s="26">
        <v>10</v>
      </c>
      <c r="F21" s="26">
        <v>1</v>
      </c>
      <c r="G21" s="26">
        <v>0</v>
      </c>
      <c r="I21" s="26">
        <v>67</v>
      </c>
      <c r="J21" s="26">
        <v>17</v>
      </c>
      <c r="K21" s="26">
        <v>4</v>
      </c>
      <c r="L21" s="26">
        <v>0</v>
      </c>
      <c r="M21" s="26">
        <v>0</v>
      </c>
      <c r="O21" s="3">
        <f t="shared" si="12"/>
        <v>0.12248628884826325</v>
      </c>
      <c r="P21" s="3">
        <f t="shared" si="12"/>
        <v>0.10828025477707007</v>
      </c>
      <c r="Q21" s="3">
        <f t="shared" si="12"/>
        <v>0.4</v>
      </c>
      <c r="R21" s="3">
        <f t="shared" si="12"/>
        <v>0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1.0100680920965477</v>
      </c>
      <c r="X21" s="4">
        <f t="shared" si="15"/>
        <v>0.89291978214714307</v>
      </c>
      <c r="Y21" s="4">
        <f t="shared" si="15"/>
        <v>3.2985507246376815</v>
      </c>
      <c r="Z21" s="4">
        <f t="shared" si="15"/>
        <v>0</v>
      </c>
      <c r="AA21" s="4">
        <f t="shared" si="15"/>
        <v>0</v>
      </c>
      <c r="AB21" s="4">
        <f t="shared" si="7"/>
        <v>3.2985507246376815</v>
      </c>
      <c r="AC21" s="4"/>
      <c r="AD21" s="4">
        <f>IF(C21&gt;0,((I21*((3*69)+C21))/(4*C21*69))*(1-(C21-I21)/(569-69)),0)</f>
        <v>1.3384733592984142E-2</v>
      </c>
      <c r="AE21" s="4">
        <f t="shared" si="21"/>
        <v>0.10281916366657436</v>
      </c>
      <c r="AF21" s="4">
        <f t="shared" si="21"/>
        <v>0.31071884057971016</v>
      </c>
      <c r="AG21" s="4">
        <f t="shared" si="21"/>
        <v>0</v>
      </c>
      <c r="AH21" s="4">
        <f t="shared" si="21"/>
        <v>0</v>
      </c>
      <c r="AI21" s="3"/>
      <c r="AQ21" t="s">
        <v>29</v>
      </c>
    </row>
    <row r="22" spans="1:70" s="1" customFormat="1" x14ac:dyDescent="0.35">
      <c r="B22" s="1" t="s">
        <v>30</v>
      </c>
      <c r="C22" s="1">
        <v>40</v>
      </c>
      <c r="D22" s="1">
        <v>14</v>
      </c>
      <c r="E22" s="1">
        <v>0</v>
      </c>
      <c r="F22" s="1">
        <v>0</v>
      </c>
      <c r="G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O22" s="10">
        <f t="shared" si="12"/>
        <v>0.05</v>
      </c>
      <c r="P22" s="10">
        <f t="shared" si="12"/>
        <v>0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0.41231884057971019</v>
      </c>
      <c r="X22" s="11">
        <f t="shared" si="15"/>
        <v>0</v>
      </c>
      <c r="Y22" s="11">
        <f t="shared" si="15"/>
        <v>0</v>
      </c>
      <c r="Z22" s="11">
        <f t="shared" si="15"/>
        <v>0</v>
      </c>
      <c r="AA22" s="11">
        <f t="shared" si="15"/>
        <v>0</v>
      </c>
      <c r="AB22" s="11">
        <f t="shared" si="7"/>
        <v>0.41231884057971019</v>
      </c>
      <c r="AC22" s="11"/>
      <c r="AD22" s="11">
        <f>IF(C22&gt;0,((I22*((3*69)+C22))/(4*C22*69))*(1-(C22-I22)/(569-69)),0)</f>
        <v>4.1345652173913047E-2</v>
      </c>
      <c r="AE22" s="11">
        <f t="shared" si="21"/>
        <v>0</v>
      </c>
      <c r="AF22" s="11">
        <f t="shared" si="21"/>
        <v>0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5">
      <c r="A23" s="2" t="s">
        <v>35</v>
      </c>
      <c r="B23" t="s">
        <v>27</v>
      </c>
      <c r="C23" s="26">
        <v>569</v>
      </c>
      <c r="D23" s="26">
        <v>463</v>
      </c>
      <c r="E23" s="26">
        <v>45</v>
      </c>
      <c r="F23" s="26">
        <v>0</v>
      </c>
      <c r="G23" s="26">
        <v>0</v>
      </c>
      <c r="I23" s="26">
        <v>39</v>
      </c>
      <c r="J23" s="26">
        <v>36</v>
      </c>
      <c r="K23" s="26">
        <v>6</v>
      </c>
      <c r="L23" s="26">
        <v>0</v>
      </c>
      <c r="M23" s="26">
        <v>0</v>
      </c>
      <c r="O23" s="3">
        <f t="shared" si="12"/>
        <v>6.8541300527240778E-2</v>
      </c>
      <c r="P23" s="3">
        <f t="shared" si="12"/>
        <v>7.775377969762419E-2</v>
      </c>
      <c r="Q23" s="3">
        <f t="shared" si="12"/>
        <v>0.13333333333333333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</v>
      </c>
      <c r="X23" s="4">
        <f t="shared" si="15"/>
        <v>1.1344077089217477</v>
      </c>
      <c r="Y23" s="4">
        <f t="shared" si="15"/>
        <v>1.945299145299145</v>
      </c>
      <c r="Z23" s="4">
        <f t="shared" si="15"/>
        <v>0</v>
      </c>
      <c r="AA23" s="4">
        <f t="shared" si="15"/>
        <v>0</v>
      </c>
      <c r="AB23" s="4">
        <f t="shared" si="7"/>
        <v>1.945299145299145</v>
      </c>
      <c r="AC23" s="4"/>
      <c r="AD23" s="4">
        <f>IF(C23&gt;0,((I23*((3*39)+C23))/(4*C23*39))*(1-(C23-I23)/(569-39)),0)</f>
        <v>0</v>
      </c>
      <c r="AE23" s="4">
        <f t="shared" ref="AE23:AH26" si="23">IF(D23&gt;0,((J23*((3*39)+D23))/(4*D23*39))*(1-(D23-J23)/(569-39)),0)</f>
        <v>5.6180585379004215E-2</v>
      </c>
      <c r="AF23" s="4">
        <f t="shared" si="23"/>
        <v>0.12827285921625545</v>
      </c>
      <c r="AG23" s="4">
        <f t="shared" si="23"/>
        <v>0</v>
      </c>
      <c r="AH23" s="4">
        <f t="shared" si="23"/>
        <v>0</v>
      </c>
    </row>
    <row r="24" spans="1:70" x14ac:dyDescent="0.35">
      <c r="B24" t="s">
        <v>28</v>
      </c>
      <c r="C24" s="26">
        <v>431</v>
      </c>
      <c r="D24" s="26">
        <v>87</v>
      </c>
      <c r="E24" s="26">
        <v>0</v>
      </c>
      <c r="F24" s="26">
        <v>0</v>
      </c>
      <c r="G24" s="26">
        <v>0</v>
      </c>
      <c r="I24" s="26">
        <v>33</v>
      </c>
      <c r="J24" s="26">
        <v>5</v>
      </c>
      <c r="K24" s="26">
        <v>0</v>
      </c>
      <c r="L24" s="26">
        <v>0</v>
      </c>
      <c r="M24" s="26">
        <v>0</v>
      </c>
      <c r="O24" s="3">
        <f t="shared" ref="O24:S34" si="24">IF(I24&gt;0, I24/C24, 0)</f>
        <v>7.6566125290023199E-2</v>
      </c>
      <c r="P24" s="3">
        <f t="shared" si="24"/>
        <v>5.7471264367816091E-2</v>
      </c>
      <c r="Q24" s="3">
        <f t="shared" si="24"/>
        <v>0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1.1170801356416205</v>
      </c>
      <c r="X24" s="4">
        <f t="shared" si="15"/>
        <v>0.83849101090480394</v>
      </c>
      <c r="Y24" s="4">
        <f t="shared" si="15"/>
        <v>0</v>
      </c>
      <c r="Z24" s="4">
        <f t="shared" si="15"/>
        <v>0</v>
      </c>
      <c r="AA24" s="4">
        <f t="shared" si="15"/>
        <v>0</v>
      </c>
      <c r="AB24" s="4">
        <f t="shared" si="7"/>
        <v>1.1170801356416205</v>
      </c>
      <c r="AC24" s="4"/>
      <c r="AD24" s="4">
        <f>IF(C24&gt;0,((I24*((3*39)+C24))/(4*C24*39))*(1-(C24-I24)/(569-39)),0)</f>
        <v>6.6987025144885304E-2</v>
      </c>
      <c r="AE24" s="4">
        <f t="shared" si="23"/>
        <v>6.3527017333133151E-2</v>
      </c>
      <c r="AF24" s="4">
        <f t="shared" si="23"/>
        <v>0</v>
      </c>
      <c r="AG24" s="4">
        <f t="shared" si="23"/>
        <v>0</v>
      </c>
      <c r="AH24" s="4">
        <f t="shared" si="23"/>
        <v>0</v>
      </c>
    </row>
    <row r="25" spans="1:70" x14ac:dyDescent="0.35">
      <c r="B25" t="s">
        <v>29</v>
      </c>
      <c r="C25" s="26">
        <v>564</v>
      </c>
      <c r="D25" s="26">
        <v>431</v>
      </c>
      <c r="E25" s="26">
        <v>109</v>
      </c>
      <c r="F25" s="26">
        <v>8</v>
      </c>
      <c r="G25" s="26">
        <v>1</v>
      </c>
      <c r="I25" s="26">
        <v>39</v>
      </c>
      <c r="J25" s="26">
        <v>29</v>
      </c>
      <c r="K25" s="26">
        <v>9</v>
      </c>
      <c r="L25" s="26">
        <v>1</v>
      </c>
      <c r="M25" s="26">
        <v>0</v>
      </c>
      <c r="O25" s="3">
        <f t="shared" si="24"/>
        <v>6.9148936170212769E-2</v>
      </c>
      <c r="P25" s="3">
        <f t="shared" si="24"/>
        <v>6.7285382830626447E-2</v>
      </c>
      <c r="Q25" s="3">
        <f t="shared" si="24"/>
        <v>8.2568807339449546E-2</v>
      </c>
      <c r="R25" s="3">
        <f t="shared" si="24"/>
        <v>0.125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1.0088652482269502</v>
      </c>
      <c r="X25" s="4">
        <f t="shared" si="15"/>
        <v>0.98167648283657549</v>
      </c>
      <c r="Y25" s="4">
        <f t="shared" si="15"/>
        <v>1.2046577275935073</v>
      </c>
      <c r="Z25" s="4">
        <f t="shared" si="15"/>
        <v>1.8237179487179487</v>
      </c>
      <c r="AA25" s="4">
        <f t="shared" si="15"/>
        <v>0</v>
      </c>
      <c r="AB25" s="4">
        <f t="shared" si="7"/>
        <v>1.8237179487179487</v>
      </c>
      <c r="AC25" s="4"/>
      <c r="AD25" s="4">
        <f>IF(C25&gt;0,((I25*((3*39)+C25))/(4*C25*39))*(1-(C25-I25)/(569-39)),0)</f>
        <v>2.8477519068647122E-3</v>
      </c>
      <c r="AE25" s="4">
        <f t="shared" si="23"/>
        <v>5.7083525559645146E-2</v>
      </c>
      <c r="AF25" s="4">
        <f t="shared" si="23"/>
        <v>9.704930693332979E-2</v>
      </c>
      <c r="AG25" s="4">
        <f t="shared" si="23"/>
        <v>9.8837385099177555E-2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5">
      <c r="B26" s="1" t="s">
        <v>30</v>
      </c>
      <c r="C26" s="1">
        <v>14</v>
      </c>
      <c r="D26" s="1">
        <v>0</v>
      </c>
      <c r="E26" s="1">
        <v>0</v>
      </c>
      <c r="F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0">
        <f t="shared" si="24"/>
        <v>0</v>
      </c>
      <c r="P26" s="10">
        <f t="shared" si="24"/>
        <v>0</v>
      </c>
      <c r="Q26" s="10">
        <f t="shared" si="24"/>
        <v>0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0</v>
      </c>
      <c r="X26" s="11">
        <f t="shared" si="15"/>
        <v>0</v>
      </c>
      <c r="Y26" s="11">
        <f t="shared" si="15"/>
        <v>0</v>
      </c>
      <c r="Z26" s="11">
        <f t="shared" si="15"/>
        <v>0</v>
      </c>
      <c r="AA26" s="11">
        <f t="shared" si="15"/>
        <v>0</v>
      </c>
      <c r="AB26" s="11">
        <f t="shared" si="7"/>
        <v>0</v>
      </c>
      <c r="AC26" s="11"/>
      <c r="AD26" s="11">
        <f>IF(C26&gt;0,((I26*((3*39)+C26))/(4*C26*39))*(1-(C26-I26)/(569-39)),0)</f>
        <v>0</v>
      </c>
      <c r="AE26" s="11">
        <f t="shared" si="23"/>
        <v>0</v>
      </c>
      <c r="AF26" s="11">
        <f t="shared" si="23"/>
        <v>0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5">
      <c r="A27" s="2" t="s">
        <v>37</v>
      </c>
      <c r="B27" t="s">
        <v>27</v>
      </c>
      <c r="C27" s="26">
        <v>501</v>
      </c>
      <c r="D27" s="26">
        <v>92</v>
      </c>
      <c r="E27" s="26">
        <v>3</v>
      </c>
      <c r="F27" s="26">
        <v>0</v>
      </c>
      <c r="G27" s="26">
        <v>0</v>
      </c>
      <c r="I27" s="26">
        <v>56</v>
      </c>
      <c r="J27" s="26">
        <v>13</v>
      </c>
      <c r="K27" s="26">
        <v>0</v>
      </c>
      <c r="L27" s="26">
        <v>0</v>
      </c>
      <c r="M27" s="26">
        <v>0</v>
      </c>
      <c r="O27" s="3">
        <f t="shared" si="24"/>
        <v>0.11177644710578842</v>
      </c>
      <c r="P27" s="3">
        <f t="shared" si="24"/>
        <v>0.14130434782608695</v>
      </c>
      <c r="Q27" s="3">
        <f t="shared" si="24"/>
        <v>0</v>
      </c>
      <c r="R27" s="3">
        <f t="shared" si="24"/>
        <v>0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1.1357285429141717</v>
      </c>
      <c r="X27" s="4">
        <f t="shared" ref="X27:AA34" si="27">P27/$U27</f>
        <v>1.4357531055900621</v>
      </c>
      <c r="Y27" s="4">
        <f t="shared" si="27"/>
        <v>0</v>
      </c>
      <c r="Z27" s="4">
        <f t="shared" si="27"/>
        <v>0</v>
      </c>
      <c r="AA27" s="4">
        <f t="shared" si="27"/>
        <v>0</v>
      </c>
      <c r="AB27" s="4">
        <f t="shared" si="7"/>
        <v>1.4357531055900621</v>
      </c>
      <c r="AC27" s="4"/>
      <c r="AD27" s="4">
        <f>IF(C27&gt;0,((I27*((3*56)+C27))/(4*C27*56))*(1-(C27-I27)/(569-56)),0)</f>
        <v>4.4250679926696311E-2</v>
      </c>
      <c r="AE27" s="4">
        <f t="shared" ref="AE27:AH30" si="28">IF(D27&gt;0,((J27*((3*56)+D27))/(4*D27*56))*(1-(D27-J27)/(569-56)),0)</f>
        <v>0.13875646241206882</v>
      </c>
      <c r="AF27" s="4">
        <f t="shared" si="28"/>
        <v>0</v>
      </c>
      <c r="AG27" s="4">
        <f t="shared" si="28"/>
        <v>0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5</v>
      </c>
      <c r="AS27" s="25">
        <f t="shared" si="29"/>
        <v>5</v>
      </c>
      <c r="AT27" s="8">
        <f t="shared" si="29"/>
        <v>6</v>
      </c>
      <c r="AU27" s="8">
        <f t="shared" si="29"/>
        <v>2</v>
      </c>
      <c r="AV27" s="19">
        <f t="shared" si="29"/>
        <v>0</v>
      </c>
      <c r="AW27" s="5"/>
      <c r="AX27" t="s">
        <v>26</v>
      </c>
      <c r="AY27" s="6">
        <f>MAX(W3:AA6)</f>
        <v>2.2054263565891472</v>
      </c>
      <c r="AZ27" s="6">
        <f>_xlfn.IFNA(VLOOKUP(AY27, W3:AH6,8,0), _xlfn.IFNA(VLOOKUP(AY27, X3:AH6,8,0), _xlfn.IFNA(VLOOKUP(AY27, Y3:AH6,8,0), _xlfn.IFNA(VLOOKUP(AY27, Z3:AH6,8,0), VLOOKUP(AY27, AA3:AH6,8,0)))))</f>
        <v>0.25185974288603208</v>
      </c>
      <c r="BA27" t="s">
        <v>26</v>
      </c>
      <c r="BB27" s="6">
        <f>MAX(AD3:AH6)</f>
        <v>0.25185974288603208</v>
      </c>
      <c r="BD27" t="s">
        <v>26</v>
      </c>
      <c r="BE27" s="5">
        <f>MAX($W3:$AA3)</f>
        <v>2.2054263565891472</v>
      </c>
      <c r="BF27" s="6">
        <f>_xlfn.IFNA(VLOOKUP($BE27, $W3:$AH3,8,0), _xlfn.IFNA(VLOOKUP($BE27, $X3:$AH3,8,0), _xlfn.IFNA(VLOOKUP($BE27, $Y3:$AH3,8,0), _xlfn.IFNA(VLOOKUP($BE27, $Z3:$AH3,8,0), VLOOKUP($BE27, $AA3:$AH3,8,0)))))</f>
        <v>0.25185974288603208</v>
      </c>
      <c r="BH27" t="s">
        <v>26</v>
      </c>
      <c r="BI27" s="5">
        <f>MAX($W4:$AA4)</f>
        <v>0.34822521419828639</v>
      </c>
      <c r="BJ27" s="6">
        <f>_xlfn.IFNA(VLOOKUP($BI27, $W4:$AH4,8,0), _xlfn.IFNA(VLOOKUP($BI27, $X4:$AH4,8,0), _xlfn.IFNA(VLOOKUP($BI27, $Y4:$AH4,8,0), _xlfn.IFNA(VLOOKUP($BI27, $Z4:$AH4,8,0), VLOOKUP($BI27, $AA4:$AH4,8,0)))))</f>
        <v>4.0801257440872152E-2</v>
      </c>
      <c r="BL27" t="s">
        <v>26</v>
      </c>
      <c r="BM27" s="5">
        <f>MAX($W5:$AA5)</f>
        <v>2.2054263565891472</v>
      </c>
      <c r="BN27" s="6">
        <f>_xlfn.IFNA(VLOOKUP($BM27, $W5:$AH5,8,0), _xlfn.IFNA(VLOOKUP($BM27, $X5:$AH5,8,0), _xlfn.IFNA(VLOOKUP($BM27, $Y5:$AH5,8,0), _xlfn.IFNA(VLOOKUP($BM27, $Z5:$AH5,8,0), VLOOKUP($BM27, $AA5:$AH5,8,0)))))</f>
        <v>0.25185974288603208</v>
      </c>
      <c r="BP27" t="s">
        <v>26</v>
      </c>
      <c r="BQ27" s="5">
        <f>MAX($W6:$AA6)</f>
        <v>0.47259136212624586</v>
      </c>
      <c r="BR27" s="6">
        <f>_xlfn.IFNA(VLOOKUP($BQ27, $W6:$AH6,8,0), _xlfn.IFNA(VLOOKUP($BQ27, $X6:$AH6,8,0), _xlfn.IFNA(VLOOKUP($BQ27, $Y6:$AH6,8,0), _xlfn.IFNA(VLOOKUP($BQ27, $Z6:$AH6,8,0), VLOOKUP($BQ27, $AA6:$AH6,8,0)))))</f>
        <v>5.4958282605256467E-2</v>
      </c>
    </row>
    <row r="28" spans="1:70" x14ac:dyDescent="0.35">
      <c r="B28" t="s">
        <v>28</v>
      </c>
      <c r="C28" s="26">
        <v>15</v>
      </c>
      <c r="D28" s="26">
        <v>0</v>
      </c>
      <c r="E28" s="26">
        <v>0</v>
      </c>
      <c r="F28" s="26">
        <v>0</v>
      </c>
      <c r="G28" s="26">
        <v>0</v>
      </c>
      <c r="I28" s="26">
        <v>1</v>
      </c>
      <c r="J28" s="26">
        <v>0</v>
      </c>
      <c r="K28" s="26">
        <v>0</v>
      </c>
      <c r="L28" s="26">
        <v>0</v>
      </c>
      <c r="M28" s="26">
        <v>0</v>
      </c>
      <c r="O28" s="3">
        <f t="shared" si="24"/>
        <v>6.6666666666666666E-2</v>
      </c>
      <c r="P28" s="3">
        <f t="shared" si="24"/>
        <v>0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0.67738095238095242</v>
      </c>
      <c r="X28" s="4">
        <f t="shared" si="27"/>
        <v>0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0.67738095238095242</v>
      </c>
      <c r="AC28" s="4"/>
      <c r="AD28" s="4">
        <f>IF(C28&gt;0,((I28*((3*56)+C28))/(4*C28*56))*(1-(C28-I28)/(569-56)),0)</f>
        <v>5.2977930938457256E-2</v>
      </c>
      <c r="AE28" s="4">
        <f t="shared" si="28"/>
        <v>0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2</v>
      </c>
      <c r="AS28" s="27">
        <f t="shared" si="29"/>
        <v>2</v>
      </c>
      <c r="AT28" s="5">
        <f t="shared" si="29"/>
        <v>0</v>
      </c>
      <c r="AU28" s="5">
        <f t="shared" si="29"/>
        <v>0</v>
      </c>
      <c r="AV28" s="23">
        <f t="shared" si="29"/>
        <v>0</v>
      </c>
      <c r="AW28" s="5"/>
      <c r="AX28" t="s">
        <v>31</v>
      </c>
      <c r="AY28" s="6">
        <f>MAX(W7:AA10)</f>
        <v>9.8103448275862064</v>
      </c>
      <c r="AZ28" s="6">
        <f>_xlfn.IFNA(VLOOKUP(AY28, W7:AH10,8,0), _xlfn.IFNA(VLOOKUP(AY28, X7:AH10,8,0), _xlfn.IFNA(VLOOKUP(AY28, Y7:AH10,8,0), _xlfn.IFNA(VLOOKUP(AY28, Z7:AH10,8,0), VLOOKUP(AY28, AA7:AH10,8,0)))))</f>
        <v>0.38291028097062579</v>
      </c>
      <c r="BA28" t="s">
        <v>31</v>
      </c>
      <c r="BB28" s="6">
        <f>MAX(AD7:AH10)</f>
        <v>0.38291028097062579</v>
      </c>
      <c r="BD28" t="s">
        <v>31</v>
      </c>
      <c r="BE28" s="5">
        <f>MAX($W7:$AA7)</f>
        <v>0.87749059280735309</v>
      </c>
      <c r="BF28" s="6">
        <f>_xlfn.IFNA(VLOOKUP($BE28, $W7:$AH7,8,0), _xlfn.IFNA(VLOOKUP($BE28, $X7:$AH7,8,0), _xlfn.IFNA(VLOOKUP($BE28, $Y7:$AH7,8,0), _xlfn.IFNA(VLOOKUP($BE28, $Z7:$AH7,8,0), VLOOKUP($BE28, $AA7:$AH7,8,0)))))</f>
        <v>2.7673253415033592E-3</v>
      </c>
      <c r="BH28" t="s">
        <v>31</v>
      </c>
      <c r="BI28" s="5">
        <f>MAX($W8:$AA8)</f>
        <v>0.83746846089150551</v>
      </c>
      <c r="BJ28" s="6">
        <f>_xlfn.IFNA(VLOOKUP($BI28, $W8:$AH8,8,0), _xlfn.IFNA(VLOOKUP($BI28, $X8:$AH8,8,0), _xlfn.IFNA(VLOOKUP($BI28, $Y8:$AH8,8,0), _xlfn.IFNA(VLOOKUP($BI28, $Z8:$AH8,8,0), VLOOKUP($BI28, $AA8:$AH8,8,0)))))</f>
        <v>6.3908552160234236E-2</v>
      </c>
      <c r="BL28" t="s">
        <v>31</v>
      </c>
      <c r="BM28" s="5">
        <f>MAX($W9:$AA9)</f>
        <v>0.97928575819042352</v>
      </c>
      <c r="BN28" s="6">
        <f>_xlfn.IFNA(VLOOKUP($BM28, $W9:$AH9,8,0), _xlfn.IFNA(VLOOKUP($BM28, $X9:$AH9,8,0), _xlfn.IFNA(VLOOKUP($BM28, $Y9:$AH9,8,0), _xlfn.IFNA(VLOOKUP($BM28, $Z9:$AH9,8,0), VLOOKUP($BM28, $AA9:$AH9,8,0)))))</f>
        <v>3.6142356629172024E-3</v>
      </c>
      <c r="BP28" t="s">
        <v>31</v>
      </c>
      <c r="BQ28" s="5">
        <f>MAX($W10:$AA10)</f>
        <v>9.8103448275862064</v>
      </c>
      <c r="BR28" s="6">
        <f>_xlfn.IFNA(VLOOKUP($BQ28, $W10:$AH10,8,0), _xlfn.IFNA(VLOOKUP($BQ28, $X10:$AH10,8,0), _xlfn.IFNA(VLOOKUP($BQ28, $Y10:$AH10,8,0), _xlfn.IFNA(VLOOKUP($BQ28, $Z10:$AH10,8,0), VLOOKUP($BQ28, $AA10:$AH10,8,0)))))</f>
        <v>0.38291028097062579</v>
      </c>
    </row>
    <row r="29" spans="1:70" x14ac:dyDescent="0.35">
      <c r="B29" t="s">
        <v>29</v>
      </c>
      <c r="C29" s="26">
        <v>539</v>
      </c>
      <c r="D29" s="26">
        <v>164</v>
      </c>
      <c r="E29" s="26">
        <v>10</v>
      </c>
      <c r="F29" s="26">
        <v>0</v>
      </c>
      <c r="G29" s="26">
        <v>0</v>
      </c>
      <c r="I29" s="26">
        <v>56</v>
      </c>
      <c r="J29" s="26">
        <v>22</v>
      </c>
      <c r="K29" s="26">
        <v>0</v>
      </c>
      <c r="L29" s="26">
        <v>0</v>
      </c>
      <c r="M29" s="26">
        <v>0</v>
      </c>
      <c r="O29" s="3">
        <f t="shared" si="24"/>
        <v>0.1038961038961039</v>
      </c>
      <c r="P29" s="3">
        <f t="shared" si="24"/>
        <v>0.13414634146341464</v>
      </c>
      <c r="Q29" s="3">
        <f t="shared" si="24"/>
        <v>0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1.0556586270871986</v>
      </c>
      <c r="X29" s="4">
        <f t="shared" si="27"/>
        <v>1.3630226480836238</v>
      </c>
      <c r="Y29" s="4">
        <f t="shared" si="27"/>
        <v>0</v>
      </c>
      <c r="Z29" s="4">
        <f t="shared" si="27"/>
        <v>0</v>
      </c>
      <c r="AA29" s="4">
        <f t="shared" si="27"/>
        <v>0</v>
      </c>
      <c r="AB29" s="28">
        <f t="shared" si="7"/>
        <v>1.3630226480836238</v>
      </c>
      <c r="AC29" s="28"/>
      <c r="AD29" s="4">
        <f>IF(C29&gt;0,((I29*((3*56)+C29))/(4*C29*56))*(1-(C29-I29)/(569-56)),0)</f>
        <v>1.9176729703045493E-2</v>
      </c>
      <c r="AE29" s="4">
        <f t="shared" si="28"/>
        <v>0.14378892692435696</v>
      </c>
      <c r="AF29" s="4">
        <f t="shared" si="28"/>
        <v>0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5</v>
      </c>
      <c r="AS29" s="27">
        <f t="shared" si="29"/>
        <v>2</v>
      </c>
      <c r="AT29" s="5">
        <f t="shared" si="29"/>
        <v>4</v>
      </c>
      <c r="AU29" s="5">
        <f t="shared" si="29"/>
        <v>2</v>
      </c>
      <c r="AV29" s="23">
        <f t="shared" si="29"/>
        <v>0</v>
      </c>
      <c r="AW29" s="5"/>
      <c r="AX29" t="s">
        <v>32</v>
      </c>
      <c r="AY29" s="6">
        <f>MAX(W11:AA14)</f>
        <v>1.5162306201550388</v>
      </c>
      <c r="AZ29" s="6">
        <f>_xlfn.IFNA(VLOOKUP(AY29, W11:AH14,8,0), _xlfn.IFNA(VLOOKUP(AY29, X11:AH14,8,0), _xlfn.IFNA(VLOOKUP(AY29, Y11:AH14,8,0), _xlfn.IFNA(VLOOKUP(AY29, Z11:AH14,8,0), VLOOKUP(AY29, AA11:AH14,8,0)))))</f>
        <v>0.12566906059333274</v>
      </c>
      <c r="BA29" t="s">
        <v>32</v>
      </c>
      <c r="BB29" s="6">
        <f>MAX(AD11:AH14)</f>
        <v>0.12566906059333274</v>
      </c>
      <c r="BD29" t="s">
        <v>32</v>
      </c>
      <c r="BE29" s="5">
        <f>MAX($W11:$AA11)</f>
        <v>1.5162306201550388</v>
      </c>
      <c r="BF29" s="6">
        <f>_xlfn.IFNA(VLOOKUP($BE29, $W11:$AH11,8,0), _xlfn.IFNA(VLOOKUP($BE29, $X11:$AH11,8,0), _xlfn.IFNA(VLOOKUP($BE29, $Y11:$AH11,8,0), _xlfn.IFNA(VLOOKUP($BE29, $Z11:$AH11,8,0), VLOOKUP($BE29, $AA11:$AH11,8,0)))))</f>
        <v>0.12566906059333274</v>
      </c>
      <c r="BH29" t="s">
        <v>32</v>
      </c>
      <c r="BI29" s="5">
        <f>MAX($W12:$AA12)</f>
        <v>0.99148850613229678</v>
      </c>
      <c r="BJ29" s="6">
        <f>_xlfn.IFNA(VLOOKUP($BI29, $W12:$AH12,8,0), _xlfn.IFNA(VLOOKUP($BI29, $X12:$AH12,8,0), _xlfn.IFNA(VLOOKUP($BI29, $Y12:$AH12,8,0), _xlfn.IFNA(VLOOKUP($BI29, $Z12:$AH12,8,0), VLOOKUP($BI29, $AA12:$AH12,8,0)))))</f>
        <v>8.081472434160851E-2</v>
      </c>
      <c r="BL29" t="s">
        <v>32</v>
      </c>
      <c r="BM29" s="5">
        <f>MAX($W13:$AA13)</f>
        <v>0.97403031188676892</v>
      </c>
      <c r="BN29" s="6">
        <f>_xlfn.IFNA(VLOOKUP($BM29, $W13:$AH13,8,0), _xlfn.IFNA(VLOOKUP($BM29, $X13:$AH13,8,0), _xlfn.IFNA(VLOOKUP($BM29, $Y13:$AH13,8,0), _xlfn.IFNA(VLOOKUP($BM29, $Z13:$AH13,8,0), VLOOKUP($BM29, $AA13:$AH13,8,0)))))</f>
        <v>5.5813413729837984E-3</v>
      </c>
      <c r="BP29" t="s">
        <v>32</v>
      </c>
      <c r="BQ29" s="5">
        <f>MAX($W14:$AA14)</f>
        <v>1.2029598308668077</v>
      </c>
      <c r="BR29" s="6">
        <f>_xlfn.IFNA(VLOOKUP($BQ29, $W14:$AH14,8,0), _xlfn.IFNA(VLOOKUP($BQ29, $X14:$AH14,8,0), _xlfn.IFNA(VLOOKUP($BQ29, $Y14:$AH14,8,0), _xlfn.IFNA(VLOOKUP($BQ29, $Z14:$AH14,8,0), VLOOKUP($BQ29, $AA14:$AH14,8,0)))))</f>
        <v>7.2589007950224688E-2</v>
      </c>
    </row>
    <row r="30" spans="1:70" s="1" customFormat="1" x14ac:dyDescent="0.35">
      <c r="B30" s="1" t="s">
        <v>30</v>
      </c>
      <c r="C30" s="1">
        <v>14</v>
      </c>
      <c r="D30" s="1">
        <v>0</v>
      </c>
      <c r="E30" s="1">
        <v>0</v>
      </c>
      <c r="F30" s="1">
        <v>0</v>
      </c>
      <c r="G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O30" s="10">
        <f t="shared" si="24"/>
        <v>7.1428571428571425E-2</v>
      </c>
      <c r="P30" s="10">
        <f t="shared" si="24"/>
        <v>0</v>
      </c>
      <c r="Q30" s="10">
        <f t="shared" si="24"/>
        <v>0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0.72576530612244894</v>
      </c>
      <c r="X30" s="11">
        <f t="shared" si="27"/>
        <v>0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7"/>
        <v>0.72576530612244894</v>
      </c>
      <c r="AC30" s="11"/>
      <c r="AD30" s="11">
        <f>IF(C30&gt;0,((I30*((3*56)+C30))/(4*C30*56))*(1-(C30-I30)/(569-56)),0)</f>
        <v>5.6565023670286825E-2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1</v>
      </c>
      <c r="AS30" s="17">
        <f t="shared" si="29"/>
        <v>1</v>
      </c>
      <c r="AT30" s="14">
        <f t="shared" si="29"/>
        <v>1</v>
      </c>
      <c r="AU30" s="14">
        <f t="shared" si="29"/>
        <v>1</v>
      </c>
      <c r="AV30" s="21">
        <f t="shared" si="29"/>
        <v>0</v>
      </c>
      <c r="AW30" s="14"/>
      <c r="AX30" s="1" t="s">
        <v>33</v>
      </c>
      <c r="AY30" s="15">
        <f>MAX(W15:AA18)</f>
        <v>3.2814302191464821</v>
      </c>
      <c r="AZ30" s="15">
        <f>_xlfn.IFNA(VLOOKUP(AY30, W15:AH18,8,0), _xlfn.IFNA(VLOOKUP(AY30, X15:AH18,8,0), _xlfn.IFNA(VLOOKUP(AY30, Y15:AH18,8,0), _xlfn.IFNA(VLOOKUP(AY30, Z15:AH18,8,0), VLOOKUP(AY30, AA15:AH18,8,0)))))</f>
        <v>0.27367703838292073</v>
      </c>
      <c r="BA30" s="1" t="s">
        <v>33</v>
      </c>
      <c r="BB30" s="15">
        <f>MAX(AD15:AH18)</f>
        <v>0.27367703838292073</v>
      </c>
      <c r="BD30" s="1" t="s">
        <v>33</v>
      </c>
      <c r="BE30" s="5">
        <f>MAX($W15:$AA15)</f>
        <v>1.115686274509804</v>
      </c>
      <c r="BF30" s="15">
        <f>_xlfn.IFNA(VLOOKUP($BE30, $W15:$AH15,8,0), _xlfn.IFNA(VLOOKUP($BE30, $X15:$AH15,8,0), _xlfn.IFNA(VLOOKUP($BE30, $Y15:$AH15,8,0), _xlfn.IFNA(VLOOKUP($BE30, $Z15:$AH15,8,0), VLOOKUP($BE30, $AA15:$AH15,8,0)))))</f>
        <v>0.1129097584979938</v>
      </c>
      <c r="BH30" s="1" t="s">
        <v>33</v>
      </c>
      <c r="BI30" s="5">
        <f>MAX($W16:$AA16)</f>
        <v>1.0735125665386429</v>
      </c>
      <c r="BJ30" s="6">
        <f>_xlfn.IFNA(VLOOKUP($BI30, $W16:$AH16,8,0), _xlfn.IFNA(VLOOKUP($BI30, $X16:$AH16,8,0), _xlfn.IFNA(VLOOKUP($BI30, $Y16:$AH16,8,0), _xlfn.IFNA(VLOOKUP($BI30, $Z16:$AH16,8,0), VLOOKUP($BI30, $AA16:$AH16,8,0)))))</f>
        <v>0.10309278350515465</v>
      </c>
      <c r="BL30" s="1" t="s">
        <v>33</v>
      </c>
      <c r="BM30" s="14">
        <f>MAX($W17:$AA17)</f>
        <v>1.2596457938013914</v>
      </c>
      <c r="BN30" s="15">
        <f>_xlfn.IFNA(VLOOKUP($BM30, $W17:$AH17,8,0), _xlfn.IFNA(VLOOKUP($BM30, $X17:$AH17,8,0), _xlfn.IFNA(VLOOKUP($BM30, $Y17:$AH17,8,0), _xlfn.IFNA(VLOOKUP($BM30, $Z17:$AH17,8,0), VLOOKUP($BM30, $AA17:$AH17,8,0)))))</f>
        <v>0.10635694992905619</v>
      </c>
      <c r="BP30" s="1" t="s">
        <v>33</v>
      </c>
      <c r="BQ30" s="14">
        <f>MAX($W18:$AA18)</f>
        <v>3.2814302191464821</v>
      </c>
      <c r="BR30" s="15">
        <f>_xlfn.IFNA(VLOOKUP($BQ30, $W18:$AH18,8,0), _xlfn.IFNA(VLOOKUP($BQ30, $X18:$AH18,8,0), _xlfn.IFNA(VLOOKUP($BQ30, $Y18:$AH18,8,0), _xlfn.IFNA(VLOOKUP($BQ30, $Z18:$AH18,8,0), VLOOKUP($BQ30, $AA18:$AH18,8,0)))))</f>
        <v>0.27367703838292073</v>
      </c>
    </row>
    <row r="31" spans="1:70" x14ac:dyDescent="0.35">
      <c r="A31" s="2" t="s">
        <v>38</v>
      </c>
      <c r="B31" t="s">
        <v>27</v>
      </c>
      <c r="C31" s="26">
        <v>561</v>
      </c>
      <c r="D31" s="26">
        <v>388</v>
      </c>
      <c r="E31" s="26">
        <v>74</v>
      </c>
      <c r="F31" s="26">
        <v>7</v>
      </c>
      <c r="G31" s="26">
        <v>0</v>
      </c>
      <c r="I31" s="26">
        <v>53</v>
      </c>
      <c r="J31" s="26">
        <v>40</v>
      </c>
      <c r="K31" s="26">
        <v>9</v>
      </c>
      <c r="L31" s="26">
        <v>0</v>
      </c>
      <c r="M31" s="26">
        <v>0</v>
      </c>
      <c r="O31" s="3">
        <f t="shared" si="24"/>
        <v>9.4474153297682703E-2</v>
      </c>
      <c r="P31" s="3">
        <f t="shared" si="24"/>
        <v>0.10309278350515463</v>
      </c>
      <c r="Q31" s="3">
        <f t="shared" si="24"/>
        <v>0.12162162162162163</v>
      </c>
      <c r="R31" s="3">
        <f t="shared" si="24"/>
        <v>0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1.0142602495543671</v>
      </c>
      <c r="X31" s="4">
        <f t="shared" si="27"/>
        <v>1.1067885625364715</v>
      </c>
      <c r="Y31" s="4">
        <f t="shared" si="27"/>
        <v>1.3057113717491078</v>
      </c>
      <c r="Z31" s="4">
        <f t="shared" si="27"/>
        <v>0</v>
      </c>
      <c r="AA31" s="4">
        <f t="shared" si="27"/>
        <v>0</v>
      </c>
      <c r="AB31" s="4">
        <f t="shared" si="7"/>
        <v>1.3057113717491078</v>
      </c>
      <c r="AC31" s="4"/>
      <c r="AD31" s="4">
        <f>IF(C31&gt;0,((I31*((3*53)+C31))/(4*C31*53))*(1-(C31-I31)/(569-53)),0)</f>
        <v>4.9745056585001951E-3</v>
      </c>
      <c r="AE31" s="4">
        <f t="shared" ref="AE31:AH34" si="32">IF(D31&gt;0,((J31*((3*53)+D31))/(4*D31*53))*(1-(D31-J31)/(569-53)),0)</f>
        <v>8.6604271180613687E-2</v>
      </c>
      <c r="AF31" s="4">
        <f t="shared" si="32"/>
        <v>0.11683089133451134</v>
      </c>
      <c r="AG31" s="4">
        <f t="shared" si="32"/>
        <v>0</v>
      </c>
      <c r="AH31" s="4">
        <f t="shared" si="32"/>
        <v>0</v>
      </c>
      <c r="AX31" t="s">
        <v>34</v>
      </c>
      <c r="AY31" s="6">
        <f>MAX(W19:AA22)</f>
        <v>8.2463768115942031</v>
      </c>
      <c r="AZ31" s="6">
        <f>_xlfn.IFNA(VLOOKUP(AY31, W19:AH22,8,0), _xlfn.IFNA(VLOOKUP(AY31, X19:AH22,8,0), _xlfn.IFNA(VLOOKUP(AY31, Y19:AH22,8,0), _xlfn.IFNA(VLOOKUP(AY31, Z19:AH22,8,0), VLOOKUP(AY31, AA19:AH22,8,0)))))</f>
        <v>0.75362318840579712</v>
      </c>
      <c r="BA31" t="s">
        <v>34</v>
      </c>
      <c r="BB31" s="6">
        <f>MAX(AD19:AH22)</f>
        <v>0.75362318840579712</v>
      </c>
      <c r="BD31" t="s">
        <v>34</v>
      </c>
      <c r="BE31" s="5">
        <f>MAX($W19:$AA19)</f>
        <v>8.2463768115942031</v>
      </c>
      <c r="BF31" s="6">
        <f>_xlfn.IFNA(VLOOKUP($BE31, $W19:$AH19,8,0), _xlfn.IFNA(VLOOKUP($BE31, $X19:$AH19,8,0), _xlfn.IFNA(VLOOKUP($BE31, $Y19:$AH19,8,0), _xlfn.IFNA(VLOOKUP($BE31, $Z19:$AH19,8,0), VLOOKUP($BE31, $AA19:$AH19,8,0)))))</f>
        <v>0.75362318840579712</v>
      </c>
      <c r="BH31" t="s">
        <v>34</v>
      </c>
      <c r="BI31" s="5">
        <f>MAX($W20:$AA20)</f>
        <v>2.0615942028985508</v>
      </c>
      <c r="BJ31" s="6">
        <f>_xlfn.IFNA(VLOOKUP($BI31, $W20:$AH20,8,0), _xlfn.IFNA(VLOOKUP($BI31, $X20:$AH20,8,0), _xlfn.IFNA(VLOOKUP($BI31, $Y20:$AH20,8,0), _xlfn.IFNA(VLOOKUP($BI31, $Z20:$AH20,8,0), VLOOKUP($BI31, $AA20:$AH20,8,0)))))</f>
        <v>0.19240942028985508</v>
      </c>
      <c r="BL31" t="s">
        <v>34</v>
      </c>
      <c r="BM31" s="5">
        <f>MAX($W21:$AA21)</f>
        <v>3.2985507246376815</v>
      </c>
      <c r="BN31" s="6">
        <f>_xlfn.IFNA(VLOOKUP($BM31, $W21:$AH21,8,0), _xlfn.IFNA(VLOOKUP($BM31, $X21:$AH21,8,0), _xlfn.IFNA(VLOOKUP($BM31, $Y21:$AH21,8,0), _xlfn.IFNA(VLOOKUP($BM31, $Z21:$AH21,8,0), VLOOKUP($BM31, $AA21:$AH21,8,0)))))</f>
        <v>0.31071884057971016</v>
      </c>
      <c r="BP31" t="s">
        <v>34</v>
      </c>
      <c r="BQ31" s="5">
        <f>MAX($W22:$AA22)</f>
        <v>0.41231884057971019</v>
      </c>
      <c r="BR31" s="6">
        <f>_xlfn.IFNA(VLOOKUP($BQ31, $W22:$AH22,8,0), _xlfn.IFNA(VLOOKUP($BQ31, $X22:$AH22,8,0), _xlfn.IFNA(VLOOKUP($BQ31, $Y22:$AH22,8,0), _xlfn.IFNA(VLOOKUP($BQ31, $Z22:$AH22,8,0), VLOOKUP($BQ31, $AA22:$AH22,8,0)))))</f>
        <v>4.1345652173913047E-2</v>
      </c>
    </row>
    <row r="32" spans="1:70" x14ac:dyDescent="0.35">
      <c r="B32" t="s">
        <v>28</v>
      </c>
      <c r="C32" s="26">
        <v>14</v>
      </c>
      <c r="D32" s="26">
        <v>1</v>
      </c>
      <c r="E32" s="26">
        <v>0</v>
      </c>
      <c r="F32" s="26">
        <v>0</v>
      </c>
      <c r="G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">
        <f t="shared" si="24"/>
        <v>0</v>
      </c>
      <c r="P32" s="3">
        <f t="shared" si="24"/>
        <v>0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0</v>
      </c>
      <c r="X32" s="4">
        <f t="shared" si="27"/>
        <v>0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0</v>
      </c>
      <c r="AC32" s="4"/>
      <c r="AD32" s="4">
        <f>IF(C32&gt;0,((I32*((3*53)+C32))/(4*C32*53))*(1-(C32-I32)/(569-53)),0)</f>
        <v>0</v>
      </c>
      <c r="AE32" s="4">
        <f t="shared" si="32"/>
        <v>0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1.945299145299145</v>
      </c>
      <c r="AZ32" s="6">
        <f>_xlfn.IFNA(VLOOKUP(AY32, W23:AH26,8,0), _xlfn.IFNA(VLOOKUP(AY32, X23:AH26,8,0), _xlfn.IFNA(VLOOKUP(AY32, Y23:AH26,8,0), _xlfn.IFNA(VLOOKUP(AY32, Z23:AH26,8,0), VLOOKUP(AY32, AA23:AH26,8,0)))))</f>
        <v>0.12827285921625545</v>
      </c>
      <c r="BA32" t="s">
        <v>35</v>
      </c>
      <c r="BB32" s="6">
        <f>MAX(AD23:AH26)</f>
        <v>0.12827285921625545</v>
      </c>
      <c r="BD32" t="s">
        <v>35</v>
      </c>
      <c r="BE32" s="5">
        <f>MAX($W23:$AA23)</f>
        <v>1.945299145299145</v>
      </c>
      <c r="BF32" s="6">
        <f>_xlfn.IFNA(VLOOKUP($BE32, $W23:$AH23,8,0), _xlfn.IFNA(VLOOKUP($BE32, $X23:$AH23,8,0), _xlfn.IFNA(VLOOKUP($BE32, $Y23:$AH23,8,0), _xlfn.IFNA(VLOOKUP($BE32, $Z23:$AH23,8,0), VLOOKUP($BE32, $AA23:$AH23,8,0)))))</f>
        <v>0.12827285921625545</v>
      </c>
      <c r="BH32" t="s">
        <v>35</v>
      </c>
      <c r="BI32" s="5">
        <f>MAX($W24:$AA24)</f>
        <v>1.1170801356416205</v>
      </c>
      <c r="BJ32" s="6">
        <f>_xlfn.IFNA(VLOOKUP($BI32, $W24:$AH24,8,0), _xlfn.IFNA(VLOOKUP($BI32, $X24:$AH24,8,0), _xlfn.IFNA(VLOOKUP($BI32, $Y24:$AH24,8,0), _xlfn.IFNA(VLOOKUP($BI32, $Z24:$AH24,8,0), VLOOKUP($BI32, $AA24:$AH24,8,0)))))</f>
        <v>6.6987025144885304E-2</v>
      </c>
      <c r="BL32" t="s">
        <v>35</v>
      </c>
      <c r="BM32" s="5">
        <f>MAX($W25:$AA25)</f>
        <v>1.8237179487179487</v>
      </c>
      <c r="BN32" s="6">
        <f>_xlfn.IFNA(VLOOKUP($BM32, $W25:$AH25,8,0), _xlfn.IFNA(VLOOKUP($BM32, $X25:$AH25,8,0), _xlfn.IFNA(VLOOKUP($BM32, $Y25:$AH25,8,0), _xlfn.IFNA(VLOOKUP($BM32, $Z25:$AH25,8,0), VLOOKUP($BM32, $AA25:$AH25,8,0)))))</f>
        <v>9.8837385099177555E-2</v>
      </c>
      <c r="BP32" t="s">
        <v>35</v>
      </c>
      <c r="BQ32" s="5">
        <f>MAX($W26:$AA26)</f>
        <v>0</v>
      </c>
      <c r="BR32" s="6">
        <f>_xlfn.IFNA(VLOOKUP($BQ32, $W26:$AH26,8,0), _xlfn.IFNA(VLOOKUP($BQ32, $X26:$AH26,8,0), _xlfn.IFNA(VLOOKUP($BQ32, $Y26:$AH26,8,0), _xlfn.IFNA(VLOOKUP($BQ32, $Z26:$AH26,8,0), VLOOKUP($BQ32, $AA26:$AH26,8,0)))))</f>
        <v>0</v>
      </c>
    </row>
    <row r="33" spans="1:70" x14ac:dyDescent="0.35">
      <c r="B33" t="s">
        <v>29</v>
      </c>
      <c r="C33" s="26">
        <v>559</v>
      </c>
      <c r="D33" s="26">
        <v>270</v>
      </c>
      <c r="E33" s="26">
        <v>31</v>
      </c>
      <c r="F33" s="26">
        <v>2</v>
      </c>
      <c r="G33" s="26">
        <v>0</v>
      </c>
      <c r="I33" s="26">
        <v>53</v>
      </c>
      <c r="J33" s="26">
        <v>23</v>
      </c>
      <c r="K33" s="26">
        <v>3</v>
      </c>
      <c r="L33" s="26">
        <v>0</v>
      </c>
      <c r="M33" s="26">
        <v>0</v>
      </c>
      <c r="O33" s="3">
        <f t="shared" si="24"/>
        <v>9.4812164579606437E-2</v>
      </c>
      <c r="P33" s="3">
        <f t="shared" si="24"/>
        <v>8.5185185185185183E-2</v>
      </c>
      <c r="Q33" s="3">
        <f t="shared" si="24"/>
        <v>9.6774193548387094E-2</v>
      </c>
      <c r="R33" s="3">
        <f t="shared" si="24"/>
        <v>0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1.0178890876565296</v>
      </c>
      <c r="X33" s="4">
        <f t="shared" si="27"/>
        <v>0.91453529000698819</v>
      </c>
      <c r="Y33" s="4">
        <f t="shared" si="27"/>
        <v>1.0389531345100427</v>
      </c>
      <c r="Z33" s="4">
        <f t="shared" si="27"/>
        <v>0</v>
      </c>
      <c r="AA33" s="4">
        <f t="shared" si="27"/>
        <v>0</v>
      </c>
      <c r="AB33" s="4">
        <f t="shared" si="7"/>
        <v>1.0389531345100427</v>
      </c>
      <c r="AC33" s="4"/>
      <c r="AD33" s="4">
        <f>IF(C33&gt;0,((I33*((3*53)+C33))/(4*C33*53))*(1-(C33-I33)/(569-53)),0)</f>
        <v>6.2230450278043681E-3</v>
      </c>
      <c r="AE33" s="4">
        <f t="shared" si="32"/>
        <v>8.986448328539158E-2</v>
      </c>
      <c r="AF33" s="4">
        <f t="shared" si="32"/>
        <v>8.2025223286953816E-2</v>
      </c>
      <c r="AG33" s="4">
        <f t="shared" si="32"/>
        <v>0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0</v>
      </c>
      <c r="AT33" s="8">
        <f>COUNTIF(Y3, "&gt;2") + COUNTIF(Y7, "&gt;2") + COUNTIF(Y11, "&gt;2") + COUNTIF(Y15, "&gt;2") + COUNTIF(Y19, "&gt;2") + COUNTIF(Y23, "&gt;2") + COUNTIF(Y27, "&gt;2") + COUNTIF(Y31, "&gt;2")</f>
        <v>1</v>
      </c>
      <c r="AU33" s="8">
        <f>COUNTIF(Z3, "&gt;2") + COUNTIF(Z7, "&gt;2") + COUNTIF(Z11, "&gt;2") + COUNTIF(Z15, "&gt;2") + COUNTIF(Z19, "&gt;2") + COUNTIF(Z23, "&gt;2") + COUNTIF(Z27, "&gt;2") + COUNTIF(Z31, "&gt;2")</f>
        <v>2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1.4357531055900621</v>
      </c>
      <c r="AZ33" s="6">
        <f>_xlfn.IFNA(VLOOKUP(AY33, W27:AH30,8,0), _xlfn.IFNA(VLOOKUP(AY33, X27:AH30,8,0), _xlfn.IFNA(VLOOKUP(AY33, Y27:AH30,8,0), _xlfn.IFNA(VLOOKUP(AY33, Z27:AH30,8,0), VLOOKUP(AY33, AA27:AH30,8,0)))))</f>
        <v>0.13875646241206882</v>
      </c>
      <c r="BA33" t="s">
        <v>37</v>
      </c>
      <c r="BB33" s="6">
        <f>MAX(AD27:AH30)</f>
        <v>0.14378892692435696</v>
      </c>
      <c r="BD33" t="s">
        <v>37</v>
      </c>
      <c r="BE33" s="5">
        <f>MAX($W27:$AA27)</f>
        <v>1.4357531055900621</v>
      </c>
      <c r="BF33" s="6">
        <f>_xlfn.IFNA(VLOOKUP($BE33, $W27:$AH27,8,0), _xlfn.IFNA(VLOOKUP($BE33, $X27:$AH27,8,0), _xlfn.IFNA(VLOOKUP($BE33, $Y27:$AH27,8,0), _xlfn.IFNA(VLOOKUP($BE33, $Z27:$AH27,8,0), VLOOKUP($BE33, $AA27:$AH27,8,0)))))</f>
        <v>0.13875646241206882</v>
      </c>
      <c r="BH33" t="s">
        <v>37</v>
      </c>
      <c r="BI33" s="5">
        <f>MAX($W28:$AA28)</f>
        <v>0.67738095238095242</v>
      </c>
      <c r="BJ33" s="6">
        <f>_xlfn.IFNA(VLOOKUP($BI33, $W28:$AH28,8,0), _xlfn.IFNA(VLOOKUP($BI33, $X28:$AH28,8,0), _xlfn.IFNA(VLOOKUP($BI33, $Y28:$AH28,8,0), _xlfn.IFNA(VLOOKUP($BI33, $Z28:$AH28,8,0), VLOOKUP($BI33, $AA28:$AH28,8,0)))))</f>
        <v>5.2977930938457256E-2</v>
      </c>
      <c r="BL33" t="s">
        <v>37</v>
      </c>
      <c r="BM33" s="5">
        <f>MAX($W29:$AA29)</f>
        <v>1.3630226480836238</v>
      </c>
      <c r="BN33" s="6">
        <f>_xlfn.IFNA(VLOOKUP($BM33, $W29:$AH29,8,0), _xlfn.IFNA(VLOOKUP($BM33, $X29:$AH29,8,0), _xlfn.IFNA(VLOOKUP($BM33, $Y29:$AH29,8,0), _xlfn.IFNA(VLOOKUP($BM33, $Z29:$AH29,8,0), VLOOKUP($BM33, $AA29:$AH29,8,0)))))</f>
        <v>0.14378892692435696</v>
      </c>
      <c r="BP33" t="s">
        <v>37</v>
      </c>
      <c r="BQ33" s="5">
        <f>MAX($W30:$AA30)</f>
        <v>0.72576530612244894</v>
      </c>
      <c r="BR33" s="6">
        <f>_xlfn.IFNA(VLOOKUP($BQ33, $W30:$AH30,8,0), _xlfn.IFNA(VLOOKUP($BQ33, $X30:$AH30,8,0), _xlfn.IFNA(VLOOKUP($BQ33, $Y30:$AH30,8,0), _xlfn.IFNA(VLOOKUP($BQ33, $Z30:$AH30,8,0), VLOOKUP($BQ33, $AA30:$AH30,8,0)))))</f>
        <v>5.6565023670286825E-2</v>
      </c>
    </row>
    <row r="34" spans="1:70" s="1" customFormat="1" x14ac:dyDescent="0.35">
      <c r="B34" s="1" t="s">
        <v>30</v>
      </c>
      <c r="C34" s="1">
        <v>36</v>
      </c>
      <c r="D34" s="1">
        <v>8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0">
        <f t="shared" si="24"/>
        <v>0</v>
      </c>
      <c r="P34" s="10">
        <f t="shared" si="24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0</v>
      </c>
      <c r="X34" s="11">
        <f t="shared" si="27"/>
        <v>0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0</v>
      </c>
      <c r="AC34" s="11"/>
      <c r="AD34" s="11">
        <f>IF(C34&gt;0,((I34*((3*53)+C34))/(4*C34*53))*(1-(C34-I34)/(569-53)),0)</f>
        <v>0</v>
      </c>
      <c r="AE34" s="11">
        <f t="shared" si="32"/>
        <v>0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0</v>
      </c>
      <c r="AS34" s="5">
        <f t="shared" si="34"/>
        <v>1</v>
      </c>
      <c r="AT34" s="5">
        <f t="shared" si="34"/>
        <v>0</v>
      </c>
      <c r="AU34" s="5">
        <f t="shared" si="34"/>
        <v>0</v>
      </c>
      <c r="AV34" s="23">
        <f t="shared" si="34"/>
        <v>0</v>
      </c>
      <c r="AW34" s="14"/>
      <c r="AX34" s="1" t="s">
        <v>38</v>
      </c>
      <c r="AY34" s="15">
        <f>MAX(W31:AA34)</f>
        <v>1.3057113717491078</v>
      </c>
      <c r="AZ34" s="15">
        <f>_xlfn.IFNA(VLOOKUP(AY34, W31:AH34,8,0), _xlfn.IFNA(VLOOKUP(AY34, X31:AH34,8,0), _xlfn.IFNA(VLOOKUP(AY34, Y31:AH34,8,0), _xlfn.IFNA(VLOOKUP(AY34, Z31:AH34,8,0), VLOOKUP(AY34, AA31:AH34,8,0)))))</f>
        <v>0.11683089133451134</v>
      </c>
      <c r="BA34" s="1" t="s">
        <v>38</v>
      </c>
      <c r="BB34" s="15">
        <f>MAX(AD31:AH34)</f>
        <v>0.11683089133451134</v>
      </c>
      <c r="BD34" s="1" t="s">
        <v>38</v>
      </c>
      <c r="BE34" s="5">
        <f>MAX($W31:$AA31)</f>
        <v>1.3057113717491078</v>
      </c>
      <c r="BF34" s="15">
        <f>_xlfn.IFNA(VLOOKUP($BE34, $W31:$AH31,8,0), _xlfn.IFNA(VLOOKUP($BE34, $X31:$AH31,8,0), _xlfn.IFNA(VLOOKUP($BE34, $Y31:$AH31,8,0), _xlfn.IFNA(VLOOKUP($BE34, $Z31:$AH31,8,0), VLOOKUP($BE34, $AA31:$AH31,8,0)))))</f>
        <v>0.11683089133451134</v>
      </c>
      <c r="BH34" s="1" t="s">
        <v>38</v>
      </c>
      <c r="BI34" s="5">
        <f>MAX($W32:$AA32)</f>
        <v>0</v>
      </c>
      <c r="BJ34" s="6">
        <f>_xlfn.IFNA(VLOOKUP($BI34, $W32:$AH32,8,0), _xlfn.IFNA(VLOOKUP($BI34, $X32:$AH32,8,0), _xlfn.IFNA(VLOOKUP($BI34, $Y32:$AH32,8,0), _xlfn.IFNA(VLOOKUP($BI34, $Z32:$AH32,8,0), VLOOKUP($BI34, $AA32:$AH32,8,0)))))</f>
        <v>0</v>
      </c>
      <c r="BL34" s="1" t="s">
        <v>38</v>
      </c>
      <c r="BM34" s="14">
        <f>MAX($W33:$AA33)</f>
        <v>1.0389531345100427</v>
      </c>
      <c r="BN34" s="15">
        <f>_xlfn.IFNA(VLOOKUP($BM34, $W33:$AH33,8,0), _xlfn.IFNA(VLOOKUP($BM34, $X33:$AH33,8,0), _xlfn.IFNA(VLOOKUP($BM34, $Y33:$AH33,8,0), _xlfn.IFNA(VLOOKUP($BM34, $Z33:$AH33,8,0), VLOOKUP($BM34, $AA33:$AH33,8,0)))))</f>
        <v>8.2025223286953816E-2</v>
      </c>
      <c r="BP34" s="1" t="s">
        <v>38</v>
      </c>
      <c r="BQ34" s="14">
        <f>MAX($W34:$AA34)</f>
        <v>0</v>
      </c>
      <c r="BR34" s="15">
        <f>_xlfn.IFNA(VLOOKUP($BQ34, $W34:$AH34,8,0), _xlfn.IFNA(VLOOKUP($BQ34, $X34:$AH34,8,0), _xlfn.IFNA(VLOOKUP($BQ34, $Y34:$AH34,8,0), _xlfn.IFNA(VLOOKUP($BQ34, $Z34:$AH34,8,0), VLOOKUP($BQ34, $AA34:$AH34,8,0)))))</f>
        <v>0</v>
      </c>
    </row>
    <row r="35" spans="1:70" x14ac:dyDescent="0.35">
      <c r="AQ35" s="22" t="s">
        <v>29</v>
      </c>
      <c r="AR35" s="5">
        <f t="shared" si="34"/>
        <v>0</v>
      </c>
      <c r="AS35" s="5">
        <f t="shared" si="34"/>
        <v>0</v>
      </c>
      <c r="AT35" s="5">
        <f t="shared" si="34"/>
        <v>1</v>
      </c>
      <c r="AU35" s="5">
        <f t="shared" si="34"/>
        <v>1</v>
      </c>
      <c r="AV35" s="23">
        <f t="shared" si="34"/>
        <v>0</v>
      </c>
      <c r="AW35" s="5"/>
    </row>
    <row r="36" spans="1:70" x14ac:dyDescent="0.35">
      <c r="AQ36" s="22" t="s">
        <v>30</v>
      </c>
      <c r="AR36" s="5">
        <f t="shared" si="34"/>
        <v>0</v>
      </c>
      <c r="AS36" s="5">
        <f t="shared" si="34"/>
        <v>0</v>
      </c>
      <c r="AT36" s="5">
        <f t="shared" si="34"/>
        <v>1</v>
      </c>
      <c r="AU36" s="5">
        <f t="shared" si="34"/>
        <v>1</v>
      </c>
      <c r="AV36" s="23">
        <f t="shared" si="34"/>
        <v>0</v>
      </c>
      <c r="AW36" s="5"/>
      <c r="AX36" t="s">
        <v>42</v>
      </c>
      <c r="AY36">
        <f>COUNTIF(AY27:AY34, "&gt;1.5")</f>
        <v>6</v>
      </c>
      <c r="BD36" t="s">
        <v>42</v>
      </c>
      <c r="BE36">
        <f>COUNTIF(BE27:BE34, "&gt;1.5")</f>
        <v>4</v>
      </c>
      <c r="BH36" t="s">
        <v>42</v>
      </c>
      <c r="BI36">
        <f>COUNTIF(BI27:BI34, "&gt;1.5")</f>
        <v>1</v>
      </c>
      <c r="BL36" t="s">
        <v>42</v>
      </c>
      <c r="BM36">
        <f>COUNTIF(BM27:BM34, "&gt;1.5")</f>
        <v>3</v>
      </c>
      <c r="BP36" t="s">
        <v>42</v>
      </c>
      <c r="BQ36">
        <f>COUNTIF(BQ27:BQ34, "&gt;1.5")</f>
        <v>2</v>
      </c>
    </row>
    <row r="37" spans="1:70" x14ac:dyDescent="0.35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4</v>
      </c>
      <c r="BD37" t="s">
        <v>43</v>
      </c>
      <c r="BE37">
        <f>COUNTIF(BE27:BE34, "&gt;2")</f>
        <v>2</v>
      </c>
      <c r="BH37" t="s">
        <v>43</v>
      </c>
      <c r="BI37">
        <f>COUNTIF(BI27:BI34, "&gt;2")</f>
        <v>1</v>
      </c>
      <c r="BL37" t="s">
        <v>43</v>
      </c>
      <c r="BM37">
        <f>COUNTIF(BM27:BM34, "&gt;2")</f>
        <v>2</v>
      </c>
      <c r="BP37" t="s">
        <v>43</v>
      </c>
      <c r="BQ37">
        <f>COUNTIF(BQ27:BQ34, "&gt;2")</f>
        <v>2</v>
      </c>
    </row>
    <row r="39" spans="1:70" x14ac:dyDescent="0.35">
      <c r="AX39" s="1" t="s">
        <v>45</v>
      </c>
      <c r="AY39" s="1"/>
      <c r="BA39" t="s">
        <v>53</v>
      </c>
    </row>
    <row r="40" spans="1:70" x14ac:dyDescent="0.35">
      <c r="AX40" t="s">
        <v>26</v>
      </c>
      <c r="AY40" t="str">
        <f>IF(COUNTIF(W3:AA3,AY27), B3, IF(COUNTIF(W4:AA4,AY27), B4, IF(COUNTIF(W5:AA5,AY27), B5, B6)))</f>
        <v>dE(class)</v>
      </c>
      <c r="BA40" t="str">
        <f>ROUND(AY27, 2) &amp; " (" &amp; ROUND(AZ27, 2) &amp; ")"</f>
        <v>2.21 (0.25)</v>
      </c>
    </row>
    <row r="41" spans="1:70" x14ac:dyDescent="0.35">
      <c r="AX41" t="s">
        <v>31</v>
      </c>
      <c r="AY41" t="str">
        <f>IF(COUNTIF(W7:AA7,AY28), B7, IF(COUNTIF(W8:AA8,AY28), B8, IF(COUNTIF(W9:AA9,AY28), B9, B10)))</f>
        <v>dU</v>
      </c>
      <c r="BA41" t="str">
        <f t="shared" ref="BA41:BA43" si="35">ROUND(AY28, 2) &amp; " (" &amp; ROUND(AZ28, 2) &amp; ")"</f>
        <v>9.81 (0.38)</v>
      </c>
    </row>
    <row r="42" spans="1:70" x14ac:dyDescent="0.35">
      <c r="AX42" t="s">
        <v>32</v>
      </c>
      <c r="AY42" t="str">
        <f>IF(COUNTIF(W11:AA11,AY29), B11, IF(COUNTIF(W12:AA12,AY29), B12, IF(COUNTIF(W13:AA13,AY29), B13, B14)))</f>
        <v>dE(class)</v>
      </c>
      <c r="BA42" t="str">
        <f t="shared" si="35"/>
        <v>1.52 (0.13)</v>
      </c>
    </row>
    <row r="43" spans="1:70" x14ac:dyDescent="0.35">
      <c r="AX43" t="s">
        <v>33</v>
      </c>
      <c r="AY43" t="str">
        <f>IF(COUNTIF(W15:AA15,AY30), B15, IF(COUNTIF(W16:AA16,AY30), B16, IF(COUNTIF(W17:AA17,AY30), B17, B18)))</f>
        <v>dU</v>
      </c>
      <c r="BA43" t="str">
        <f t="shared" si="35"/>
        <v>3.28 (0.27)</v>
      </c>
    </row>
    <row r="44" spans="1:70" x14ac:dyDescent="0.35">
      <c r="AX44" t="s">
        <v>34</v>
      </c>
      <c r="AY44" t="str">
        <f>IF(COUNTIF(W19:AA19,AY31), B19, IF(COUNTIF(W20:AA20,AY31), B20, IF(COUNTIF(W21:AA21,AY31), B21, B22)))</f>
        <v>dE(class)</v>
      </c>
      <c r="BA44" t="str">
        <f>ROUND(AY31, 2) &amp; " (" &amp; ROUND(AZ31, 2) &amp; ")"</f>
        <v>8.25 (0.75)</v>
      </c>
    </row>
    <row r="45" spans="1:70" x14ac:dyDescent="0.35">
      <c r="AX45" t="s">
        <v>35</v>
      </c>
      <c r="AY45" t="str">
        <f>IF(COUNTIF(W23:AA23,AY32), B23, IF(COUNTIF(W24:AA24,AY32), B24, IF(COUNTIF(W25:AA25,AY32), B25, B26)))</f>
        <v>dE(class)</v>
      </c>
      <c r="BA45" t="str">
        <f t="shared" ref="BA45:BA47" si="36">ROUND(AY32, 2) &amp; " (" &amp; ROUND(AZ32, 2) &amp; ")"</f>
        <v>1.95 (0.13)</v>
      </c>
    </row>
    <row r="46" spans="1:70" x14ac:dyDescent="0.35">
      <c r="AX46" t="s">
        <v>37</v>
      </c>
      <c r="AY46" t="str">
        <f>IF(COUNTIF(W27:AA27,AY33), B27, IF(COUNTIF(W28:AA28,AY33), B28, IF(COUNTIF(W29:AA29,AY33), B29, B30)))</f>
        <v>dE(class)</v>
      </c>
      <c r="BA46" t="str">
        <f t="shared" si="36"/>
        <v>1.44 (0.14)</v>
      </c>
    </row>
    <row r="47" spans="1:70" x14ac:dyDescent="0.35">
      <c r="AX47" t="s">
        <v>38</v>
      </c>
      <c r="AY47" t="str">
        <f>IF(COUNTIF(W31:AA31,AY34), B31, IF(COUNTIF(W32:AA32,AY34), B32, IF(COUNTIF(W33:AA33,AY34), B33, B34)))</f>
        <v>dE(class)</v>
      </c>
      <c r="BA47" t="str">
        <f t="shared" si="36"/>
        <v>1.31 (0.12)</v>
      </c>
    </row>
    <row r="49" spans="50:52" x14ac:dyDescent="0.35">
      <c r="AX49" t="s">
        <v>46</v>
      </c>
      <c r="AY49" t="s">
        <v>47</v>
      </c>
    </row>
    <row r="50" spans="50:52" x14ac:dyDescent="0.35">
      <c r="AX50" t="s">
        <v>27</v>
      </c>
      <c r="AY50">
        <f>COUNTIF(AY$40:AY$47, AX50)</f>
        <v>6</v>
      </c>
    </row>
    <row r="51" spans="50:52" x14ac:dyDescent="0.35">
      <c r="AX51" t="s">
        <v>28</v>
      </c>
      <c r="AY51">
        <f t="shared" ref="AY51:AY53" si="37">COUNTIF(AY$40:AY$47, AX51)</f>
        <v>0</v>
      </c>
    </row>
    <row r="52" spans="50:52" x14ac:dyDescent="0.35">
      <c r="AX52" t="s">
        <v>29</v>
      </c>
      <c r="AY52">
        <f t="shared" si="37"/>
        <v>0</v>
      </c>
    </row>
    <row r="53" spans="50:52" x14ac:dyDescent="0.35">
      <c r="AX53" t="s">
        <v>30</v>
      </c>
      <c r="AY53">
        <f t="shared" si="37"/>
        <v>2</v>
      </c>
    </row>
    <row r="55" spans="50:52" x14ac:dyDescent="0.35">
      <c r="AX55" t="s">
        <v>46</v>
      </c>
      <c r="AY55" t="s">
        <v>50</v>
      </c>
      <c r="AZ55" t="s">
        <v>51</v>
      </c>
    </row>
    <row r="56" spans="50:52" x14ac:dyDescent="0.35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4</v>
      </c>
      <c r="AZ56">
        <f>SUM(COUNTIF(AB3, "&gt;2"), COUNTIF(AB7, "&gt;2"), COUNTIF(AB11, "&gt;2"), COUNTIF(AB15, "&gt;2"), COUNTIF(AB19, "&gt;2"), COUNTIF(AB23, "&gt;2"), COUNTIF(AB27, "&gt;2"), COUNTIF(AB31, "&gt;2"))</f>
        <v>2</v>
      </c>
    </row>
    <row r="57" spans="50:52" x14ac:dyDescent="0.35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1</v>
      </c>
      <c r="AZ57">
        <f t="shared" ref="AZ57:AZ59" si="38">SUM(COUNTIF(AB4, "&gt;2"), COUNTIF(AB8, "&gt;2"), COUNTIF(AB12, "&gt;2"), COUNTIF(AB16, "&gt;2"), COUNTIF(AB20, "&gt;2"), COUNTIF(AB24, "&gt;2"), COUNTIF(AB28, "&gt;2"), COUNTIF(AB32, "&gt;2"))</f>
        <v>1</v>
      </c>
    </row>
    <row r="58" spans="50:52" x14ac:dyDescent="0.35">
      <c r="AX58" t="s">
        <v>29</v>
      </c>
      <c r="AY58">
        <f t="shared" ref="AY58:AY59" si="39">SUM(COUNTIF(AB5, "&gt;1.5"), COUNTIF(AB9, "&gt;1.5"), COUNTIF(AB13, "&gt;1.5"), COUNTIF(AB17, "&gt;1.5"), COUNTIF(AB21, "&gt;1.5"), COUNTIF(AB25, "&gt;1.5"), COUNTIF(AB29, "&gt;1.5"), COUNTIF(AB33, "&gt;1.5"))</f>
        <v>3</v>
      </c>
      <c r="AZ58">
        <f t="shared" si="38"/>
        <v>2</v>
      </c>
    </row>
    <row r="59" spans="50:52" x14ac:dyDescent="0.35">
      <c r="AX59" t="s">
        <v>30</v>
      </c>
      <c r="AY59">
        <f t="shared" si="39"/>
        <v>2</v>
      </c>
      <c r="AZ59">
        <f t="shared" si="38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B8B8961709E49859A44A6608C242D" ma:contentTypeVersion="12" ma:contentTypeDescription="Create a new document." ma:contentTypeScope="" ma:versionID="91f316d38f2be5494ab0d3724e124308">
  <xsd:schema xmlns:xsd="http://www.w3.org/2001/XMLSchema" xmlns:xs="http://www.w3.org/2001/XMLSchema" xmlns:p="http://schemas.microsoft.com/office/2006/metadata/properties" xmlns:ns3="43b54cb5-a873-4f5e-a135-b4610bf181d2" xmlns:ns4="d028fd66-6788-42b6-b8bb-de8ad7a52eae" targetNamespace="http://schemas.microsoft.com/office/2006/metadata/properties" ma:root="true" ma:fieldsID="96c47c95b784b6b02f3b818bccb484f5" ns3:_="" ns4:_="">
    <xsd:import namespace="43b54cb5-a873-4f5e-a135-b4610bf181d2"/>
    <xsd:import namespace="d028fd66-6788-42b6-b8bb-de8ad7a52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54cb5-a873-4f5e-a135-b4610bf18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8fd66-6788-42b6-b8bb-de8ad7a52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4EE212-7898-4CD6-8DA3-5A159F1B05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b54cb5-a873-4f5e-a135-b4610bf181d2"/>
    <ds:schemaRef ds:uri="http://purl.org/dc/elements/1.1/"/>
    <ds:schemaRef ds:uri="http://schemas.microsoft.com/office/2006/metadata/properties"/>
    <ds:schemaRef ds:uri="http://schemas.microsoft.com/office/infopath/2007/PartnerControls"/>
    <ds:schemaRef ds:uri="d028fd66-6788-42b6-b8bb-de8ad7a52ea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03E5DF-3271-444E-82FA-6EB6E6C41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54cb5-a873-4f5e-a135-b4610bf181d2"/>
    <ds:schemaRef ds:uri="d028fd66-6788-42b6-b8bb-de8ad7a52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3CBEE6-5899-4AD1-8B90-40A1FC5D2C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moefrags</vt:lpstr>
      <vt:lpstr>ef</vt:lpstr>
      <vt:lpstr>gh</vt:lpstr>
      <vt:lpstr>rec_EF</vt:lpstr>
      <vt:lpstr>rec_GH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 Szwabowski</cp:lastModifiedBy>
  <dcterms:created xsi:type="dcterms:W3CDTF">2020-07-07T16:26:23Z</dcterms:created>
  <dcterms:modified xsi:type="dcterms:W3CDTF">2021-11-17T16:19:56Z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0x010100716B8B8961709E49859A44A6608C242D</vt:lpwstr>
  </property>
</Properties>
</file>