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ivememphis-my.sharepoint.com/personal/gszwbwsk_memphis_edu/Documents/Machine Learning/ph4_classification/data/redone_excel_sheets/"/>
    </mc:Choice>
  </mc:AlternateContent>
  <xr:revisionPtr revIDLastSave="52" documentId="8_{9288151B-D107-49DD-A413-D8104EFABD54}" xr6:coauthVersionLast="47" xr6:coauthVersionMax="47" xr10:uidLastSave="{907B2928-C3F2-4CA5-B02D-88269E65768B}"/>
  <bookViews>
    <workbookView xWindow="28690" yWindow="-110" windowWidth="25420" windowHeight="15370" xr2:uid="{713376E4-D4C3-4AD6-8C36-1D956A9FD668}"/>
  </bookViews>
  <sheets>
    <sheet name="moefrags" sheetId="12" r:id="rId1"/>
    <sheet name="ef" sheetId="13" r:id="rId2"/>
    <sheet name="gh" sheetId="14" r:id="rId3"/>
    <sheet name="rec_EF" sheetId="15" r:id="rId4"/>
    <sheet name="rec_GH" sheetId="1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H42" i="16" l="1"/>
  <c r="AG42" i="16"/>
  <c r="AF42" i="16"/>
  <c r="AE42" i="16"/>
  <c r="AD42" i="16"/>
  <c r="U42" i="16"/>
  <c r="S42" i="16"/>
  <c r="AA42" i="16" s="1"/>
  <c r="R42" i="16"/>
  <c r="Q42" i="16"/>
  <c r="Y42" i="16" s="1"/>
  <c r="P42" i="16"/>
  <c r="X42" i="16" s="1"/>
  <c r="O42" i="16"/>
  <c r="W42" i="16" s="1"/>
  <c r="AH41" i="16"/>
  <c r="AG41" i="16"/>
  <c r="AF41" i="16"/>
  <c r="AE41" i="16"/>
  <c r="AD41" i="16"/>
  <c r="W41" i="16"/>
  <c r="U41" i="16"/>
  <c r="S41" i="16"/>
  <c r="AA41" i="16" s="1"/>
  <c r="R41" i="16"/>
  <c r="Z41" i="16" s="1"/>
  <c r="Q41" i="16"/>
  <c r="Y41" i="16" s="1"/>
  <c r="P41" i="16"/>
  <c r="X41" i="16" s="1"/>
  <c r="O41" i="16"/>
  <c r="AH40" i="16"/>
  <c r="AG40" i="16"/>
  <c r="AF40" i="16"/>
  <c r="AE40" i="16"/>
  <c r="AD40" i="16"/>
  <c r="X40" i="16"/>
  <c r="U40" i="16"/>
  <c r="S40" i="16"/>
  <c r="AA40" i="16" s="1"/>
  <c r="R40" i="16"/>
  <c r="Z40" i="16" s="1"/>
  <c r="Q40" i="16"/>
  <c r="Y40" i="16" s="1"/>
  <c r="P40" i="16"/>
  <c r="O40" i="16"/>
  <c r="W40" i="16" s="1"/>
  <c r="AH39" i="16"/>
  <c r="AG39" i="16"/>
  <c r="AF39" i="16"/>
  <c r="AE39" i="16"/>
  <c r="AD39" i="16"/>
  <c r="U39" i="16"/>
  <c r="S39" i="16"/>
  <c r="AA39" i="16" s="1"/>
  <c r="R39" i="16"/>
  <c r="Q39" i="16"/>
  <c r="Y39" i="16" s="1"/>
  <c r="P39" i="16"/>
  <c r="X39" i="16" s="1"/>
  <c r="O39" i="16"/>
  <c r="W39" i="16" s="1"/>
  <c r="AH38" i="16"/>
  <c r="AG38" i="16"/>
  <c r="AF38" i="16"/>
  <c r="AE38" i="16"/>
  <c r="AD38" i="16"/>
  <c r="U38" i="16"/>
  <c r="Z38" i="16" s="1"/>
  <c r="S38" i="16"/>
  <c r="R38" i="16"/>
  <c r="Q38" i="16"/>
  <c r="Y38" i="16" s="1"/>
  <c r="P38" i="16"/>
  <c r="X38" i="16" s="1"/>
  <c r="O38" i="16"/>
  <c r="AH37" i="16"/>
  <c r="AG37" i="16"/>
  <c r="AF37" i="16"/>
  <c r="AE37" i="16"/>
  <c r="AD37" i="16"/>
  <c r="X37" i="16"/>
  <c r="U37" i="16"/>
  <c r="S37" i="16"/>
  <c r="AA37" i="16" s="1"/>
  <c r="R37" i="16"/>
  <c r="Z37" i="16" s="1"/>
  <c r="Q37" i="16"/>
  <c r="Y37" i="16" s="1"/>
  <c r="P37" i="16"/>
  <c r="O37" i="16"/>
  <c r="W37" i="16" s="1"/>
  <c r="AH36" i="16"/>
  <c r="AG36" i="16"/>
  <c r="AF36" i="16"/>
  <c r="AE36" i="16"/>
  <c r="AD36" i="16"/>
  <c r="X36" i="16"/>
  <c r="U36" i="16"/>
  <c r="S36" i="16"/>
  <c r="AA36" i="16" s="1"/>
  <c r="R36" i="16"/>
  <c r="Z36" i="16" s="1"/>
  <c r="Q36" i="16"/>
  <c r="Y36" i="16" s="1"/>
  <c r="P36" i="16"/>
  <c r="O36" i="16"/>
  <c r="W36" i="16" s="1"/>
  <c r="AH35" i="16"/>
  <c r="AG35" i="16"/>
  <c r="AF35" i="16"/>
  <c r="AE35" i="16"/>
  <c r="AD35" i="16"/>
  <c r="U35" i="16"/>
  <c r="Z35" i="16" s="1"/>
  <c r="S35" i="16"/>
  <c r="AA35" i="16" s="1"/>
  <c r="R35" i="16"/>
  <c r="Q35" i="16"/>
  <c r="Y35" i="16" s="1"/>
  <c r="P35" i="16"/>
  <c r="X35" i="16" s="1"/>
  <c r="O35" i="16"/>
  <c r="W35" i="16" s="1"/>
  <c r="AH22" i="16"/>
  <c r="AG22" i="16"/>
  <c r="AF22" i="16"/>
  <c r="AE22" i="16"/>
  <c r="AD22" i="16"/>
  <c r="U22" i="16"/>
  <c r="S22" i="16"/>
  <c r="R22" i="16"/>
  <c r="Q22" i="16"/>
  <c r="Y22" i="16" s="1"/>
  <c r="P22" i="16"/>
  <c r="X22" i="16" s="1"/>
  <c r="O22" i="16"/>
  <c r="AH21" i="16"/>
  <c r="AG21" i="16"/>
  <c r="AF21" i="16"/>
  <c r="AE21" i="16"/>
  <c r="AD21" i="16"/>
  <c r="W21" i="16"/>
  <c r="U21" i="16"/>
  <c r="S21" i="16"/>
  <c r="AA21" i="16" s="1"/>
  <c r="R21" i="16"/>
  <c r="Z21" i="16" s="1"/>
  <c r="Q21" i="16"/>
  <c r="Y21" i="16" s="1"/>
  <c r="P21" i="16"/>
  <c r="X21" i="16" s="1"/>
  <c r="O21" i="16"/>
  <c r="AH20" i="16"/>
  <c r="AG20" i="16"/>
  <c r="AF20" i="16"/>
  <c r="AE20" i="16"/>
  <c r="AD20" i="16"/>
  <c r="X20" i="16"/>
  <c r="U20" i="16"/>
  <c r="S20" i="16"/>
  <c r="AA20" i="16" s="1"/>
  <c r="R20" i="16"/>
  <c r="Z20" i="16" s="1"/>
  <c r="Q20" i="16"/>
  <c r="Y20" i="16" s="1"/>
  <c r="P20" i="16"/>
  <c r="O20" i="16"/>
  <c r="W20" i="16" s="1"/>
  <c r="AH19" i="16"/>
  <c r="AG19" i="16"/>
  <c r="AF19" i="16"/>
  <c r="AE19" i="16"/>
  <c r="AD19" i="16"/>
  <c r="U19" i="16"/>
  <c r="S19" i="16"/>
  <c r="AA19" i="16" s="1"/>
  <c r="R19" i="16"/>
  <c r="Q19" i="16"/>
  <c r="Y19" i="16" s="1"/>
  <c r="P19" i="16"/>
  <c r="X19" i="16" s="1"/>
  <c r="O19" i="16"/>
  <c r="W19" i="16" s="1"/>
  <c r="AH14" i="16"/>
  <c r="AG14" i="16"/>
  <c r="AF14" i="16"/>
  <c r="AE14" i="16"/>
  <c r="AD14" i="16"/>
  <c r="U14" i="16"/>
  <c r="AA14" i="16" s="1"/>
  <c r="S14" i="16"/>
  <c r="R14" i="16"/>
  <c r="Q14" i="16"/>
  <c r="Y14" i="16" s="1"/>
  <c r="P14" i="16"/>
  <c r="X14" i="16" s="1"/>
  <c r="O14" i="16"/>
  <c r="AH13" i="16"/>
  <c r="AG13" i="16"/>
  <c r="AF13" i="16"/>
  <c r="AE13" i="16"/>
  <c r="AD13" i="16"/>
  <c r="X13" i="16"/>
  <c r="U13" i="16"/>
  <c r="S13" i="16"/>
  <c r="AA13" i="16" s="1"/>
  <c r="R13" i="16"/>
  <c r="Z13" i="16" s="1"/>
  <c r="Q13" i="16"/>
  <c r="Y13" i="16" s="1"/>
  <c r="P13" i="16"/>
  <c r="O13" i="16"/>
  <c r="W13" i="16" s="1"/>
  <c r="AH12" i="16"/>
  <c r="AG12" i="16"/>
  <c r="AF12" i="16"/>
  <c r="AE12" i="16"/>
  <c r="AD12" i="16"/>
  <c r="X12" i="16"/>
  <c r="U12" i="16"/>
  <c r="S12" i="16"/>
  <c r="AA12" i="16" s="1"/>
  <c r="R12" i="16"/>
  <c r="Z12" i="16" s="1"/>
  <c r="Q12" i="16"/>
  <c r="Y12" i="16" s="1"/>
  <c r="P12" i="16"/>
  <c r="O12" i="16"/>
  <c r="W12" i="16" s="1"/>
  <c r="AH11" i="16"/>
  <c r="AG11" i="16"/>
  <c r="AF11" i="16"/>
  <c r="AE11" i="16"/>
  <c r="AD11" i="16"/>
  <c r="U11" i="16"/>
  <c r="Z11" i="16" s="1"/>
  <c r="S11" i="16"/>
  <c r="AA11" i="16" s="1"/>
  <c r="R11" i="16"/>
  <c r="Q11" i="16"/>
  <c r="Y11" i="16" s="1"/>
  <c r="P11" i="16"/>
  <c r="X11" i="16" s="1"/>
  <c r="O11" i="16"/>
  <c r="W11" i="16" s="1"/>
  <c r="AH6" i="16"/>
  <c r="AG6" i="16"/>
  <c r="AF6" i="16"/>
  <c r="AE6" i="16"/>
  <c r="AD6" i="16"/>
  <c r="U6" i="16"/>
  <c r="S6" i="16"/>
  <c r="R6" i="16"/>
  <c r="Q6" i="16"/>
  <c r="Y6" i="16" s="1"/>
  <c r="P6" i="16"/>
  <c r="X6" i="16" s="1"/>
  <c r="O6" i="16"/>
  <c r="AH5" i="16"/>
  <c r="AG5" i="16"/>
  <c r="AF5" i="16"/>
  <c r="AE5" i="16"/>
  <c r="AD5" i="16"/>
  <c r="W5" i="16"/>
  <c r="U5" i="16"/>
  <c r="S5" i="16"/>
  <c r="AA5" i="16" s="1"/>
  <c r="R5" i="16"/>
  <c r="Z5" i="16" s="1"/>
  <c r="Q5" i="16"/>
  <c r="Y5" i="16" s="1"/>
  <c r="P5" i="16"/>
  <c r="X5" i="16" s="1"/>
  <c r="O5" i="16"/>
  <c r="AH4" i="16"/>
  <c r="AG4" i="16"/>
  <c r="AF4" i="16"/>
  <c r="AE4" i="16"/>
  <c r="AD4" i="16"/>
  <c r="X4" i="16"/>
  <c r="U4" i="16"/>
  <c r="S4" i="16"/>
  <c r="AA4" i="16" s="1"/>
  <c r="R4" i="16"/>
  <c r="Z4" i="16" s="1"/>
  <c r="Q4" i="16"/>
  <c r="Y4" i="16" s="1"/>
  <c r="P4" i="16"/>
  <c r="O4" i="16"/>
  <c r="W4" i="16" s="1"/>
  <c r="AH3" i="16"/>
  <c r="AG3" i="16"/>
  <c r="AF3" i="16"/>
  <c r="AE3" i="16"/>
  <c r="AD3" i="16"/>
  <c r="U3" i="16"/>
  <c r="S3" i="16"/>
  <c r="AA3" i="16" s="1"/>
  <c r="R3" i="16"/>
  <c r="Q3" i="16"/>
  <c r="Y3" i="16" s="1"/>
  <c r="P3" i="16"/>
  <c r="X3" i="16" s="1"/>
  <c r="O3" i="16"/>
  <c r="W3" i="16" s="1"/>
  <c r="AH42" i="15"/>
  <c r="AG42" i="15"/>
  <c r="AF42" i="15"/>
  <c r="AE42" i="15"/>
  <c r="AD42" i="15"/>
  <c r="U42" i="15"/>
  <c r="Z42" i="15" s="1"/>
  <c r="S42" i="15"/>
  <c r="AA42" i="15" s="1"/>
  <c r="R42" i="15"/>
  <c r="Q42" i="15"/>
  <c r="Y42" i="15" s="1"/>
  <c r="P42" i="15"/>
  <c r="X42" i="15" s="1"/>
  <c r="O42" i="15"/>
  <c r="W42" i="15" s="1"/>
  <c r="AH41" i="15"/>
  <c r="AG41" i="15"/>
  <c r="AF41" i="15"/>
  <c r="AE41" i="15"/>
  <c r="AD41" i="15"/>
  <c r="X41" i="15"/>
  <c r="U41" i="15"/>
  <c r="S41" i="15"/>
  <c r="AA41" i="15" s="1"/>
  <c r="R41" i="15"/>
  <c r="Z41" i="15" s="1"/>
  <c r="Q41" i="15"/>
  <c r="Y41" i="15" s="1"/>
  <c r="P41" i="15"/>
  <c r="O41" i="15"/>
  <c r="W41" i="15" s="1"/>
  <c r="AH40" i="15"/>
  <c r="AG40" i="15"/>
  <c r="AF40" i="15"/>
  <c r="AE40" i="15"/>
  <c r="AD40" i="15"/>
  <c r="X40" i="15"/>
  <c r="U40" i="15"/>
  <c r="S40" i="15"/>
  <c r="AA40" i="15" s="1"/>
  <c r="R40" i="15"/>
  <c r="Z40" i="15" s="1"/>
  <c r="Q40" i="15"/>
  <c r="P40" i="15"/>
  <c r="O40" i="15"/>
  <c r="W40" i="15" s="1"/>
  <c r="AH39" i="15"/>
  <c r="AG39" i="15"/>
  <c r="AF39" i="15"/>
  <c r="AE39" i="15"/>
  <c r="AD39" i="15"/>
  <c r="U39" i="15"/>
  <c r="S39" i="15"/>
  <c r="AA39" i="15" s="1"/>
  <c r="R39" i="15"/>
  <c r="Q39" i="15"/>
  <c r="Y39" i="15" s="1"/>
  <c r="P39" i="15"/>
  <c r="X39" i="15" s="1"/>
  <c r="O39" i="15"/>
  <c r="W39" i="15" s="1"/>
  <c r="AH38" i="15"/>
  <c r="AG38" i="15"/>
  <c r="AF38" i="15"/>
  <c r="AE38" i="15"/>
  <c r="AD38" i="15"/>
  <c r="U38" i="15"/>
  <c r="S38" i="15"/>
  <c r="AA38" i="15" s="1"/>
  <c r="R38" i="15"/>
  <c r="Q38" i="15"/>
  <c r="P38" i="15"/>
  <c r="X38" i="15" s="1"/>
  <c r="O38" i="15"/>
  <c r="W38" i="15" s="1"/>
  <c r="AH37" i="15"/>
  <c r="AG37" i="15"/>
  <c r="AF37" i="15"/>
  <c r="AE37" i="15"/>
  <c r="AD37" i="15"/>
  <c r="AA37" i="15"/>
  <c r="U37" i="15"/>
  <c r="S37" i="15"/>
  <c r="R37" i="15"/>
  <c r="Z37" i="15" s="1"/>
  <c r="Q37" i="15"/>
  <c r="Y37" i="15" s="1"/>
  <c r="P37" i="15"/>
  <c r="X37" i="15" s="1"/>
  <c r="O37" i="15"/>
  <c r="W37" i="15" s="1"/>
  <c r="AH36" i="15"/>
  <c r="AG36" i="15"/>
  <c r="AF36" i="15"/>
  <c r="AE36" i="15"/>
  <c r="AD36" i="15"/>
  <c r="X36" i="15"/>
  <c r="U36" i="15"/>
  <c r="S36" i="15"/>
  <c r="AA36" i="15" s="1"/>
  <c r="R36" i="15"/>
  <c r="Z36" i="15" s="1"/>
  <c r="Q36" i="15"/>
  <c r="P36" i="15"/>
  <c r="O36" i="15"/>
  <c r="W36" i="15" s="1"/>
  <c r="AH35" i="15"/>
  <c r="AG35" i="15"/>
  <c r="AF35" i="15"/>
  <c r="AE35" i="15"/>
  <c r="AD35" i="15"/>
  <c r="U35" i="15"/>
  <c r="S35" i="15"/>
  <c r="AA35" i="15" s="1"/>
  <c r="R35" i="15"/>
  <c r="Z35" i="15" s="1"/>
  <c r="Q35" i="15"/>
  <c r="Y35" i="15" s="1"/>
  <c r="P35" i="15"/>
  <c r="X35" i="15" s="1"/>
  <c r="O35" i="15"/>
  <c r="W35" i="15" s="1"/>
  <c r="AH22" i="15"/>
  <c r="AG22" i="15"/>
  <c r="AF22" i="15"/>
  <c r="AE22" i="15"/>
  <c r="AD22" i="15"/>
  <c r="U22" i="15"/>
  <c r="S22" i="15"/>
  <c r="AA22" i="15" s="1"/>
  <c r="R22" i="15"/>
  <c r="Q22" i="15"/>
  <c r="Y22" i="15" s="1"/>
  <c r="P22" i="15"/>
  <c r="X22" i="15" s="1"/>
  <c r="O22" i="15"/>
  <c r="W22" i="15" s="1"/>
  <c r="AH21" i="15"/>
  <c r="AG21" i="15"/>
  <c r="AF21" i="15"/>
  <c r="AE21" i="15"/>
  <c r="AD21" i="15"/>
  <c r="AA21" i="15"/>
  <c r="U21" i="15"/>
  <c r="S21" i="15"/>
  <c r="R21" i="15"/>
  <c r="Z21" i="15" s="1"/>
  <c r="Q21" i="15"/>
  <c r="Y21" i="15" s="1"/>
  <c r="P21" i="15"/>
  <c r="X21" i="15" s="1"/>
  <c r="O21" i="15"/>
  <c r="W21" i="15" s="1"/>
  <c r="AH20" i="15"/>
  <c r="AG20" i="15"/>
  <c r="AF20" i="15"/>
  <c r="AE20" i="15"/>
  <c r="AD20" i="15"/>
  <c r="X20" i="15"/>
  <c r="U20" i="15"/>
  <c r="S20" i="15"/>
  <c r="AA20" i="15" s="1"/>
  <c r="R20" i="15"/>
  <c r="Z20" i="15" s="1"/>
  <c r="Q20" i="15"/>
  <c r="P20" i="15"/>
  <c r="O20" i="15"/>
  <c r="W20" i="15" s="1"/>
  <c r="AH19" i="15"/>
  <c r="AG19" i="15"/>
  <c r="AF19" i="15"/>
  <c r="AE19" i="15"/>
  <c r="AD19" i="15"/>
  <c r="U19" i="15"/>
  <c r="S19" i="15"/>
  <c r="AA19" i="15" s="1"/>
  <c r="R19" i="15"/>
  <c r="Z19" i="15" s="1"/>
  <c r="Q19" i="15"/>
  <c r="Y19" i="15" s="1"/>
  <c r="P19" i="15"/>
  <c r="X19" i="15" s="1"/>
  <c r="O19" i="15"/>
  <c r="W19" i="15" s="1"/>
  <c r="AH14" i="15"/>
  <c r="AG14" i="15"/>
  <c r="AF14" i="15"/>
  <c r="AE14" i="15"/>
  <c r="AD14" i="15"/>
  <c r="U14" i="15"/>
  <c r="S14" i="15"/>
  <c r="AA14" i="15" s="1"/>
  <c r="R14" i="15"/>
  <c r="Q14" i="15"/>
  <c r="Y14" i="15" s="1"/>
  <c r="P14" i="15"/>
  <c r="X14" i="15" s="1"/>
  <c r="O14" i="15"/>
  <c r="W14" i="15" s="1"/>
  <c r="AH13" i="15"/>
  <c r="AG13" i="15"/>
  <c r="AF13" i="15"/>
  <c r="AE13" i="15"/>
  <c r="AD13" i="15"/>
  <c r="AA13" i="15"/>
  <c r="U13" i="15"/>
  <c r="S13" i="15"/>
  <c r="R13" i="15"/>
  <c r="Z13" i="15" s="1"/>
  <c r="Q13" i="15"/>
  <c r="Y13" i="15" s="1"/>
  <c r="P13" i="15"/>
  <c r="X13" i="15" s="1"/>
  <c r="O13" i="15"/>
  <c r="W13" i="15" s="1"/>
  <c r="AH12" i="15"/>
  <c r="AG12" i="15"/>
  <c r="AF12" i="15"/>
  <c r="AE12" i="15"/>
  <c r="AD12" i="15"/>
  <c r="Y12" i="15"/>
  <c r="U12" i="15"/>
  <c r="S12" i="15"/>
  <c r="AA12" i="15" s="1"/>
  <c r="R12" i="15"/>
  <c r="Z12" i="15" s="1"/>
  <c r="Q12" i="15"/>
  <c r="P12" i="15"/>
  <c r="X12" i="15" s="1"/>
  <c r="O12" i="15"/>
  <c r="W12" i="15" s="1"/>
  <c r="AH11" i="15"/>
  <c r="AG11" i="15"/>
  <c r="AF11" i="15"/>
  <c r="AE11" i="15"/>
  <c r="AD11" i="15"/>
  <c r="U11" i="15"/>
  <c r="Z11" i="15" s="1"/>
  <c r="S11" i="15"/>
  <c r="AA11" i="15" s="1"/>
  <c r="R11" i="15"/>
  <c r="Q11" i="15"/>
  <c r="Y11" i="15" s="1"/>
  <c r="P11" i="15"/>
  <c r="X11" i="15" s="1"/>
  <c r="O11" i="15"/>
  <c r="W11" i="15" s="1"/>
  <c r="AH6" i="15"/>
  <c r="AG6" i="15"/>
  <c r="AF6" i="15"/>
  <c r="AE6" i="15"/>
  <c r="AD6" i="15"/>
  <c r="U6" i="15"/>
  <c r="S6" i="15"/>
  <c r="R6" i="15"/>
  <c r="Q6" i="15"/>
  <c r="Y6" i="15" s="1"/>
  <c r="P6" i="15"/>
  <c r="X6" i="15" s="1"/>
  <c r="O6" i="15"/>
  <c r="AH5" i="15"/>
  <c r="AG5" i="15"/>
  <c r="AF5" i="15"/>
  <c r="AE5" i="15"/>
  <c r="AD5" i="15"/>
  <c r="W5" i="15"/>
  <c r="U5" i="15"/>
  <c r="S5" i="15"/>
  <c r="AA5" i="15" s="1"/>
  <c r="R5" i="15"/>
  <c r="Z5" i="15" s="1"/>
  <c r="Q5" i="15"/>
  <c r="Y5" i="15" s="1"/>
  <c r="P5" i="15"/>
  <c r="X5" i="15" s="1"/>
  <c r="O5" i="15"/>
  <c r="AH4" i="15"/>
  <c r="AG4" i="15"/>
  <c r="AF4" i="15"/>
  <c r="AE4" i="15"/>
  <c r="AD4" i="15"/>
  <c r="U4" i="15"/>
  <c r="Y4" i="15" s="1"/>
  <c r="S4" i="15"/>
  <c r="AA4" i="15" s="1"/>
  <c r="R4" i="15"/>
  <c r="Z4" i="15" s="1"/>
  <c r="Q4" i="15"/>
  <c r="P4" i="15"/>
  <c r="X4" i="15" s="1"/>
  <c r="O4" i="15"/>
  <c r="W4" i="15" s="1"/>
  <c r="AH3" i="15"/>
  <c r="AG3" i="15"/>
  <c r="AF3" i="15"/>
  <c r="AE3" i="15"/>
  <c r="AD3" i="15"/>
  <c r="U3" i="15"/>
  <c r="Z3" i="15" s="1"/>
  <c r="S3" i="15"/>
  <c r="AA3" i="15" s="1"/>
  <c r="R3" i="15"/>
  <c r="Q3" i="15"/>
  <c r="Y3" i="15" s="1"/>
  <c r="P3" i="15"/>
  <c r="X3" i="15" s="1"/>
  <c r="O3" i="15"/>
  <c r="W3" i="15" s="1"/>
  <c r="AH42" i="14"/>
  <c r="AG42" i="14"/>
  <c r="AF42" i="14"/>
  <c r="AE42" i="14"/>
  <c r="AD42" i="14"/>
  <c r="U42" i="14"/>
  <c r="S42" i="14"/>
  <c r="AA42" i="14" s="1"/>
  <c r="R42" i="14"/>
  <c r="Q42" i="14"/>
  <c r="Y42" i="14" s="1"/>
  <c r="P42" i="14"/>
  <c r="X42" i="14" s="1"/>
  <c r="O42" i="14"/>
  <c r="W42" i="14" s="1"/>
  <c r="AH41" i="14"/>
  <c r="AG41" i="14"/>
  <c r="AF41" i="14"/>
  <c r="AE41" i="14"/>
  <c r="AD41" i="14"/>
  <c r="X41" i="14"/>
  <c r="W41" i="14"/>
  <c r="U41" i="14"/>
  <c r="S41" i="14"/>
  <c r="AA41" i="14" s="1"/>
  <c r="R41" i="14"/>
  <c r="Z41" i="14" s="1"/>
  <c r="Q41" i="14"/>
  <c r="Y41" i="14" s="1"/>
  <c r="P41" i="14"/>
  <c r="O41" i="14"/>
  <c r="AH40" i="14"/>
  <c r="AG40" i="14"/>
  <c r="AF40" i="14"/>
  <c r="AE40" i="14"/>
  <c r="AD40" i="14"/>
  <c r="X40" i="14"/>
  <c r="U40" i="14"/>
  <c r="S40" i="14"/>
  <c r="AA40" i="14" s="1"/>
  <c r="R40" i="14"/>
  <c r="Z40" i="14" s="1"/>
  <c r="Q40" i="14"/>
  <c r="P40" i="14"/>
  <c r="O40" i="14"/>
  <c r="W40" i="14" s="1"/>
  <c r="AH39" i="14"/>
  <c r="AG39" i="14"/>
  <c r="AF39" i="14"/>
  <c r="AE39" i="14"/>
  <c r="AD39" i="14"/>
  <c r="U39" i="14"/>
  <c r="S39" i="14"/>
  <c r="AA39" i="14" s="1"/>
  <c r="R39" i="14"/>
  <c r="Q39" i="14"/>
  <c r="Y39" i="14" s="1"/>
  <c r="P39" i="14"/>
  <c r="X39" i="14" s="1"/>
  <c r="O39" i="14"/>
  <c r="W39" i="14" s="1"/>
  <c r="AH38" i="14"/>
  <c r="AG38" i="14"/>
  <c r="AF38" i="14"/>
  <c r="AE38" i="14"/>
  <c r="AD38" i="14"/>
  <c r="U38" i="14"/>
  <c r="Z38" i="14" s="1"/>
  <c r="S38" i="14"/>
  <c r="AA38" i="14" s="1"/>
  <c r="R38" i="14"/>
  <c r="Q38" i="14"/>
  <c r="Y38" i="14" s="1"/>
  <c r="P38" i="14"/>
  <c r="X38" i="14" s="1"/>
  <c r="O38" i="14"/>
  <c r="W38" i="14" s="1"/>
  <c r="AH37" i="14"/>
  <c r="AG37" i="14"/>
  <c r="AF37" i="14"/>
  <c r="AE37" i="14"/>
  <c r="AD37" i="14"/>
  <c r="AA37" i="14"/>
  <c r="W37" i="14"/>
  <c r="U37" i="14"/>
  <c r="S37" i="14"/>
  <c r="R37" i="14"/>
  <c r="Z37" i="14" s="1"/>
  <c r="Q37" i="14"/>
  <c r="Y37" i="14" s="1"/>
  <c r="P37" i="14"/>
  <c r="X37" i="14" s="1"/>
  <c r="O37" i="14"/>
  <c r="AH36" i="14"/>
  <c r="AG36" i="14"/>
  <c r="AF36" i="14"/>
  <c r="AE36" i="14"/>
  <c r="AD36" i="14"/>
  <c r="X36" i="14"/>
  <c r="U36" i="14"/>
  <c r="S36" i="14"/>
  <c r="AA36" i="14" s="1"/>
  <c r="R36" i="14"/>
  <c r="Z36" i="14" s="1"/>
  <c r="Q36" i="14"/>
  <c r="Y36" i="14" s="1"/>
  <c r="P36" i="14"/>
  <c r="O36" i="14"/>
  <c r="W36" i="14" s="1"/>
  <c r="AH35" i="14"/>
  <c r="AG35" i="14"/>
  <c r="AF35" i="14"/>
  <c r="AE35" i="14"/>
  <c r="AD35" i="14"/>
  <c r="U35" i="14"/>
  <c r="S35" i="14"/>
  <c r="AA35" i="14" s="1"/>
  <c r="R35" i="14"/>
  <c r="Q35" i="14"/>
  <c r="Y35" i="14" s="1"/>
  <c r="P35" i="14"/>
  <c r="X35" i="14" s="1"/>
  <c r="O35" i="14"/>
  <c r="W35" i="14" s="1"/>
  <c r="AH22" i="14"/>
  <c r="AG22" i="14"/>
  <c r="AF22" i="14"/>
  <c r="AE22" i="14"/>
  <c r="AD22" i="14"/>
  <c r="U22" i="14"/>
  <c r="Z22" i="14" s="1"/>
  <c r="S22" i="14"/>
  <c r="AA22" i="14" s="1"/>
  <c r="R22" i="14"/>
  <c r="Q22" i="14"/>
  <c r="Y22" i="14" s="1"/>
  <c r="P22" i="14"/>
  <c r="X22" i="14" s="1"/>
  <c r="O22" i="14"/>
  <c r="W22" i="14" s="1"/>
  <c r="AH21" i="14"/>
  <c r="AG21" i="14"/>
  <c r="AF21" i="14"/>
  <c r="AE21" i="14"/>
  <c r="AD21" i="14"/>
  <c r="AA21" i="14"/>
  <c r="W21" i="14"/>
  <c r="U21" i="14"/>
  <c r="S21" i="14"/>
  <c r="R21" i="14"/>
  <c r="Z21" i="14" s="1"/>
  <c r="Q21" i="14"/>
  <c r="Y21" i="14" s="1"/>
  <c r="P21" i="14"/>
  <c r="X21" i="14" s="1"/>
  <c r="O21" i="14"/>
  <c r="AH20" i="14"/>
  <c r="AG20" i="14"/>
  <c r="AF20" i="14"/>
  <c r="AE20" i="14"/>
  <c r="AD20" i="14"/>
  <c r="X20" i="14"/>
  <c r="U20" i="14"/>
  <c r="S20" i="14"/>
  <c r="AA20" i="14" s="1"/>
  <c r="R20" i="14"/>
  <c r="Z20" i="14" s="1"/>
  <c r="Q20" i="14"/>
  <c r="Y20" i="14" s="1"/>
  <c r="P20" i="14"/>
  <c r="O20" i="14"/>
  <c r="W20" i="14" s="1"/>
  <c r="AH19" i="14"/>
  <c r="AG19" i="14"/>
  <c r="AF19" i="14"/>
  <c r="AE19" i="14"/>
  <c r="AD19" i="14"/>
  <c r="U19" i="14"/>
  <c r="S19" i="14"/>
  <c r="AA19" i="14" s="1"/>
  <c r="R19" i="14"/>
  <c r="Z19" i="14" s="1"/>
  <c r="Q19" i="14"/>
  <c r="Y19" i="14" s="1"/>
  <c r="P19" i="14"/>
  <c r="X19" i="14" s="1"/>
  <c r="O19" i="14"/>
  <c r="W19" i="14" s="1"/>
  <c r="AH14" i="14"/>
  <c r="AG14" i="14"/>
  <c r="AF14" i="14"/>
  <c r="AE14" i="14"/>
  <c r="AD14" i="14"/>
  <c r="U14" i="14"/>
  <c r="Z14" i="14" s="1"/>
  <c r="S14" i="14"/>
  <c r="AA14" i="14" s="1"/>
  <c r="R14" i="14"/>
  <c r="Q14" i="14"/>
  <c r="Y14" i="14" s="1"/>
  <c r="P14" i="14"/>
  <c r="X14" i="14" s="1"/>
  <c r="O14" i="14"/>
  <c r="W14" i="14" s="1"/>
  <c r="AH13" i="14"/>
  <c r="AG13" i="14"/>
  <c r="AF13" i="14"/>
  <c r="AE13" i="14"/>
  <c r="AD13" i="14"/>
  <c r="AA13" i="14"/>
  <c r="W13" i="14"/>
  <c r="U13" i="14"/>
  <c r="S13" i="14"/>
  <c r="R13" i="14"/>
  <c r="Q13" i="14"/>
  <c r="Y13" i="14" s="1"/>
  <c r="P13" i="14"/>
  <c r="X13" i="14" s="1"/>
  <c r="O13" i="14"/>
  <c r="AH12" i="14"/>
  <c r="AG12" i="14"/>
  <c r="AF12" i="14"/>
  <c r="AE12" i="14"/>
  <c r="AD12" i="14"/>
  <c r="X12" i="14"/>
  <c r="U12" i="14"/>
  <c r="AA12" i="14" s="1"/>
  <c r="S12" i="14"/>
  <c r="R12" i="14"/>
  <c r="Z12" i="14" s="1"/>
  <c r="Q12" i="14"/>
  <c r="Y12" i="14" s="1"/>
  <c r="P12" i="14"/>
  <c r="O12" i="14"/>
  <c r="AH11" i="14"/>
  <c r="AG11" i="14"/>
  <c r="AF11" i="14"/>
  <c r="AE11" i="14"/>
  <c r="AD11" i="14"/>
  <c r="Y11" i="14"/>
  <c r="X11" i="14"/>
  <c r="U11" i="14"/>
  <c r="S11" i="14"/>
  <c r="AA11" i="14" s="1"/>
  <c r="R11" i="14"/>
  <c r="Z11" i="14" s="1"/>
  <c r="Q11" i="14"/>
  <c r="P11" i="14"/>
  <c r="O11" i="14"/>
  <c r="W11" i="14" s="1"/>
  <c r="AH6" i="14"/>
  <c r="AG6" i="14"/>
  <c r="AF6" i="14"/>
  <c r="AE6" i="14"/>
  <c r="AD6" i="14"/>
  <c r="U6" i="14"/>
  <c r="S6" i="14"/>
  <c r="AA6" i="14" s="1"/>
  <c r="R6" i="14"/>
  <c r="Q6" i="14"/>
  <c r="P6" i="14"/>
  <c r="X6" i="14" s="1"/>
  <c r="O6" i="14"/>
  <c r="W6" i="14" s="1"/>
  <c r="AH5" i="14"/>
  <c r="AG5" i="14"/>
  <c r="AF5" i="14"/>
  <c r="AE5" i="14"/>
  <c r="AD5" i="14"/>
  <c r="AA5" i="14"/>
  <c r="U5" i="14"/>
  <c r="S5" i="14"/>
  <c r="R5" i="14"/>
  <c r="Q5" i="14"/>
  <c r="Y5" i="14" s="1"/>
  <c r="P5" i="14"/>
  <c r="X5" i="14" s="1"/>
  <c r="O5" i="14"/>
  <c r="W5" i="14" s="1"/>
  <c r="AH4" i="14"/>
  <c r="AG4" i="14"/>
  <c r="AF4" i="14"/>
  <c r="AE4" i="14"/>
  <c r="AD4" i="14"/>
  <c r="U4" i="14"/>
  <c r="S4" i="14"/>
  <c r="R4" i="14"/>
  <c r="Z4" i="14" s="1"/>
  <c r="Q4" i="14"/>
  <c r="Y4" i="14" s="1"/>
  <c r="P4" i="14"/>
  <c r="X4" i="14" s="1"/>
  <c r="O4" i="14"/>
  <c r="AH3" i="14"/>
  <c r="AG3" i="14"/>
  <c r="AF3" i="14"/>
  <c r="AE3" i="14"/>
  <c r="AD3" i="14"/>
  <c r="U3" i="14"/>
  <c r="S3" i="14"/>
  <c r="AA3" i="14" s="1"/>
  <c r="R3" i="14"/>
  <c r="Z3" i="14" s="1"/>
  <c r="Q3" i="14"/>
  <c r="Y3" i="14" s="1"/>
  <c r="P3" i="14"/>
  <c r="X3" i="14" s="1"/>
  <c r="O3" i="14"/>
  <c r="W3" i="14" s="1"/>
  <c r="AH54" i="13"/>
  <c r="AG54" i="13"/>
  <c r="AF54" i="13"/>
  <c r="AE54" i="13"/>
  <c r="AD54" i="13"/>
  <c r="U54" i="13"/>
  <c r="Z54" i="13" s="1"/>
  <c r="S54" i="13"/>
  <c r="AA54" i="13" s="1"/>
  <c r="R54" i="13"/>
  <c r="Q54" i="13"/>
  <c r="Y54" i="13" s="1"/>
  <c r="P54" i="13"/>
  <c r="X54" i="13" s="1"/>
  <c r="O54" i="13"/>
  <c r="AH41" i="13"/>
  <c r="AG41" i="13"/>
  <c r="AF41" i="13"/>
  <c r="AE41" i="13"/>
  <c r="AD41" i="13"/>
  <c r="W41" i="13"/>
  <c r="U41" i="13"/>
  <c r="S41" i="13"/>
  <c r="AA41" i="13" s="1"/>
  <c r="R41" i="13"/>
  <c r="Z41" i="13" s="1"/>
  <c r="Q41" i="13"/>
  <c r="Y41" i="13" s="1"/>
  <c r="P41" i="13"/>
  <c r="X41" i="13" s="1"/>
  <c r="O41" i="13"/>
  <c r="AH40" i="13"/>
  <c r="AG40" i="13"/>
  <c r="AF40" i="13"/>
  <c r="AE40" i="13"/>
  <c r="AD40" i="13"/>
  <c r="X40" i="13"/>
  <c r="U40" i="13"/>
  <c r="S40" i="13"/>
  <c r="AA40" i="13" s="1"/>
  <c r="R40" i="13"/>
  <c r="Z40" i="13" s="1"/>
  <c r="Q40" i="13"/>
  <c r="Y40" i="13" s="1"/>
  <c r="P40" i="13"/>
  <c r="O40" i="13"/>
  <c r="W40" i="13" s="1"/>
  <c r="AH39" i="13"/>
  <c r="AG39" i="13"/>
  <c r="AF39" i="13"/>
  <c r="AE39" i="13"/>
  <c r="AD39" i="13"/>
  <c r="U39" i="13"/>
  <c r="S39" i="13"/>
  <c r="AA39" i="13" s="1"/>
  <c r="R39" i="13"/>
  <c r="Q39" i="13"/>
  <c r="Y39" i="13" s="1"/>
  <c r="P39" i="13"/>
  <c r="X39" i="13" s="1"/>
  <c r="O39" i="13"/>
  <c r="W39" i="13" s="1"/>
  <c r="AH38" i="13"/>
  <c r="AG38" i="13"/>
  <c r="AF38" i="13"/>
  <c r="AE38" i="13"/>
  <c r="AD38" i="13"/>
  <c r="U38" i="13"/>
  <c r="Z38" i="13" s="1"/>
  <c r="S38" i="13"/>
  <c r="R38" i="13"/>
  <c r="Q38" i="13"/>
  <c r="Y38" i="13" s="1"/>
  <c r="P38" i="13"/>
  <c r="X38" i="13" s="1"/>
  <c r="O38" i="13"/>
  <c r="AH37" i="13"/>
  <c r="AG37" i="13"/>
  <c r="AF37" i="13"/>
  <c r="AE37" i="13"/>
  <c r="AD37" i="13"/>
  <c r="X37" i="13"/>
  <c r="U37" i="13"/>
  <c r="S37" i="13"/>
  <c r="AA37" i="13" s="1"/>
  <c r="R37" i="13"/>
  <c r="Z37" i="13" s="1"/>
  <c r="Q37" i="13"/>
  <c r="Y37" i="13" s="1"/>
  <c r="P37" i="13"/>
  <c r="O37" i="13"/>
  <c r="W37" i="13" s="1"/>
  <c r="AH36" i="13"/>
  <c r="AG36" i="13"/>
  <c r="AF36" i="13"/>
  <c r="AE36" i="13"/>
  <c r="AD36" i="13"/>
  <c r="U36" i="13"/>
  <c r="S36" i="13"/>
  <c r="AA36" i="13" s="1"/>
  <c r="R36" i="13"/>
  <c r="Z36" i="13" s="1"/>
  <c r="Q36" i="13"/>
  <c r="Y36" i="13" s="1"/>
  <c r="P36" i="13"/>
  <c r="X36" i="13" s="1"/>
  <c r="O36" i="13"/>
  <c r="W36" i="13" s="1"/>
  <c r="AH35" i="13"/>
  <c r="AG35" i="13"/>
  <c r="AF35" i="13"/>
  <c r="AE35" i="13"/>
  <c r="AD35" i="13"/>
  <c r="U35" i="13"/>
  <c r="Z35" i="13" s="1"/>
  <c r="S35" i="13"/>
  <c r="AA35" i="13" s="1"/>
  <c r="R35" i="13"/>
  <c r="Q35" i="13"/>
  <c r="Y35" i="13" s="1"/>
  <c r="P35" i="13"/>
  <c r="X35" i="13" s="1"/>
  <c r="O35" i="13"/>
  <c r="W35" i="13" s="1"/>
  <c r="AH22" i="13"/>
  <c r="AG22" i="13"/>
  <c r="AF22" i="13"/>
  <c r="AE22" i="13"/>
  <c r="AD22" i="13"/>
  <c r="U22" i="13"/>
  <c r="S22" i="13"/>
  <c r="R22" i="13"/>
  <c r="Q22" i="13"/>
  <c r="Y22" i="13" s="1"/>
  <c r="P22" i="13"/>
  <c r="X22" i="13" s="1"/>
  <c r="O22" i="13"/>
  <c r="AH21" i="13"/>
  <c r="AG21" i="13"/>
  <c r="AF21" i="13"/>
  <c r="AE21" i="13"/>
  <c r="AD21" i="13"/>
  <c r="W21" i="13"/>
  <c r="U21" i="13"/>
  <c r="S21" i="13"/>
  <c r="AA21" i="13" s="1"/>
  <c r="R21" i="13"/>
  <c r="Z21" i="13" s="1"/>
  <c r="Q21" i="13"/>
  <c r="Y21" i="13" s="1"/>
  <c r="P21" i="13"/>
  <c r="X21" i="13" s="1"/>
  <c r="O21" i="13"/>
  <c r="AH20" i="13"/>
  <c r="AG20" i="13"/>
  <c r="AF20" i="13"/>
  <c r="AE20" i="13"/>
  <c r="AD20" i="13"/>
  <c r="X20" i="13"/>
  <c r="U20" i="13"/>
  <c r="S20" i="13"/>
  <c r="AA20" i="13" s="1"/>
  <c r="R20" i="13"/>
  <c r="Z20" i="13" s="1"/>
  <c r="Q20" i="13"/>
  <c r="Y20" i="13" s="1"/>
  <c r="P20" i="13"/>
  <c r="O20" i="13"/>
  <c r="W20" i="13" s="1"/>
  <c r="AH19" i="13"/>
  <c r="AG19" i="13"/>
  <c r="AF19" i="13"/>
  <c r="AE19" i="13"/>
  <c r="AD19" i="13"/>
  <c r="U19" i="13"/>
  <c r="S19" i="13"/>
  <c r="AA19" i="13" s="1"/>
  <c r="R19" i="13"/>
  <c r="Q19" i="13"/>
  <c r="Y19" i="13" s="1"/>
  <c r="P19" i="13"/>
  <c r="X19" i="13" s="1"/>
  <c r="O19" i="13"/>
  <c r="W19" i="13" s="1"/>
  <c r="AH14" i="13"/>
  <c r="AG14" i="13"/>
  <c r="AF14" i="13"/>
  <c r="AE14" i="13"/>
  <c r="AD14" i="13"/>
  <c r="U14" i="13"/>
  <c r="Z14" i="13" s="1"/>
  <c r="S14" i="13"/>
  <c r="R14" i="13"/>
  <c r="Q14" i="13"/>
  <c r="Y14" i="13" s="1"/>
  <c r="P14" i="13"/>
  <c r="X14" i="13" s="1"/>
  <c r="O14" i="13"/>
  <c r="AH13" i="13"/>
  <c r="AG13" i="13"/>
  <c r="AF13" i="13"/>
  <c r="AE13" i="13"/>
  <c r="AD13" i="13"/>
  <c r="X13" i="13"/>
  <c r="U13" i="13"/>
  <c r="S13" i="13"/>
  <c r="AA13" i="13" s="1"/>
  <c r="R13" i="13"/>
  <c r="Z13" i="13" s="1"/>
  <c r="Q13" i="13"/>
  <c r="Y13" i="13" s="1"/>
  <c r="P13" i="13"/>
  <c r="O13" i="13"/>
  <c r="W13" i="13" s="1"/>
  <c r="AH12" i="13"/>
  <c r="AG12" i="13"/>
  <c r="AF12" i="13"/>
  <c r="AE12" i="13"/>
  <c r="AD12" i="13"/>
  <c r="U12" i="13"/>
  <c r="S12" i="13"/>
  <c r="AA12" i="13" s="1"/>
  <c r="R12" i="13"/>
  <c r="Z12" i="13" s="1"/>
  <c r="Q12" i="13"/>
  <c r="Y12" i="13" s="1"/>
  <c r="P12" i="13"/>
  <c r="X12" i="13" s="1"/>
  <c r="O12" i="13"/>
  <c r="W12" i="13" s="1"/>
  <c r="AH11" i="13"/>
  <c r="AG11" i="13"/>
  <c r="AF11" i="13"/>
  <c r="AE11" i="13"/>
  <c r="AD11" i="13"/>
  <c r="U11" i="13"/>
  <c r="Z11" i="13" s="1"/>
  <c r="S11" i="13"/>
  <c r="AA11" i="13" s="1"/>
  <c r="R11" i="13"/>
  <c r="Q11" i="13"/>
  <c r="Y11" i="13" s="1"/>
  <c r="P11" i="13"/>
  <c r="X11" i="13" s="1"/>
  <c r="O11" i="13"/>
  <c r="W11" i="13" s="1"/>
  <c r="AH6" i="13"/>
  <c r="AG6" i="13"/>
  <c r="AF6" i="13"/>
  <c r="AE6" i="13"/>
  <c r="AD6" i="13"/>
  <c r="U6" i="13"/>
  <c r="S6" i="13"/>
  <c r="R6" i="13"/>
  <c r="Q6" i="13"/>
  <c r="Y6" i="13" s="1"/>
  <c r="P6" i="13"/>
  <c r="X6" i="13" s="1"/>
  <c r="O6" i="13"/>
  <c r="AH5" i="13"/>
  <c r="AG5" i="13"/>
  <c r="AF5" i="13"/>
  <c r="AE5" i="13"/>
  <c r="AD5" i="13"/>
  <c r="W5" i="13"/>
  <c r="U5" i="13"/>
  <c r="S5" i="13"/>
  <c r="AA5" i="13" s="1"/>
  <c r="R5" i="13"/>
  <c r="Z5" i="13" s="1"/>
  <c r="Q5" i="13"/>
  <c r="Y5" i="13" s="1"/>
  <c r="P5" i="13"/>
  <c r="X5" i="13" s="1"/>
  <c r="O5" i="13"/>
  <c r="AH4" i="13"/>
  <c r="AG4" i="13"/>
  <c r="AF4" i="13"/>
  <c r="AE4" i="13"/>
  <c r="AD4" i="13"/>
  <c r="X4" i="13"/>
  <c r="U4" i="13"/>
  <c r="S4" i="13"/>
  <c r="AA4" i="13" s="1"/>
  <c r="R4" i="13"/>
  <c r="Z4" i="13" s="1"/>
  <c r="Q4" i="13"/>
  <c r="Y4" i="13" s="1"/>
  <c r="P4" i="13"/>
  <c r="O4" i="13"/>
  <c r="W4" i="13" s="1"/>
  <c r="AH3" i="13"/>
  <c r="AG3" i="13"/>
  <c r="AF3" i="13"/>
  <c r="AE3" i="13"/>
  <c r="AD3" i="13"/>
  <c r="U3" i="13"/>
  <c r="S3" i="13"/>
  <c r="AA3" i="13" s="1"/>
  <c r="R3" i="13"/>
  <c r="Q3" i="13"/>
  <c r="Y3" i="13" s="1"/>
  <c r="P3" i="13"/>
  <c r="X3" i="13" s="1"/>
  <c r="O3" i="13"/>
  <c r="W3" i="13" s="1"/>
  <c r="AH42" i="12"/>
  <c r="AG42" i="12"/>
  <c r="AF42" i="12"/>
  <c r="AE42" i="12"/>
  <c r="AD42" i="12"/>
  <c r="U42" i="12"/>
  <c r="AA42" i="12" s="1"/>
  <c r="S42" i="12"/>
  <c r="R42" i="12"/>
  <c r="Q42" i="12"/>
  <c r="Y42" i="12" s="1"/>
  <c r="P42" i="12"/>
  <c r="X42" i="12" s="1"/>
  <c r="O42" i="12"/>
  <c r="AH41" i="12"/>
  <c r="AG41" i="12"/>
  <c r="AF41" i="12"/>
  <c r="AE41" i="12"/>
  <c r="AD41" i="12"/>
  <c r="U41" i="12"/>
  <c r="S41" i="12"/>
  <c r="AA41" i="12" s="1"/>
  <c r="R41" i="12"/>
  <c r="Z41" i="12" s="1"/>
  <c r="Q41" i="12"/>
  <c r="Y41" i="12" s="1"/>
  <c r="P41" i="12"/>
  <c r="X41" i="12" s="1"/>
  <c r="O41" i="12"/>
  <c r="W41" i="12" s="1"/>
  <c r="AH40" i="12"/>
  <c r="AG40" i="12"/>
  <c r="AF40" i="12"/>
  <c r="AE40" i="12"/>
  <c r="AD40" i="12"/>
  <c r="U40" i="12"/>
  <c r="S40" i="12"/>
  <c r="AA40" i="12" s="1"/>
  <c r="R40" i="12"/>
  <c r="Z40" i="12" s="1"/>
  <c r="Q40" i="12"/>
  <c r="Y40" i="12" s="1"/>
  <c r="P40" i="12"/>
  <c r="X40" i="12" s="1"/>
  <c r="O40" i="12"/>
  <c r="W40" i="12" s="1"/>
  <c r="AH39" i="12"/>
  <c r="AG39" i="12"/>
  <c r="AF39" i="12"/>
  <c r="AE39" i="12"/>
  <c r="AD39" i="12"/>
  <c r="U39" i="12"/>
  <c r="S39" i="12"/>
  <c r="AA39" i="12" s="1"/>
  <c r="R39" i="12"/>
  <c r="Q39" i="12"/>
  <c r="Y39" i="12" s="1"/>
  <c r="P39" i="12"/>
  <c r="X39" i="12" s="1"/>
  <c r="O39" i="12"/>
  <c r="W39" i="12" s="1"/>
  <c r="AH38" i="12"/>
  <c r="AG38" i="12"/>
  <c r="AF38" i="12"/>
  <c r="AE38" i="12"/>
  <c r="AD38" i="12"/>
  <c r="U38" i="12"/>
  <c r="S38" i="12"/>
  <c r="R38" i="12"/>
  <c r="Q38" i="12"/>
  <c r="Y38" i="12" s="1"/>
  <c r="P38" i="12"/>
  <c r="X38" i="12" s="1"/>
  <c r="O38" i="12"/>
  <c r="AH37" i="12"/>
  <c r="AG37" i="12"/>
  <c r="AF37" i="12"/>
  <c r="AE37" i="12"/>
  <c r="AD37" i="12"/>
  <c r="U37" i="12"/>
  <c r="S37" i="12"/>
  <c r="AA37" i="12" s="1"/>
  <c r="R37" i="12"/>
  <c r="Z37" i="12" s="1"/>
  <c r="Q37" i="12"/>
  <c r="Y37" i="12" s="1"/>
  <c r="P37" i="12"/>
  <c r="X37" i="12" s="1"/>
  <c r="O37" i="12"/>
  <c r="W37" i="12" s="1"/>
  <c r="AH36" i="12"/>
  <c r="AG36" i="12"/>
  <c r="AF36" i="12"/>
  <c r="AE36" i="12"/>
  <c r="AD36" i="12"/>
  <c r="U36" i="12"/>
  <c r="S36" i="12"/>
  <c r="AA36" i="12" s="1"/>
  <c r="R36" i="12"/>
  <c r="Z36" i="12" s="1"/>
  <c r="Q36" i="12"/>
  <c r="Y36" i="12" s="1"/>
  <c r="P36" i="12"/>
  <c r="X36" i="12" s="1"/>
  <c r="O36" i="12"/>
  <c r="W36" i="12" s="1"/>
  <c r="AH35" i="12"/>
  <c r="AG35" i="12"/>
  <c r="AF35" i="12"/>
  <c r="AE35" i="12"/>
  <c r="AD35" i="12"/>
  <c r="U35" i="12"/>
  <c r="S35" i="12"/>
  <c r="AA35" i="12" s="1"/>
  <c r="R35" i="12"/>
  <c r="Q35" i="12"/>
  <c r="Y35" i="12" s="1"/>
  <c r="P35" i="12"/>
  <c r="X35" i="12" s="1"/>
  <c r="O35" i="12"/>
  <c r="W35" i="12" s="1"/>
  <c r="AH22" i="12"/>
  <c r="AG22" i="12"/>
  <c r="AF22" i="12"/>
  <c r="AE22" i="12"/>
  <c r="AD22" i="12"/>
  <c r="U22" i="12"/>
  <c r="S22" i="12"/>
  <c r="R22" i="12"/>
  <c r="Q22" i="12"/>
  <c r="Y22" i="12" s="1"/>
  <c r="P22" i="12"/>
  <c r="X22" i="12" s="1"/>
  <c r="O22" i="12"/>
  <c r="AH21" i="12"/>
  <c r="AG21" i="12"/>
  <c r="AF21" i="12"/>
  <c r="AE21" i="12"/>
  <c r="AD21" i="12"/>
  <c r="U21" i="12"/>
  <c r="S21" i="12"/>
  <c r="AA21" i="12" s="1"/>
  <c r="R21" i="12"/>
  <c r="Z21" i="12" s="1"/>
  <c r="Q21" i="12"/>
  <c r="Y21" i="12" s="1"/>
  <c r="P21" i="12"/>
  <c r="X21" i="12" s="1"/>
  <c r="O21" i="12"/>
  <c r="W21" i="12" s="1"/>
  <c r="AH20" i="12"/>
  <c r="AG20" i="12"/>
  <c r="AF20" i="12"/>
  <c r="AE20" i="12"/>
  <c r="AD20" i="12"/>
  <c r="U20" i="12"/>
  <c r="S20" i="12"/>
  <c r="AA20" i="12" s="1"/>
  <c r="R20" i="12"/>
  <c r="Z20" i="12" s="1"/>
  <c r="Q20" i="12"/>
  <c r="Y20" i="12" s="1"/>
  <c r="P20" i="12"/>
  <c r="X20" i="12" s="1"/>
  <c r="O20" i="12"/>
  <c r="W20" i="12" s="1"/>
  <c r="AH19" i="12"/>
  <c r="AG19" i="12"/>
  <c r="AF19" i="12"/>
  <c r="AE19" i="12"/>
  <c r="AD19" i="12"/>
  <c r="U19" i="12"/>
  <c r="S19" i="12"/>
  <c r="AA19" i="12" s="1"/>
  <c r="R19" i="12"/>
  <c r="Q19" i="12"/>
  <c r="Y19" i="12" s="1"/>
  <c r="P19" i="12"/>
  <c r="X19" i="12" s="1"/>
  <c r="O19" i="12"/>
  <c r="W19" i="12" s="1"/>
  <c r="AH14" i="12"/>
  <c r="AG14" i="12"/>
  <c r="AF14" i="12"/>
  <c r="AE14" i="12"/>
  <c r="AD14" i="12"/>
  <c r="U14" i="12"/>
  <c r="AA14" i="12" s="1"/>
  <c r="S14" i="12"/>
  <c r="R14" i="12"/>
  <c r="Q14" i="12"/>
  <c r="Y14" i="12" s="1"/>
  <c r="P14" i="12"/>
  <c r="X14" i="12" s="1"/>
  <c r="O14" i="12"/>
  <c r="AH13" i="12"/>
  <c r="AG13" i="12"/>
  <c r="AF13" i="12"/>
  <c r="AE13" i="12"/>
  <c r="AD13" i="12"/>
  <c r="U13" i="12"/>
  <c r="S13" i="12"/>
  <c r="AA13" i="12" s="1"/>
  <c r="R13" i="12"/>
  <c r="Z13" i="12" s="1"/>
  <c r="Q13" i="12"/>
  <c r="Y13" i="12" s="1"/>
  <c r="P13" i="12"/>
  <c r="X13" i="12" s="1"/>
  <c r="O13" i="12"/>
  <c r="W13" i="12" s="1"/>
  <c r="AH12" i="12"/>
  <c r="AG12" i="12"/>
  <c r="AF12" i="12"/>
  <c r="AE12" i="12"/>
  <c r="AD12" i="12"/>
  <c r="U12" i="12"/>
  <c r="S12" i="12"/>
  <c r="AA12" i="12" s="1"/>
  <c r="R12" i="12"/>
  <c r="Z12" i="12" s="1"/>
  <c r="Q12" i="12"/>
  <c r="Y12" i="12" s="1"/>
  <c r="P12" i="12"/>
  <c r="X12" i="12" s="1"/>
  <c r="O12" i="12"/>
  <c r="W12" i="12" s="1"/>
  <c r="AH11" i="12"/>
  <c r="AG11" i="12"/>
  <c r="AF11" i="12"/>
  <c r="AE11" i="12"/>
  <c r="AD11" i="12"/>
  <c r="U11" i="12"/>
  <c r="S11" i="12"/>
  <c r="AA11" i="12" s="1"/>
  <c r="R11" i="12"/>
  <c r="Q11" i="12"/>
  <c r="Y11" i="12" s="1"/>
  <c r="P11" i="12"/>
  <c r="X11" i="12" s="1"/>
  <c r="O11" i="12"/>
  <c r="W11" i="12" s="1"/>
  <c r="AH6" i="12"/>
  <c r="AG6" i="12"/>
  <c r="AF6" i="12"/>
  <c r="AE6" i="12"/>
  <c r="AD6" i="12"/>
  <c r="U6" i="12"/>
  <c r="S6" i="12"/>
  <c r="R6" i="12"/>
  <c r="Q6" i="12"/>
  <c r="Y6" i="12" s="1"/>
  <c r="P6" i="12"/>
  <c r="X6" i="12" s="1"/>
  <c r="O6" i="12"/>
  <c r="AH5" i="12"/>
  <c r="AG5" i="12"/>
  <c r="AF5" i="12"/>
  <c r="AE5" i="12"/>
  <c r="AD5" i="12"/>
  <c r="U5" i="12"/>
  <c r="S5" i="12"/>
  <c r="AA5" i="12" s="1"/>
  <c r="R5" i="12"/>
  <c r="Z5" i="12" s="1"/>
  <c r="Q5" i="12"/>
  <c r="Y5" i="12" s="1"/>
  <c r="P5" i="12"/>
  <c r="X5" i="12" s="1"/>
  <c r="O5" i="12"/>
  <c r="W5" i="12" s="1"/>
  <c r="AH4" i="12"/>
  <c r="AG4" i="12"/>
  <c r="AF4" i="12"/>
  <c r="AE4" i="12"/>
  <c r="AD4" i="12"/>
  <c r="U4" i="12"/>
  <c r="S4" i="12"/>
  <c r="AA4" i="12" s="1"/>
  <c r="R4" i="12"/>
  <c r="Z4" i="12" s="1"/>
  <c r="Q4" i="12"/>
  <c r="Y4" i="12" s="1"/>
  <c r="P4" i="12"/>
  <c r="X4" i="12" s="1"/>
  <c r="O4" i="12"/>
  <c r="W4" i="12" s="1"/>
  <c r="AH3" i="12"/>
  <c r="AG3" i="12"/>
  <c r="AF3" i="12"/>
  <c r="AE3" i="12"/>
  <c r="AD3" i="12"/>
  <c r="U3" i="12"/>
  <c r="S3" i="12"/>
  <c r="AA3" i="12" s="1"/>
  <c r="R3" i="12"/>
  <c r="Q3" i="12"/>
  <c r="Y3" i="12" s="1"/>
  <c r="P3" i="12"/>
  <c r="X3" i="12" s="1"/>
  <c r="O3" i="12"/>
  <c r="W3" i="12" s="1"/>
  <c r="AB12" i="16" l="1"/>
  <c r="AB11" i="16"/>
  <c r="AB35" i="16"/>
  <c r="Z6" i="16"/>
  <c r="AB19" i="16"/>
  <c r="Z22" i="16"/>
  <c r="Z42" i="16"/>
  <c r="AB42" i="16" s="1"/>
  <c r="AB36" i="16"/>
  <c r="Z3" i="16"/>
  <c r="AB3" i="16" s="1"/>
  <c r="Z19" i="16"/>
  <c r="Z39" i="16"/>
  <c r="AB39" i="16" s="1"/>
  <c r="Z6" i="15"/>
  <c r="Y20" i="15"/>
  <c r="AB22" i="15"/>
  <c r="Y36" i="15"/>
  <c r="Z39" i="15"/>
  <c r="Y40" i="15"/>
  <c r="AB11" i="15"/>
  <c r="AB3" i="15"/>
  <c r="Z14" i="15"/>
  <c r="AB14" i="15" s="1"/>
  <c r="Z22" i="15"/>
  <c r="Y38" i="15"/>
  <c r="AB42" i="15"/>
  <c r="Z42" i="14"/>
  <c r="AB42" i="14"/>
  <c r="AA4" i="14"/>
  <c r="Z5" i="14"/>
  <c r="AB5" i="14" s="1"/>
  <c r="Y6" i="14"/>
  <c r="Z13" i="14"/>
  <c r="AB14" i="14"/>
  <c r="AB22" i="14"/>
  <c r="Z35" i="14"/>
  <c r="AB38" i="14"/>
  <c r="Z39" i="14"/>
  <c r="Y40" i="14"/>
  <c r="AB11" i="13"/>
  <c r="AB12" i="13"/>
  <c r="AB36" i="13"/>
  <c r="AB5" i="13"/>
  <c r="AA6" i="13"/>
  <c r="AA22" i="13"/>
  <c r="AB35" i="13"/>
  <c r="Z3" i="13"/>
  <c r="AB3" i="13" s="1"/>
  <c r="Z19" i="13"/>
  <c r="AB19" i="13" s="1"/>
  <c r="Z39" i="13"/>
  <c r="AB39" i="13" s="1"/>
  <c r="Z3" i="12"/>
  <c r="Z22" i="12"/>
  <c r="AA6" i="12"/>
  <c r="AB3" i="12"/>
  <c r="AB4" i="12"/>
  <c r="Z19" i="12"/>
  <c r="AB19" i="12" s="1"/>
  <c r="Z39" i="12"/>
  <c r="AB39" i="12" s="1"/>
  <c r="AB12" i="12"/>
  <c r="AB36" i="12"/>
  <c r="Z38" i="12"/>
  <c r="Z11" i="12"/>
  <c r="AB11" i="12" s="1"/>
  <c r="Z35" i="12"/>
  <c r="AB35" i="12" s="1"/>
  <c r="AB5" i="16"/>
  <c r="AB21" i="16"/>
  <c r="AB41" i="16"/>
  <c r="AB4" i="16"/>
  <c r="AB20" i="16"/>
  <c r="AB40" i="16"/>
  <c r="AB13" i="16"/>
  <c r="AB37" i="16"/>
  <c r="Z14" i="16"/>
  <c r="W6" i="16"/>
  <c r="AA6" i="16"/>
  <c r="W14" i="16"/>
  <c r="AB14" i="16" s="1"/>
  <c r="W22" i="16"/>
  <c r="AA22" i="16"/>
  <c r="W38" i="16"/>
  <c r="AA38" i="16"/>
  <c r="AB21" i="15"/>
  <c r="AB37" i="15"/>
  <c r="AB12" i="15"/>
  <c r="AB4" i="15"/>
  <c r="AB13" i="15"/>
  <c r="AB41" i="15"/>
  <c r="AB5" i="15"/>
  <c r="AB19" i="15"/>
  <c r="AB20" i="15"/>
  <c r="AB35" i="15"/>
  <c r="AB36" i="15"/>
  <c r="AB39" i="15"/>
  <c r="AB40" i="15"/>
  <c r="Z38" i="15"/>
  <c r="W6" i="15"/>
  <c r="AA6" i="15"/>
  <c r="AB3" i="14"/>
  <c r="AB13" i="14"/>
  <c r="AB11" i="14"/>
  <c r="AB21" i="14"/>
  <c r="AB37" i="14"/>
  <c r="AB41" i="14"/>
  <c r="AB6" i="14"/>
  <c r="AB19" i="14"/>
  <c r="AB20" i="14"/>
  <c r="AB35" i="14"/>
  <c r="AB36" i="14"/>
  <c r="AB39" i="14"/>
  <c r="AB40" i="14"/>
  <c r="Z6" i="14"/>
  <c r="W4" i="14"/>
  <c r="AB4" i="14" s="1"/>
  <c r="W12" i="14"/>
  <c r="AB12" i="14" s="1"/>
  <c r="AB21" i="13"/>
  <c r="AB41" i="13"/>
  <c r="AB4" i="13"/>
  <c r="AB20" i="13"/>
  <c r="AB40" i="13"/>
  <c r="AB13" i="13"/>
  <c r="AB37" i="13"/>
  <c r="Z22" i="13"/>
  <c r="W14" i="13"/>
  <c r="AA14" i="13"/>
  <c r="W22" i="13"/>
  <c r="W38" i="13"/>
  <c r="AA38" i="13"/>
  <c r="W54" i="13"/>
  <c r="AB54" i="13" s="1"/>
  <c r="W6" i="13"/>
  <c r="Z6" i="13"/>
  <c r="AB5" i="12"/>
  <c r="AB21" i="12"/>
  <c r="AB41" i="12"/>
  <c r="AB20" i="12"/>
  <c r="AB40" i="12"/>
  <c r="AB13" i="12"/>
  <c r="AB37" i="12"/>
  <c r="Z6" i="12"/>
  <c r="Z14" i="12"/>
  <c r="Z42" i="12"/>
  <c r="W6" i="12"/>
  <c r="W14" i="12"/>
  <c r="W22" i="12"/>
  <c r="AA22" i="12"/>
  <c r="W38" i="12"/>
  <c r="AA38" i="12"/>
  <c r="W42" i="12"/>
  <c r="AB6" i="15" l="1"/>
  <c r="AB38" i="15"/>
  <c r="AB38" i="13"/>
  <c r="AB14" i="12"/>
  <c r="AB42" i="12"/>
  <c r="AB22" i="12"/>
  <c r="AB38" i="16"/>
  <c r="AB6" i="16"/>
  <c r="AB22" i="16"/>
  <c r="AB6" i="13"/>
  <c r="AB22" i="13"/>
  <c r="AB14" i="13"/>
  <c r="AB38" i="12"/>
  <c r="AB6" i="12"/>
  <c r="AH54" i="16" l="1"/>
  <c r="AG54" i="16"/>
  <c r="AF54" i="16"/>
  <c r="AE54" i="16"/>
  <c r="AD54" i="16"/>
  <c r="U54" i="16"/>
  <c r="S54" i="16"/>
  <c r="AA54" i="16" s="1"/>
  <c r="R54" i="16"/>
  <c r="Z54" i="16" s="1"/>
  <c r="Q54" i="16"/>
  <c r="Y54" i="16" s="1"/>
  <c r="P54" i="16"/>
  <c r="X54" i="16" s="1"/>
  <c r="O54" i="16"/>
  <c r="W54" i="16" s="1"/>
  <c r="AH53" i="16"/>
  <c r="AG53" i="16"/>
  <c r="AF53" i="16"/>
  <c r="AE53" i="16"/>
  <c r="AD53" i="16"/>
  <c r="U53" i="16"/>
  <c r="S53" i="16"/>
  <c r="AA53" i="16" s="1"/>
  <c r="R53" i="16"/>
  <c r="Z53" i="16" s="1"/>
  <c r="Q53" i="16"/>
  <c r="Y53" i="16" s="1"/>
  <c r="P53" i="16"/>
  <c r="X53" i="16" s="1"/>
  <c r="O53" i="16"/>
  <c r="W53" i="16" s="1"/>
  <c r="AH52" i="16"/>
  <c r="AG52" i="16"/>
  <c r="AF52" i="16"/>
  <c r="AE52" i="16"/>
  <c r="AD52" i="16"/>
  <c r="W52" i="16"/>
  <c r="U52" i="16"/>
  <c r="S52" i="16"/>
  <c r="AA52" i="16" s="1"/>
  <c r="R52" i="16"/>
  <c r="Z52" i="16" s="1"/>
  <c r="Q52" i="16"/>
  <c r="Y52" i="16" s="1"/>
  <c r="P52" i="16"/>
  <c r="X52" i="16" s="1"/>
  <c r="O52" i="16"/>
  <c r="AH51" i="16"/>
  <c r="AG51" i="16"/>
  <c r="AF51" i="16"/>
  <c r="AE51" i="16"/>
  <c r="AD51" i="16"/>
  <c r="AA51" i="16"/>
  <c r="U51" i="16"/>
  <c r="S51" i="16"/>
  <c r="R51" i="16"/>
  <c r="Z51" i="16" s="1"/>
  <c r="Q51" i="16"/>
  <c r="Y51" i="16" s="1"/>
  <c r="P51" i="16"/>
  <c r="X51" i="16" s="1"/>
  <c r="O51" i="16"/>
  <c r="W51" i="16" s="1"/>
  <c r="AH50" i="16"/>
  <c r="AG50" i="16"/>
  <c r="AF50" i="16"/>
  <c r="AE50" i="16"/>
  <c r="AD50" i="16"/>
  <c r="U50" i="16"/>
  <c r="S50" i="16"/>
  <c r="AA50" i="16" s="1"/>
  <c r="R50" i="16"/>
  <c r="Z50" i="16" s="1"/>
  <c r="Q50" i="16"/>
  <c r="Y50" i="16" s="1"/>
  <c r="P50" i="16"/>
  <c r="X50" i="16" s="1"/>
  <c r="O50" i="16"/>
  <c r="W50" i="16" s="1"/>
  <c r="AH49" i="16"/>
  <c r="AG49" i="16"/>
  <c r="AF49" i="16"/>
  <c r="AE49" i="16"/>
  <c r="AD49" i="16"/>
  <c r="U49" i="16"/>
  <c r="S49" i="16"/>
  <c r="AA49" i="16" s="1"/>
  <c r="R49" i="16"/>
  <c r="Z49" i="16" s="1"/>
  <c r="Q49" i="16"/>
  <c r="Y49" i="16" s="1"/>
  <c r="P49" i="16"/>
  <c r="X49" i="16" s="1"/>
  <c r="O49" i="16"/>
  <c r="W49" i="16" s="1"/>
  <c r="AH48" i="16"/>
  <c r="AG48" i="16"/>
  <c r="AF48" i="16"/>
  <c r="AE48" i="16"/>
  <c r="AD48" i="16"/>
  <c r="U48" i="16"/>
  <c r="S48" i="16"/>
  <c r="AA48" i="16" s="1"/>
  <c r="R48" i="16"/>
  <c r="Q48" i="16"/>
  <c r="P48" i="16"/>
  <c r="X48" i="16" s="1"/>
  <c r="O48" i="16"/>
  <c r="W48" i="16" s="1"/>
  <c r="AH47" i="16"/>
  <c r="AG47" i="16"/>
  <c r="AF47" i="16"/>
  <c r="AE47" i="16"/>
  <c r="AD47" i="16"/>
  <c r="U47" i="16"/>
  <c r="S47" i="16"/>
  <c r="AA47" i="16" s="1"/>
  <c r="R47" i="16"/>
  <c r="Z47" i="16" s="1"/>
  <c r="Q47" i="16"/>
  <c r="Y47" i="16" s="1"/>
  <c r="P47" i="16"/>
  <c r="X47" i="16" s="1"/>
  <c r="O47" i="16"/>
  <c r="W47" i="16" s="1"/>
  <c r="AH46" i="16"/>
  <c r="AG46" i="16"/>
  <c r="AF46" i="16"/>
  <c r="AE46" i="16"/>
  <c r="AD46" i="16"/>
  <c r="U46" i="16"/>
  <c r="S46" i="16"/>
  <c r="AA46" i="16" s="1"/>
  <c r="R46" i="16"/>
  <c r="Z46" i="16" s="1"/>
  <c r="Q46" i="16"/>
  <c r="Y46" i="16" s="1"/>
  <c r="P46" i="16"/>
  <c r="X46" i="16" s="1"/>
  <c r="O46" i="16"/>
  <c r="W46" i="16" s="1"/>
  <c r="AH45" i="16"/>
  <c r="AG45" i="16"/>
  <c r="AF45" i="16"/>
  <c r="AE45" i="16"/>
  <c r="AD45" i="16"/>
  <c r="U45" i="16"/>
  <c r="S45" i="16"/>
  <c r="AA45" i="16" s="1"/>
  <c r="R45" i="16"/>
  <c r="Z45" i="16" s="1"/>
  <c r="Q45" i="16"/>
  <c r="Y45" i="16" s="1"/>
  <c r="P45" i="16"/>
  <c r="X45" i="16" s="1"/>
  <c r="O45" i="16"/>
  <c r="W45" i="16" s="1"/>
  <c r="AH44" i="16"/>
  <c r="AG44" i="16"/>
  <c r="AF44" i="16"/>
  <c r="AE44" i="16"/>
  <c r="AD44" i="16"/>
  <c r="U44" i="16"/>
  <c r="S44" i="16"/>
  <c r="R44" i="16"/>
  <c r="Z44" i="16" s="1"/>
  <c r="Q44" i="16"/>
  <c r="Y44" i="16" s="1"/>
  <c r="P44" i="16"/>
  <c r="X44" i="16" s="1"/>
  <c r="O44" i="16"/>
  <c r="AH43" i="16"/>
  <c r="AG43" i="16"/>
  <c r="AF43" i="16"/>
  <c r="AE43" i="16"/>
  <c r="AD43" i="16"/>
  <c r="U43" i="16"/>
  <c r="S43" i="16"/>
  <c r="AA43" i="16" s="1"/>
  <c r="R43" i="16"/>
  <c r="Z43" i="16" s="1"/>
  <c r="Q43" i="16"/>
  <c r="Y43" i="16" s="1"/>
  <c r="P43" i="16"/>
  <c r="X43" i="16" s="1"/>
  <c r="O43" i="16"/>
  <c r="W43" i="16" s="1"/>
  <c r="AH34" i="16"/>
  <c r="AG34" i="16"/>
  <c r="AF34" i="16"/>
  <c r="AE34" i="16"/>
  <c r="AD34" i="16"/>
  <c r="U34" i="16"/>
  <c r="S34" i="16"/>
  <c r="AA34" i="16" s="1"/>
  <c r="R34" i="16"/>
  <c r="Z34" i="16" s="1"/>
  <c r="Q34" i="16"/>
  <c r="Y34" i="16" s="1"/>
  <c r="P34" i="16"/>
  <c r="X34" i="16" s="1"/>
  <c r="O34" i="16"/>
  <c r="W34" i="16" s="1"/>
  <c r="AH33" i="16"/>
  <c r="AG33" i="16"/>
  <c r="AF33" i="16"/>
  <c r="AE33" i="16"/>
  <c r="AD33" i="16"/>
  <c r="U33" i="16"/>
  <c r="S33" i="16"/>
  <c r="AA33" i="16" s="1"/>
  <c r="R33" i="16"/>
  <c r="Z33" i="16" s="1"/>
  <c r="Q33" i="16"/>
  <c r="Y33" i="16" s="1"/>
  <c r="P33" i="16"/>
  <c r="X33" i="16" s="1"/>
  <c r="O33" i="16"/>
  <c r="W33" i="16" s="1"/>
  <c r="AH32" i="16"/>
  <c r="AG32" i="16"/>
  <c r="AF32" i="16"/>
  <c r="AE32" i="16"/>
  <c r="AD32" i="16"/>
  <c r="U32" i="16"/>
  <c r="S32" i="16"/>
  <c r="AA32" i="16" s="1"/>
  <c r="R32" i="16"/>
  <c r="Q32" i="16"/>
  <c r="P32" i="16"/>
  <c r="X32" i="16" s="1"/>
  <c r="O32" i="16"/>
  <c r="W32" i="16" s="1"/>
  <c r="AH31" i="16"/>
  <c r="AG31" i="16"/>
  <c r="AF31" i="16"/>
  <c r="AE31" i="16"/>
  <c r="AD31" i="16"/>
  <c r="U31" i="16"/>
  <c r="S31" i="16"/>
  <c r="AA31" i="16" s="1"/>
  <c r="R31" i="16"/>
  <c r="Z31" i="16" s="1"/>
  <c r="Q31" i="16"/>
  <c r="Y31" i="16" s="1"/>
  <c r="P31" i="16"/>
  <c r="X31" i="16" s="1"/>
  <c r="O31" i="16"/>
  <c r="W31" i="16" s="1"/>
  <c r="AH30" i="16"/>
  <c r="AG30" i="16"/>
  <c r="AF30" i="16"/>
  <c r="AE30" i="16"/>
  <c r="AD30" i="16"/>
  <c r="U30" i="16"/>
  <c r="S30" i="16"/>
  <c r="AA30" i="16" s="1"/>
  <c r="R30" i="16"/>
  <c r="Z30" i="16" s="1"/>
  <c r="Q30" i="16"/>
  <c r="Y30" i="16" s="1"/>
  <c r="P30" i="16"/>
  <c r="X30" i="16" s="1"/>
  <c r="O30" i="16"/>
  <c r="W30" i="16" s="1"/>
  <c r="AH29" i="16"/>
  <c r="AG29" i="16"/>
  <c r="AF29" i="16"/>
  <c r="AE29" i="16"/>
  <c r="AD29" i="16"/>
  <c r="U29" i="16"/>
  <c r="S29" i="16"/>
  <c r="AA29" i="16" s="1"/>
  <c r="R29" i="16"/>
  <c r="Z29" i="16" s="1"/>
  <c r="Q29" i="16"/>
  <c r="Y29" i="16" s="1"/>
  <c r="P29" i="16"/>
  <c r="X29" i="16" s="1"/>
  <c r="O29" i="16"/>
  <c r="W29" i="16" s="1"/>
  <c r="AH28" i="16"/>
  <c r="AG28" i="16"/>
  <c r="AF28" i="16"/>
  <c r="AE28" i="16"/>
  <c r="AD28" i="16"/>
  <c r="U28" i="16"/>
  <c r="S28" i="16"/>
  <c r="R28" i="16"/>
  <c r="Z28" i="16" s="1"/>
  <c r="Q28" i="16"/>
  <c r="Y28" i="16" s="1"/>
  <c r="P28" i="16"/>
  <c r="X28" i="16" s="1"/>
  <c r="O28" i="16"/>
  <c r="AH27" i="16"/>
  <c r="AG27" i="16"/>
  <c r="AF27" i="16"/>
  <c r="AE27" i="16"/>
  <c r="AD27" i="16"/>
  <c r="U27" i="16"/>
  <c r="S27" i="16"/>
  <c r="AA27" i="16" s="1"/>
  <c r="R27" i="16"/>
  <c r="Z27" i="16" s="1"/>
  <c r="Q27" i="16"/>
  <c r="Y27" i="16" s="1"/>
  <c r="P27" i="16"/>
  <c r="X27" i="16" s="1"/>
  <c r="O27" i="16"/>
  <c r="W27" i="16" s="1"/>
  <c r="AH26" i="16"/>
  <c r="AG26" i="16"/>
  <c r="AF26" i="16"/>
  <c r="AE26" i="16"/>
  <c r="AD26" i="16"/>
  <c r="U26" i="16"/>
  <c r="S26" i="16"/>
  <c r="AA26" i="16" s="1"/>
  <c r="R26" i="16"/>
  <c r="Z26" i="16" s="1"/>
  <c r="Q26" i="16"/>
  <c r="Y26" i="16" s="1"/>
  <c r="P26" i="16"/>
  <c r="X26" i="16" s="1"/>
  <c r="O26" i="16"/>
  <c r="W26" i="16" s="1"/>
  <c r="AH25" i="16"/>
  <c r="AG25" i="16"/>
  <c r="AF25" i="16"/>
  <c r="AE25" i="16"/>
  <c r="AD25" i="16"/>
  <c r="U25" i="16"/>
  <c r="S25" i="16"/>
  <c r="AA25" i="16" s="1"/>
  <c r="R25" i="16"/>
  <c r="Z25" i="16" s="1"/>
  <c r="Q25" i="16"/>
  <c r="Y25" i="16" s="1"/>
  <c r="P25" i="16"/>
  <c r="X25" i="16" s="1"/>
  <c r="O25" i="16"/>
  <c r="W25" i="16" s="1"/>
  <c r="AH24" i="16"/>
  <c r="AG24" i="16"/>
  <c r="AF24" i="16"/>
  <c r="AE24" i="16"/>
  <c r="AD24" i="16"/>
  <c r="U24" i="16"/>
  <c r="S24" i="16"/>
  <c r="AA24" i="16" s="1"/>
  <c r="R24" i="16"/>
  <c r="Z24" i="16" s="1"/>
  <c r="Q24" i="16"/>
  <c r="Y24" i="16" s="1"/>
  <c r="P24" i="16"/>
  <c r="X24" i="16" s="1"/>
  <c r="O24" i="16"/>
  <c r="W24" i="16" s="1"/>
  <c r="AH23" i="16"/>
  <c r="AG23" i="16"/>
  <c r="AF23" i="16"/>
  <c r="AE23" i="16"/>
  <c r="AD23" i="16"/>
  <c r="U23" i="16"/>
  <c r="S23" i="16"/>
  <c r="AA23" i="16" s="1"/>
  <c r="R23" i="16"/>
  <c r="Z23" i="16" s="1"/>
  <c r="Q23" i="16"/>
  <c r="Y23" i="16" s="1"/>
  <c r="P23" i="16"/>
  <c r="X23" i="16" s="1"/>
  <c r="O23" i="16"/>
  <c r="W23" i="16" s="1"/>
  <c r="AH18" i="16"/>
  <c r="AG18" i="16"/>
  <c r="AF18" i="16"/>
  <c r="AE18" i="16"/>
  <c r="AD18" i="16"/>
  <c r="U18" i="16"/>
  <c r="S18" i="16"/>
  <c r="AA18" i="16" s="1"/>
  <c r="R18" i="16"/>
  <c r="Z18" i="16" s="1"/>
  <c r="Q18" i="16"/>
  <c r="Y18" i="16" s="1"/>
  <c r="P18" i="16"/>
  <c r="X18" i="16" s="1"/>
  <c r="O18" i="16"/>
  <c r="W18" i="16" s="1"/>
  <c r="AH17" i="16"/>
  <c r="AG17" i="16"/>
  <c r="AF17" i="16"/>
  <c r="AE17" i="16"/>
  <c r="AD17" i="16"/>
  <c r="U17" i="16"/>
  <c r="S17" i="16"/>
  <c r="AA17" i="16" s="1"/>
  <c r="R17" i="16"/>
  <c r="Z17" i="16" s="1"/>
  <c r="Q17" i="16"/>
  <c r="P17" i="16"/>
  <c r="X17" i="16" s="1"/>
  <c r="O17" i="16"/>
  <c r="W17" i="16" s="1"/>
  <c r="AH16" i="16"/>
  <c r="AG16" i="16"/>
  <c r="AF16" i="16"/>
  <c r="AE16" i="16"/>
  <c r="AD16" i="16"/>
  <c r="U16" i="16"/>
  <c r="S16" i="16"/>
  <c r="R16" i="16"/>
  <c r="Q16" i="16"/>
  <c r="Y16" i="16" s="1"/>
  <c r="P16" i="16"/>
  <c r="X16" i="16" s="1"/>
  <c r="O16" i="16"/>
  <c r="W16" i="16" s="1"/>
  <c r="AH15" i="16"/>
  <c r="AG15" i="16"/>
  <c r="AF15" i="16"/>
  <c r="AE15" i="16"/>
  <c r="AD15" i="16"/>
  <c r="U15" i="16"/>
  <c r="S15" i="16"/>
  <c r="R15" i="16"/>
  <c r="Q15" i="16"/>
  <c r="Y15" i="16" s="1"/>
  <c r="P15" i="16"/>
  <c r="X15" i="16" s="1"/>
  <c r="O15" i="16"/>
  <c r="W15" i="16" s="1"/>
  <c r="AH10" i="16"/>
  <c r="AG10" i="16"/>
  <c r="AF10" i="16"/>
  <c r="AE10" i="16"/>
  <c r="AD10" i="16"/>
  <c r="U10" i="16"/>
  <c r="S10" i="16"/>
  <c r="AA10" i="16" s="1"/>
  <c r="R10" i="16"/>
  <c r="Z10" i="16" s="1"/>
  <c r="Q10" i="16"/>
  <c r="Y10" i="16" s="1"/>
  <c r="P10" i="16"/>
  <c r="X10" i="16" s="1"/>
  <c r="O10" i="16"/>
  <c r="W10" i="16" s="1"/>
  <c r="AH9" i="16"/>
  <c r="AG9" i="16"/>
  <c r="AF9" i="16"/>
  <c r="AE9" i="16"/>
  <c r="AD9" i="16"/>
  <c r="U9" i="16"/>
  <c r="S9" i="16"/>
  <c r="AA9" i="16" s="1"/>
  <c r="R9" i="16"/>
  <c r="Z9" i="16" s="1"/>
  <c r="Q9" i="16"/>
  <c r="Y9" i="16" s="1"/>
  <c r="P9" i="16"/>
  <c r="X9" i="16" s="1"/>
  <c r="O9" i="16"/>
  <c r="W9" i="16" s="1"/>
  <c r="AH8" i="16"/>
  <c r="AG8" i="16"/>
  <c r="AF8" i="16"/>
  <c r="AE8" i="16"/>
  <c r="AD8" i="16"/>
  <c r="U8" i="16"/>
  <c r="S8" i="16"/>
  <c r="AA8" i="16" s="1"/>
  <c r="R8" i="16"/>
  <c r="Q8" i="16"/>
  <c r="Y8" i="16" s="1"/>
  <c r="P8" i="16"/>
  <c r="X8" i="16" s="1"/>
  <c r="O8" i="16"/>
  <c r="W8" i="16" s="1"/>
  <c r="AH7" i="16"/>
  <c r="AG7" i="16"/>
  <c r="AF7" i="16"/>
  <c r="AE7" i="16"/>
  <c r="AD7" i="16"/>
  <c r="U7" i="16"/>
  <c r="S7" i="16"/>
  <c r="R7" i="16"/>
  <c r="Q7" i="16"/>
  <c r="P7" i="16"/>
  <c r="X7" i="16" s="1"/>
  <c r="O7" i="16"/>
  <c r="AH54" i="15"/>
  <c r="AG54" i="15"/>
  <c r="AF54" i="15"/>
  <c r="AE54" i="15"/>
  <c r="AD54" i="15"/>
  <c r="U54" i="15"/>
  <c r="S54" i="15"/>
  <c r="AA54" i="15" s="1"/>
  <c r="R54" i="15"/>
  <c r="Z54" i="15" s="1"/>
  <c r="Q54" i="15"/>
  <c r="P54" i="15"/>
  <c r="X54" i="15" s="1"/>
  <c r="O54" i="15"/>
  <c r="W54" i="15" s="1"/>
  <c r="AH53" i="15"/>
  <c r="AG53" i="15"/>
  <c r="AF53" i="15"/>
  <c r="AE53" i="15"/>
  <c r="AD53" i="15"/>
  <c r="U53" i="15"/>
  <c r="S53" i="15"/>
  <c r="AA53" i="15" s="1"/>
  <c r="R53" i="15"/>
  <c r="Q53" i="15"/>
  <c r="Y53" i="15" s="1"/>
  <c r="P53" i="15"/>
  <c r="X53" i="15" s="1"/>
  <c r="O53" i="15"/>
  <c r="W53" i="15" s="1"/>
  <c r="AH52" i="15"/>
  <c r="AG52" i="15"/>
  <c r="AF52" i="15"/>
  <c r="AE52" i="15"/>
  <c r="AD52" i="15"/>
  <c r="U52" i="15"/>
  <c r="S52" i="15"/>
  <c r="AA52" i="15" s="1"/>
  <c r="R52" i="15"/>
  <c r="Q52" i="15"/>
  <c r="Y52" i="15" s="1"/>
  <c r="P52" i="15"/>
  <c r="X52" i="15" s="1"/>
  <c r="O52" i="15"/>
  <c r="W52" i="15" s="1"/>
  <c r="AH51" i="15"/>
  <c r="AG51" i="15"/>
  <c r="AF51" i="15"/>
  <c r="AE51" i="15"/>
  <c r="AD51" i="15"/>
  <c r="U51" i="15"/>
  <c r="S51" i="15"/>
  <c r="AA51" i="15" s="1"/>
  <c r="R51" i="15"/>
  <c r="Z51" i="15" s="1"/>
  <c r="Q51" i="15"/>
  <c r="Y51" i="15" s="1"/>
  <c r="P51" i="15"/>
  <c r="X51" i="15" s="1"/>
  <c r="O51" i="15"/>
  <c r="W51" i="15" s="1"/>
  <c r="AH50" i="15"/>
  <c r="AG50" i="15"/>
  <c r="AF50" i="15"/>
  <c r="AE50" i="15"/>
  <c r="AD50" i="15"/>
  <c r="U50" i="15"/>
  <c r="S50" i="15"/>
  <c r="AA50" i="15" s="1"/>
  <c r="R50" i="15"/>
  <c r="Z50" i="15" s="1"/>
  <c r="Q50" i="15"/>
  <c r="Y50" i="15" s="1"/>
  <c r="P50" i="15"/>
  <c r="X50" i="15" s="1"/>
  <c r="O50" i="15"/>
  <c r="W50" i="15" s="1"/>
  <c r="AH49" i="15"/>
  <c r="AG49" i="15"/>
  <c r="AF49" i="15"/>
  <c r="AE49" i="15"/>
  <c r="AD49" i="15"/>
  <c r="U49" i="15"/>
  <c r="S49" i="15"/>
  <c r="R49" i="15"/>
  <c r="Q49" i="15"/>
  <c r="Y49" i="15" s="1"/>
  <c r="P49" i="15"/>
  <c r="X49" i="15" s="1"/>
  <c r="O49" i="15"/>
  <c r="AH48" i="15"/>
  <c r="AG48" i="15"/>
  <c r="AF48" i="15"/>
  <c r="AE48" i="15"/>
  <c r="AD48" i="15"/>
  <c r="U48" i="15"/>
  <c r="S48" i="15"/>
  <c r="AA48" i="15" s="1"/>
  <c r="R48" i="15"/>
  <c r="Z48" i="15" s="1"/>
  <c r="Q48" i="15"/>
  <c r="Y48" i="15" s="1"/>
  <c r="P48" i="15"/>
  <c r="X48" i="15" s="1"/>
  <c r="O48" i="15"/>
  <c r="W48" i="15" s="1"/>
  <c r="AH47" i="15"/>
  <c r="AG47" i="15"/>
  <c r="AF47" i="15"/>
  <c r="AE47" i="15"/>
  <c r="AD47" i="15"/>
  <c r="U47" i="15"/>
  <c r="S47" i="15"/>
  <c r="AA47" i="15" s="1"/>
  <c r="R47" i="15"/>
  <c r="Z47" i="15" s="1"/>
  <c r="Q47" i="15"/>
  <c r="Y47" i="15" s="1"/>
  <c r="P47" i="15"/>
  <c r="X47" i="15" s="1"/>
  <c r="O47" i="15"/>
  <c r="W47" i="15" s="1"/>
  <c r="AH46" i="15"/>
  <c r="AG46" i="15"/>
  <c r="AF46" i="15"/>
  <c r="AE46" i="15"/>
  <c r="AD46" i="15"/>
  <c r="U46" i="15"/>
  <c r="S46" i="15"/>
  <c r="AA46" i="15" s="1"/>
  <c r="R46" i="15"/>
  <c r="Z46" i="15" s="1"/>
  <c r="Q46" i="15"/>
  <c r="Y46" i="15" s="1"/>
  <c r="P46" i="15"/>
  <c r="X46" i="15" s="1"/>
  <c r="O46" i="15"/>
  <c r="W46" i="15" s="1"/>
  <c r="AH45" i="15"/>
  <c r="AG45" i="15"/>
  <c r="AF45" i="15"/>
  <c r="AE45" i="15"/>
  <c r="AD45" i="15"/>
  <c r="U45" i="15"/>
  <c r="S45" i="15"/>
  <c r="R45" i="15"/>
  <c r="Q45" i="15"/>
  <c r="Y45" i="15" s="1"/>
  <c r="P45" i="15"/>
  <c r="X45" i="15" s="1"/>
  <c r="O45" i="15"/>
  <c r="AH44" i="15"/>
  <c r="AG44" i="15"/>
  <c r="AF44" i="15"/>
  <c r="AE44" i="15"/>
  <c r="AD44" i="15"/>
  <c r="U44" i="15"/>
  <c r="S44" i="15"/>
  <c r="AA44" i="15" s="1"/>
  <c r="R44" i="15"/>
  <c r="Z44" i="15" s="1"/>
  <c r="Q44" i="15"/>
  <c r="Y44" i="15" s="1"/>
  <c r="P44" i="15"/>
  <c r="X44" i="15" s="1"/>
  <c r="O44" i="15"/>
  <c r="W44" i="15" s="1"/>
  <c r="AH43" i="15"/>
  <c r="AG43" i="15"/>
  <c r="AF43" i="15"/>
  <c r="AE43" i="15"/>
  <c r="AD43" i="15"/>
  <c r="U43" i="15"/>
  <c r="S43" i="15"/>
  <c r="AA43" i="15" s="1"/>
  <c r="R43" i="15"/>
  <c r="Z43" i="15" s="1"/>
  <c r="Q43" i="15"/>
  <c r="Y43" i="15" s="1"/>
  <c r="P43" i="15"/>
  <c r="X43" i="15" s="1"/>
  <c r="O43" i="15"/>
  <c r="W43" i="15" s="1"/>
  <c r="AH34" i="15"/>
  <c r="AG34" i="15"/>
  <c r="AF34" i="15"/>
  <c r="AE34" i="15"/>
  <c r="AD34" i="15"/>
  <c r="U34" i="15"/>
  <c r="S34" i="15"/>
  <c r="AA34" i="15" s="1"/>
  <c r="R34" i="15"/>
  <c r="Z34" i="15" s="1"/>
  <c r="Q34" i="15"/>
  <c r="Y34" i="15" s="1"/>
  <c r="P34" i="15"/>
  <c r="X34" i="15" s="1"/>
  <c r="O34" i="15"/>
  <c r="W34" i="15" s="1"/>
  <c r="AH33" i="15"/>
  <c r="AG33" i="15"/>
  <c r="AF33" i="15"/>
  <c r="AE33" i="15"/>
  <c r="AD33" i="15"/>
  <c r="U33" i="15"/>
  <c r="S33" i="15"/>
  <c r="R33" i="15"/>
  <c r="Q33" i="15"/>
  <c r="Y33" i="15" s="1"/>
  <c r="P33" i="15"/>
  <c r="X33" i="15" s="1"/>
  <c r="O33" i="15"/>
  <c r="AH32" i="15"/>
  <c r="AG32" i="15"/>
  <c r="AF32" i="15"/>
  <c r="AE32" i="15"/>
  <c r="AD32" i="15"/>
  <c r="U32" i="15"/>
  <c r="S32" i="15"/>
  <c r="AA32" i="15" s="1"/>
  <c r="R32" i="15"/>
  <c r="Z32" i="15" s="1"/>
  <c r="Q32" i="15"/>
  <c r="Y32" i="15" s="1"/>
  <c r="P32" i="15"/>
  <c r="X32" i="15" s="1"/>
  <c r="O32" i="15"/>
  <c r="W32" i="15" s="1"/>
  <c r="AH31" i="15"/>
  <c r="AG31" i="15"/>
  <c r="AF31" i="15"/>
  <c r="AE31" i="15"/>
  <c r="AD31" i="15"/>
  <c r="U31" i="15"/>
  <c r="S31" i="15"/>
  <c r="AA31" i="15" s="1"/>
  <c r="R31" i="15"/>
  <c r="Z31" i="15" s="1"/>
  <c r="Q31" i="15"/>
  <c r="Y31" i="15" s="1"/>
  <c r="P31" i="15"/>
  <c r="X31" i="15" s="1"/>
  <c r="O31" i="15"/>
  <c r="W31" i="15" s="1"/>
  <c r="AH30" i="15"/>
  <c r="AG30" i="15"/>
  <c r="AF30" i="15"/>
  <c r="AE30" i="15"/>
  <c r="AD30" i="15"/>
  <c r="U30" i="15"/>
  <c r="S30" i="15"/>
  <c r="AA30" i="15" s="1"/>
  <c r="R30" i="15"/>
  <c r="Z30" i="15" s="1"/>
  <c r="Q30" i="15"/>
  <c r="Y30" i="15" s="1"/>
  <c r="P30" i="15"/>
  <c r="X30" i="15" s="1"/>
  <c r="O30" i="15"/>
  <c r="W30" i="15" s="1"/>
  <c r="AH29" i="15"/>
  <c r="AG29" i="15"/>
  <c r="AF29" i="15"/>
  <c r="AE29" i="15"/>
  <c r="AD29" i="15"/>
  <c r="U29" i="15"/>
  <c r="S29" i="15"/>
  <c r="R29" i="15"/>
  <c r="Q29" i="15"/>
  <c r="Y29" i="15" s="1"/>
  <c r="P29" i="15"/>
  <c r="X29" i="15" s="1"/>
  <c r="O29" i="15"/>
  <c r="AH28" i="15"/>
  <c r="AG28" i="15"/>
  <c r="AF28" i="15"/>
  <c r="AE28" i="15"/>
  <c r="AD28" i="15"/>
  <c r="U28" i="15"/>
  <c r="S28" i="15"/>
  <c r="AA28" i="15" s="1"/>
  <c r="R28" i="15"/>
  <c r="Z28" i="15" s="1"/>
  <c r="Q28" i="15"/>
  <c r="Y28" i="15" s="1"/>
  <c r="P28" i="15"/>
  <c r="X28" i="15" s="1"/>
  <c r="O28" i="15"/>
  <c r="W28" i="15" s="1"/>
  <c r="AH27" i="15"/>
  <c r="AG27" i="15"/>
  <c r="AF27" i="15"/>
  <c r="AE27" i="15"/>
  <c r="AD27" i="15"/>
  <c r="U27" i="15"/>
  <c r="S27" i="15"/>
  <c r="AA27" i="15" s="1"/>
  <c r="R27" i="15"/>
  <c r="Z27" i="15" s="1"/>
  <c r="Q27" i="15"/>
  <c r="Y27" i="15" s="1"/>
  <c r="P27" i="15"/>
  <c r="X27" i="15" s="1"/>
  <c r="O27" i="15"/>
  <c r="W27" i="15" s="1"/>
  <c r="AH26" i="15"/>
  <c r="AG26" i="15"/>
  <c r="AF26" i="15"/>
  <c r="AE26" i="15"/>
  <c r="AD26" i="15"/>
  <c r="U26" i="15"/>
  <c r="S26" i="15"/>
  <c r="R26" i="15"/>
  <c r="Z26" i="15" s="1"/>
  <c r="Q26" i="15"/>
  <c r="Y26" i="15" s="1"/>
  <c r="P26" i="15"/>
  <c r="X26" i="15" s="1"/>
  <c r="O26" i="15"/>
  <c r="AH25" i="15"/>
  <c r="AG25" i="15"/>
  <c r="AF25" i="15"/>
  <c r="AE25" i="15"/>
  <c r="AD25" i="15"/>
  <c r="U25" i="15"/>
  <c r="S25" i="15"/>
  <c r="AA25" i="15" s="1"/>
  <c r="R25" i="15"/>
  <c r="Z25" i="15" s="1"/>
  <c r="Q25" i="15"/>
  <c r="Y25" i="15" s="1"/>
  <c r="P25" i="15"/>
  <c r="X25" i="15" s="1"/>
  <c r="O25" i="15"/>
  <c r="W25" i="15" s="1"/>
  <c r="AH24" i="15"/>
  <c r="AG24" i="15"/>
  <c r="AF24" i="15"/>
  <c r="AE24" i="15"/>
  <c r="AD24" i="15"/>
  <c r="U24" i="15"/>
  <c r="S24" i="15"/>
  <c r="AA24" i="15" s="1"/>
  <c r="R24" i="15"/>
  <c r="Z24" i="15" s="1"/>
  <c r="Q24" i="15"/>
  <c r="Y24" i="15" s="1"/>
  <c r="P24" i="15"/>
  <c r="X24" i="15" s="1"/>
  <c r="O24" i="15"/>
  <c r="W24" i="15" s="1"/>
  <c r="AH23" i="15"/>
  <c r="AG23" i="15"/>
  <c r="AF23" i="15"/>
  <c r="AE23" i="15"/>
  <c r="AD23" i="15"/>
  <c r="U23" i="15"/>
  <c r="S23" i="15"/>
  <c r="AA23" i="15" s="1"/>
  <c r="R23" i="15"/>
  <c r="Z23" i="15" s="1"/>
  <c r="Q23" i="15"/>
  <c r="Y23" i="15" s="1"/>
  <c r="P23" i="15"/>
  <c r="X23" i="15" s="1"/>
  <c r="O23" i="15"/>
  <c r="W23" i="15" s="1"/>
  <c r="AH18" i="15"/>
  <c r="AG18" i="15"/>
  <c r="AF18" i="15"/>
  <c r="AE18" i="15"/>
  <c r="AD18" i="15"/>
  <c r="U18" i="15"/>
  <c r="S18" i="15"/>
  <c r="AA18" i="15" s="1"/>
  <c r="R18" i="15"/>
  <c r="Z18" i="15" s="1"/>
  <c r="Q18" i="15"/>
  <c r="Y18" i="15" s="1"/>
  <c r="P18" i="15"/>
  <c r="X18" i="15" s="1"/>
  <c r="O18" i="15"/>
  <c r="W18" i="15" s="1"/>
  <c r="AH17" i="15"/>
  <c r="AG17" i="15"/>
  <c r="AF17" i="15"/>
  <c r="AE17" i="15"/>
  <c r="AD17" i="15"/>
  <c r="U17" i="15"/>
  <c r="S17" i="15"/>
  <c r="AA17" i="15" s="1"/>
  <c r="R17" i="15"/>
  <c r="Z17" i="15" s="1"/>
  <c r="Q17" i="15"/>
  <c r="Y17" i="15" s="1"/>
  <c r="P17" i="15"/>
  <c r="X17" i="15" s="1"/>
  <c r="O17" i="15"/>
  <c r="W17" i="15" s="1"/>
  <c r="AH16" i="15"/>
  <c r="AG16" i="15"/>
  <c r="AF16" i="15"/>
  <c r="AE16" i="15"/>
  <c r="AD16" i="15"/>
  <c r="U16" i="15"/>
  <c r="S16" i="15"/>
  <c r="AA16" i="15" s="1"/>
  <c r="R16" i="15"/>
  <c r="Q16" i="15"/>
  <c r="Y16" i="15" s="1"/>
  <c r="P16" i="15"/>
  <c r="X16" i="15" s="1"/>
  <c r="O16" i="15"/>
  <c r="W16" i="15" s="1"/>
  <c r="AH15" i="15"/>
  <c r="AG15" i="15"/>
  <c r="AF15" i="15"/>
  <c r="AE15" i="15"/>
  <c r="AD15" i="15"/>
  <c r="U15" i="15"/>
  <c r="S15" i="15"/>
  <c r="AA15" i="15" s="1"/>
  <c r="R15" i="15"/>
  <c r="Z15" i="15" s="1"/>
  <c r="Q15" i="15"/>
  <c r="Y15" i="15" s="1"/>
  <c r="P15" i="15"/>
  <c r="O15" i="15"/>
  <c r="W15" i="15" s="1"/>
  <c r="AH10" i="15"/>
  <c r="AG10" i="15"/>
  <c r="AF10" i="15"/>
  <c r="AE10" i="15"/>
  <c r="AD10" i="15"/>
  <c r="U10" i="15"/>
  <c r="S10" i="15"/>
  <c r="AA10" i="15" s="1"/>
  <c r="R10" i="15"/>
  <c r="Z10" i="15" s="1"/>
  <c r="Q10" i="15"/>
  <c r="Y10" i="15" s="1"/>
  <c r="P10" i="15"/>
  <c r="X10" i="15" s="1"/>
  <c r="O10" i="15"/>
  <c r="W10" i="15" s="1"/>
  <c r="AH9" i="15"/>
  <c r="AG9" i="15"/>
  <c r="AF9" i="15"/>
  <c r="AE9" i="15"/>
  <c r="AD9" i="15"/>
  <c r="U9" i="15"/>
  <c r="S9" i="15"/>
  <c r="AA9" i="15" s="1"/>
  <c r="R9" i="15"/>
  <c r="Q9" i="15"/>
  <c r="P9" i="15"/>
  <c r="X9" i="15" s="1"/>
  <c r="O9" i="15"/>
  <c r="W9" i="15" s="1"/>
  <c r="AH8" i="15"/>
  <c r="AG8" i="15"/>
  <c r="AF8" i="15"/>
  <c r="AE8" i="15"/>
  <c r="AD8" i="15"/>
  <c r="U8" i="15"/>
  <c r="S8" i="15"/>
  <c r="AA8" i="15" s="1"/>
  <c r="R8" i="15"/>
  <c r="Q8" i="15"/>
  <c r="Y8" i="15" s="1"/>
  <c r="P8" i="15"/>
  <c r="X8" i="15" s="1"/>
  <c r="O8" i="15"/>
  <c r="W8" i="15" s="1"/>
  <c r="AH7" i="15"/>
  <c r="AG7" i="15"/>
  <c r="AF7" i="15"/>
  <c r="AE7" i="15"/>
  <c r="AD7" i="15"/>
  <c r="U7" i="15"/>
  <c r="S7" i="15"/>
  <c r="AA7" i="15" s="1"/>
  <c r="R7" i="15"/>
  <c r="Z7" i="15" s="1"/>
  <c r="Q7" i="15"/>
  <c r="Y7" i="15" s="1"/>
  <c r="P7" i="15"/>
  <c r="X7" i="15" s="1"/>
  <c r="O7" i="15"/>
  <c r="W7" i="15" s="1"/>
  <c r="AN3" i="16" l="1"/>
  <c r="AB23" i="15"/>
  <c r="AB27" i="15"/>
  <c r="AL3" i="15"/>
  <c r="AL6" i="16"/>
  <c r="BF5" i="16"/>
  <c r="BG6" i="16"/>
  <c r="BE34" i="16"/>
  <c r="BF34" i="16" s="1"/>
  <c r="BB34" i="16"/>
  <c r="BM34" i="16"/>
  <c r="BN34" i="16" s="1"/>
  <c r="Z52" i="15"/>
  <c r="BB5" i="16"/>
  <c r="BQ33" i="16"/>
  <c r="BR33" i="16" s="1"/>
  <c r="Y48" i="16"/>
  <c r="AB47" i="15"/>
  <c r="Z49" i="15"/>
  <c r="AO5" i="15"/>
  <c r="AK5" i="15"/>
  <c r="BB33" i="15"/>
  <c r="BF4" i="16"/>
  <c r="AL5" i="16"/>
  <c r="BB32" i="16"/>
  <c r="AB46" i="16"/>
  <c r="AO4" i="16"/>
  <c r="Z45" i="15"/>
  <c r="BE4" i="15"/>
  <c r="AN4" i="15"/>
  <c r="AM3" i="15"/>
  <c r="BF6" i="15"/>
  <c r="AL6" i="15"/>
  <c r="BF5" i="15"/>
  <c r="AX3" i="15"/>
  <c r="BH3" i="15"/>
  <c r="BG6" i="15"/>
  <c r="AY5" i="15"/>
  <c r="Z29" i="15"/>
  <c r="AB34" i="16"/>
  <c r="Z32" i="16"/>
  <c r="AB30" i="16"/>
  <c r="AY4" i="16"/>
  <c r="BE6" i="16"/>
  <c r="AY3" i="16"/>
  <c r="BB30" i="16"/>
  <c r="AN4" i="16"/>
  <c r="AO3" i="16"/>
  <c r="BE5" i="16"/>
  <c r="AZ6" i="16"/>
  <c r="AM5" i="16"/>
  <c r="BB29" i="16"/>
  <c r="AM5" i="15"/>
  <c r="BG4" i="15"/>
  <c r="AN5" i="15"/>
  <c r="BD4" i="15"/>
  <c r="BH4" i="15"/>
  <c r="Y17" i="16"/>
  <c r="BF3" i="16"/>
  <c r="BG4" i="16"/>
  <c r="BG3" i="16"/>
  <c r="AK3" i="15"/>
  <c r="AM6" i="15"/>
  <c r="BF3" i="15"/>
  <c r="BG5" i="15"/>
  <c r="AN6" i="15"/>
  <c r="BA3" i="15"/>
  <c r="AO3" i="15"/>
  <c r="AL4" i="15"/>
  <c r="BD5" i="15"/>
  <c r="BH5" i="15"/>
  <c r="BE6" i="15"/>
  <c r="AK6" i="15"/>
  <c r="AO6" i="15"/>
  <c r="AX6" i="15"/>
  <c r="BB6" i="15"/>
  <c r="Z16" i="15"/>
  <c r="AV34" i="15"/>
  <c r="AZ4" i="15"/>
  <c r="X15" i="15"/>
  <c r="AY28" i="15" s="1"/>
  <c r="BE3" i="15"/>
  <c r="AR34" i="15"/>
  <c r="AL5" i="15"/>
  <c r="AS5" i="16"/>
  <c r="AK3" i="16"/>
  <c r="AM4" i="16"/>
  <c r="AM6" i="16"/>
  <c r="AB18" i="16"/>
  <c r="AX4" i="16"/>
  <c r="BB4" i="16"/>
  <c r="BE4" i="16"/>
  <c r="BA5" i="16"/>
  <c r="BD6" i="16"/>
  <c r="BH6" i="16"/>
  <c r="AA15" i="16"/>
  <c r="BE30" i="16" s="1"/>
  <c r="BF30" i="16" s="1"/>
  <c r="Z16" i="16"/>
  <c r="AX3" i="16"/>
  <c r="BH3" i="16"/>
  <c r="BD5" i="16"/>
  <c r="BH5" i="16"/>
  <c r="AZ4" i="16"/>
  <c r="BA3" i="16"/>
  <c r="BD4" i="16"/>
  <c r="AX6" i="16"/>
  <c r="Z8" i="16"/>
  <c r="BH4" i="16"/>
  <c r="AX5" i="16"/>
  <c r="BA6" i="16"/>
  <c r="AZ3" i="16"/>
  <c r="AY5" i="16"/>
  <c r="BB6" i="16"/>
  <c r="BM28" i="16"/>
  <c r="BN28" i="16" s="1"/>
  <c r="AB17" i="16"/>
  <c r="AA7" i="16"/>
  <c r="W7" i="16"/>
  <c r="AU35" i="16"/>
  <c r="AU13" i="16"/>
  <c r="AU5" i="16"/>
  <c r="AU29" i="16"/>
  <c r="BI27" i="16"/>
  <c r="AB8" i="16"/>
  <c r="AU30" i="16"/>
  <c r="AU6" i="16"/>
  <c r="AU36" i="16"/>
  <c r="AU14" i="16"/>
  <c r="AS12" i="16"/>
  <c r="AS34" i="16"/>
  <c r="AS28" i="16"/>
  <c r="AS4" i="16"/>
  <c r="AS33" i="16"/>
  <c r="AS3" i="16"/>
  <c r="AS27" i="16"/>
  <c r="AS11" i="16"/>
  <c r="Y7" i="16"/>
  <c r="Z7" i="16"/>
  <c r="BE3" i="16"/>
  <c r="BM27" i="16"/>
  <c r="AR13" i="16"/>
  <c r="AR29" i="16"/>
  <c r="AR5" i="16"/>
  <c r="AR35" i="16"/>
  <c r="AB9" i="16"/>
  <c r="AV13" i="16"/>
  <c r="AV29" i="16"/>
  <c r="AV35" i="16"/>
  <c r="AV5" i="16"/>
  <c r="AT36" i="16"/>
  <c r="AT14" i="16"/>
  <c r="AT30" i="16"/>
  <c r="AT6" i="16"/>
  <c r="AR30" i="16"/>
  <c r="AR36" i="16"/>
  <c r="BQ27" i="16"/>
  <c r="AR14" i="16"/>
  <c r="AR6" i="16"/>
  <c r="Z15" i="16"/>
  <c r="BQ29" i="16"/>
  <c r="BR29" i="16" s="1"/>
  <c r="AB26" i="16"/>
  <c r="BM33" i="16"/>
  <c r="BN33" i="16" s="1"/>
  <c r="AB49" i="16"/>
  <c r="BQ30" i="16"/>
  <c r="BR30" i="16" s="1"/>
  <c r="BQ31" i="16"/>
  <c r="BR31" i="16" s="1"/>
  <c r="BQ32" i="16"/>
  <c r="BR32" i="16" s="1"/>
  <c r="AL3" i="16"/>
  <c r="AK4" i="16"/>
  <c r="AT29" i="16"/>
  <c r="AT35" i="16"/>
  <c r="AT13" i="16"/>
  <c r="AN5" i="16"/>
  <c r="AT5" i="16"/>
  <c r="AS30" i="16"/>
  <c r="AS36" i="16"/>
  <c r="AS14" i="16"/>
  <c r="AY29" i="16"/>
  <c r="BE29" i="16"/>
  <c r="BF29" i="16" s="1"/>
  <c r="AB23" i="16"/>
  <c r="BI29" i="16"/>
  <c r="BJ29" i="16" s="1"/>
  <c r="AB24" i="16"/>
  <c r="BE31" i="16"/>
  <c r="BF31" i="16" s="1"/>
  <c r="AB31" i="16"/>
  <c r="BE33" i="16"/>
  <c r="BF33" i="16" s="1"/>
  <c r="AB47" i="16"/>
  <c r="AM3" i="16"/>
  <c r="BB3" i="16"/>
  <c r="AL4" i="16"/>
  <c r="BA4" i="16"/>
  <c r="AK5" i="16"/>
  <c r="AO5" i="16"/>
  <c r="AZ5" i="16"/>
  <c r="AN6" i="16"/>
  <c r="AY6" i="16"/>
  <c r="AA16" i="16"/>
  <c r="BQ28" i="16"/>
  <c r="BR28" i="16" s="1"/>
  <c r="W28" i="16"/>
  <c r="AA28" i="16"/>
  <c r="AY30" i="16" s="1"/>
  <c r="AB29" i="16"/>
  <c r="BM30" i="16"/>
  <c r="BN30" i="16" s="1"/>
  <c r="Y32" i="16"/>
  <c r="AT4" i="16" s="1"/>
  <c r="W44" i="16"/>
  <c r="AA44" i="16"/>
  <c r="AB45" i="16"/>
  <c r="BM32" i="16"/>
  <c r="BN32" i="16" s="1"/>
  <c r="Z48" i="16"/>
  <c r="AU12" i="16" s="1"/>
  <c r="BQ34" i="16"/>
  <c r="BR34" i="16" s="1"/>
  <c r="AB54" i="16"/>
  <c r="AS29" i="16"/>
  <c r="AS35" i="16"/>
  <c r="BG5" i="16"/>
  <c r="AV30" i="16"/>
  <c r="AV36" i="16"/>
  <c r="AV14" i="16"/>
  <c r="AV6" i="16"/>
  <c r="BF6" i="16"/>
  <c r="BM29" i="16"/>
  <c r="BN29" i="16" s="1"/>
  <c r="AB25" i="16"/>
  <c r="AB33" i="16"/>
  <c r="BM31" i="16"/>
  <c r="BN31" i="16" s="1"/>
  <c r="AB10" i="16"/>
  <c r="AS6" i="16"/>
  <c r="BB27" i="16"/>
  <c r="BD3" i="16"/>
  <c r="AK6" i="16"/>
  <c r="AO6" i="16"/>
  <c r="BB28" i="16"/>
  <c r="AS13" i="16"/>
  <c r="AB27" i="16"/>
  <c r="BB31" i="16"/>
  <c r="AY32" i="16"/>
  <c r="BE32" i="16"/>
  <c r="BF32" i="16" s="1"/>
  <c r="AB43" i="16"/>
  <c r="BB33" i="16"/>
  <c r="AB50" i="16"/>
  <c r="AY34" i="16"/>
  <c r="AB51" i="16"/>
  <c r="BI34" i="16"/>
  <c r="BJ34" i="16" s="1"/>
  <c r="AB52" i="16"/>
  <c r="AB53" i="16"/>
  <c r="AB25" i="15"/>
  <c r="BQ31" i="15"/>
  <c r="AB43" i="15"/>
  <c r="AT30" i="15"/>
  <c r="AB31" i="15"/>
  <c r="Z8" i="15"/>
  <c r="Y9" i="15"/>
  <c r="AT13" i="15" s="1"/>
  <c r="BB29" i="15"/>
  <c r="Z33" i="15"/>
  <c r="AY34" i="15" s="1"/>
  <c r="AB46" i="15"/>
  <c r="Z53" i="15"/>
  <c r="AB17" i="15"/>
  <c r="BQ33" i="15"/>
  <c r="BR33" i="15" s="1"/>
  <c r="Y54" i="15"/>
  <c r="BB3" i="15"/>
  <c r="BA4" i="15"/>
  <c r="AY6" i="15"/>
  <c r="AB30" i="15"/>
  <c r="BQ30" i="15"/>
  <c r="BR30" i="15" s="1"/>
  <c r="BE34" i="15"/>
  <c r="BF34" i="15" s="1"/>
  <c r="AZ5" i="15"/>
  <c r="AB34" i="15"/>
  <c r="AS12" i="15"/>
  <c r="AS34" i="15"/>
  <c r="AS28" i="15"/>
  <c r="AS4" i="15"/>
  <c r="BQ27" i="15"/>
  <c r="AB10" i="15"/>
  <c r="BE28" i="15"/>
  <c r="BF28" i="15" s="1"/>
  <c r="AS29" i="15"/>
  <c r="AS35" i="15"/>
  <c r="AS13" i="15"/>
  <c r="AS5" i="15"/>
  <c r="AT33" i="15"/>
  <c r="AT11" i="15"/>
  <c r="AT27" i="15"/>
  <c r="AT3" i="15"/>
  <c r="AU33" i="15"/>
  <c r="AU27" i="15"/>
  <c r="AU11" i="15"/>
  <c r="AU3" i="15"/>
  <c r="AT12" i="15"/>
  <c r="AT34" i="15"/>
  <c r="AT28" i="15"/>
  <c r="AT4" i="15"/>
  <c r="AU30" i="15"/>
  <c r="AU14" i="15"/>
  <c r="AU6" i="15"/>
  <c r="AU36" i="15"/>
  <c r="AB7" i="15"/>
  <c r="AV4" i="15"/>
  <c r="Z9" i="15"/>
  <c r="BE5" i="15"/>
  <c r="BD6" i="15"/>
  <c r="BI29" i="15"/>
  <c r="BJ29" i="15" s="1"/>
  <c r="AB24" i="15"/>
  <c r="AV28" i="15"/>
  <c r="BB27" i="15"/>
  <c r="AN3" i="15"/>
  <c r="AY3" i="15"/>
  <c r="BD3" i="15"/>
  <c r="AB8" i="15"/>
  <c r="AM4" i="15"/>
  <c r="AX4" i="15"/>
  <c r="BB4" i="15"/>
  <c r="BA5" i="15"/>
  <c r="AZ6" i="15"/>
  <c r="BB28" i="15"/>
  <c r="BQ28" i="15"/>
  <c r="BR28" i="15" s="1"/>
  <c r="AB18" i="15"/>
  <c r="BE29" i="15"/>
  <c r="BF29" i="15" s="1"/>
  <c r="AR12" i="15"/>
  <c r="W26" i="15"/>
  <c r="AR36" i="15" s="1"/>
  <c r="AA26" i="15"/>
  <c r="AV14" i="15" s="1"/>
  <c r="BB34" i="15"/>
  <c r="AR4" i="15"/>
  <c r="BF4" i="15"/>
  <c r="AT36" i="15"/>
  <c r="AT14" i="15"/>
  <c r="BM28" i="15"/>
  <c r="BN28" i="15" s="1"/>
  <c r="BR31" i="15"/>
  <c r="AZ3" i="15"/>
  <c r="AY4" i="15"/>
  <c r="AX5" i="15"/>
  <c r="BB5" i="15"/>
  <c r="BA6" i="15"/>
  <c r="BM29" i="15"/>
  <c r="BN29" i="15" s="1"/>
  <c r="AB28" i="15"/>
  <c r="W29" i="15"/>
  <c r="AA29" i="15"/>
  <c r="AB32" i="15"/>
  <c r="W33" i="15"/>
  <c r="BM34" i="15" s="1"/>
  <c r="BN34" i="15" s="1"/>
  <c r="AA33" i="15"/>
  <c r="AB44" i="15"/>
  <c r="W45" i="15"/>
  <c r="AA45" i="15"/>
  <c r="AB48" i="15"/>
  <c r="BI33" i="15"/>
  <c r="BJ33" i="15" s="1"/>
  <c r="AR28" i="15"/>
  <c r="W49" i="15"/>
  <c r="AA49" i="15"/>
  <c r="BQ34" i="15"/>
  <c r="BR34" i="15" s="1"/>
  <c r="AB54" i="15"/>
  <c r="BG3" i="15"/>
  <c r="AT6" i="15"/>
  <c r="BH6" i="15"/>
  <c r="AR33" i="15"/>
  <c r="BE27" i="15"/>
  <c r="AR27" i="15"/>
  <c r="AR11" i="15"/>
  <c r="AV33" i="15"/>
  <c r="AV27" i="15"/>
  <c r="AV11" i="15"/>
  <c r="AR3" i="15"/>
  <c r="AV3" i="15"/>
  <c r="AK4" i="15"/>
  <c r="AO4" i="15"/>
  <c r="AS30" i="15"/>
  <c r="AS36" i="15"/>
  <c r="AS14" i="15"/>
  <c r="AS6" i="15"/>
  <c r="AV12" i="15"/>
  <c r="BB30" i="15"/>
  <c r="BE31" i="15"/>
  <c r="BF31" i="15" s="1"/>
  <c r="BB31" i="15"/>
  <c r="BE32" i="15"/>
  <c r="BF32" i="15" s="1"/>
  <c r="BB32" i="15"/>
  <c r="BE33" i="15"/>
  <c r="BF33" i="15" s="1"/>
  <c r="AB50" i="15"/>
  <c r="BI30" i="15"/>
  <c r="BJ30" i="15" s="1"/>
  <c r="AB51" i="15"/>
  <c r="BI31" i="15"/>
  <c r="BJ31" i="15" s="1"/>
  <c r="BI34" i="15"/>
  <c r="BJ34" i="15" s="1"/>
  <c r="AB52" i="15"/>
  <c r="BI32" i="15"/>
  <c r="BJ32" i="15" s="1"/>
  <c r="AB53" i="15"/>
  <c r="AH54" i="14"/>
  <c r="AG54" i="14"/>
  <c r="AF54" i="14"/>
  <c r="AE54" i="14"/>
  <c r="AD54" i="14"/>
  <c r="U54" i="14"/>
  <c r="S54" i="14"/>
  <c r="AA54" i="14" s="1"/>
  <c r="R54" i="14"/>
  <c r="Z54" i="14" s="1"/>
  <c r="Q54" i="14"/>
  <c r="P54" i="14"/>
  <c r="X54" i="14" s="1"/>
  <c r="O54" i="14"/>
  <c r="W54" i="14" s="1"/>
  <c r="AH53" i="14"/>
  <c r="AG53" i="14"/>
  <c r="AF53" i="14"/>
  <c r="AE53" i="14"/>
  <c r="AD53" i="14"/>
  <c r="U53" i="14"/>
  <c r="S53" i="14"/>
  <c r="AA53" i="14" s="1"/>
  <c r="R53" i="14"/>
  <c r="Q53" i="14"/>
  <c r="Y53" i="14" s="1"/>
  <c r="P53" i="14"/>
  <c r="X53" i="14" s="1"/>
  <c r="O53" i="14"/>
  <c r="W53" i="14" s="1"/>
  <c r="AH52" i="14"/>
  <c r="AG52" i="14"/>
  <c r="AF52" i="14"/>
  <c r="AE52" i="14"/>
  <c r="AD52" i="14"/>
  <c r="U52" i="14"/>
  <c r="S52" i="14"/>
  <c r="AA52" i="14" s="1"/>
  <c r="R52" i="14"/>
  <c r="Q52" i="14"/>
  <c r="Y52" i="14" s="1"/>
  <c r="P52" i="14"/>
  <c r="X52" i="14" s="1"/>
  <c r="O52" i="14"/>
  <c r="W52" i="14" s="1"/>
  <c r="AH51" i="14"/>
  <c r="AG51" i="14"/>
  <c r="AF51" i="14"/>
  <c r="AE51" i="14"/>
  <c r="AD51" i="14"/>
  <c r="U51" i="14"/>
  <c r="S51" i="14"/>
  <c r="AA51" i="14" s="1"/>
  <c r="R51" i="14"/>
  <c r="Q51" i="14"/>
  <c r="Y51" i="14" s="1"/>
  <c r="P51" i="14"/>
  <c r="X51" i="14" s="1"/>
  <c r="O51" i="14"/>
  <c r="W51" i="14" s="1"/>
  <c r="AH50" i="14"/>
  <c r="AG50" i="14"/>
  <c r="AF50" i="14"/>
  <c r="AE50" i="14"/>
  <c r="AD50" i="14"/>
  <c r="U50" i="14"/>
  <c r="S50" i="14"/>
  <c r="AA50" i="14" s="1"/>
  <c r="R50" i="14"/>
  <c r="Z50" i="14" s="1"/>
  <c r="Q50" i="14"/>
  <c r="Y50" i="14" s="1"/>
  <c r="P50" i="14"/>
  <c r="O50" i="14"/>
  <c r="W50" i="14" s="1"/>
  <c r="AH49" i="14"/>
  <c r="AG49" i="14"/>
  <c r="AF49" i="14"/>
  <c r="AE49" i="14"/>
  <c r="AD49" i="14"/>
  <c r="U49" i="14"/>
  <c r="S49" i="14"/>
  <c r="AA49" i="14" s="1"/>
  <c r="R49" i="14"/>
  <c r="Z49" i="14" s="1"/>
  <c r="Q49" i="14"/>
  <c r="Y49" i="14" s="1"/>
  <c r="P49" i="14"/>
  <c r="X49" i="14" s="1"/>
  <c r="O49" i="14"/>
  <c r="W49" i="14" s="1"/>
  <c r="AH48" i="14"/>
  <c r="AG48" i="14"/>
  <c r="AF48" i="14"/>
  <c r="AE48" i="14"/>
  <c r="AD48" i="14"/>
  <c r="U48" i="14"/>
  <c r="S48" i="14"/>
  <c r="AA48" i="14" s="1"/>
  <c r="R48" i="14"/>
  <c r="Z48" i="14" s="1"/>
  <c r="Q48" i="14"/>
  <c r="P48" i="14"/>
  <c r="X48" i="14" s="1"/>
  <c r="O48" i="14"/>
  <c r="W48" i="14" s="1"/>
  <c r="AH47" i="14"/>
  <c r="AG47" i="14"/>
  <c r="AF47" i="14"/>
  <c r="AE47" i="14"/>
  <c r="AD47" i="14"/>
  <c r="U47" i="14"/>
  <c r="S47" i="14"/>
  <c r="R47" i="14"/>
  <c r="Z47" i="14" s="1"/>
  <c r="Q47" i="14"/>
  <c r="Y47" i="14" s="1"/>
  <c r="P47" i="14"/>
  <c r="X47" i="14" s="1"/>
  <c r="O47" i="14"/>
  <c r="W47" i="14" s="1"/>
  <c r="AH46" i="14"/>
  <c r="AG46" i="14"/>
  <c r="AF46" i="14"/>
  <c r="AE46" i="14"/>
  <c r="AD46" i="14"/>
  <c r="U46" i="14"/>
  <c r="S46" i="14"/>
  <c r="AA46" i="14" s="1"/>
  <c r="R46" i="14"/>
  <c r="Z46" i="14" s="1"/>
  <c r="Q46" i="14"/>
  <c r="Y46" i="14" s="1"/>
  <c r="P46" i="14"/>
  <c r="X46" i="14" s="1"/>
  <c r="O46" i="14"/>
  <c r="W46" i="14" s="1"/>
  <c r="AH45" i="14"/>
  <c r="AG45" i="14"/>
  <c r="AF45" i="14"/>
  <c r="AE45" i="14"/>
  <c r="AD45" i="14"/>
  <c r="U45" i="14"/>
  <c r="S45" i="14"/>
  <c r="AA45" i="14" s="1"/>
  <c r="R45" i="14"/>
  <c r="Z45" i="14" s="1"/>
  <c r="Q45" i="14"/>
  <c r="Y45" i="14" s="1"/>
  <c r="P45" i="14"/>
  <c r="X45" i="14" s="1"/>
  <c r="O45" i="14"/>
  <c r="W45" i="14" s="1"/>
  <c r="AH44" i="14"/>
  <c r="AG44" i="14"/>
  <c r="AF44" i="14"/>
  <c r="AE44" i="14"/>
  <c r="AD44" i="14"/>
  <c r="U44" i="14"/>
  <c r="S44" i="14"/>
  <c r="AA44" i="14" s="1"/>
  <c r="R44" i="14"/>
  <c r="Q44" i="14"/>
  <c r="P44" i="14"/>
  <c r="X44" i="14" s="1"/>
  <c r="O44" i="14"/>
  <c r="W44" i="14" s="1"/>
  <c r="AH43" i="14"/>
  <c r="AG43" i="14"/>
  <c r="AF43" i="14"/>
  <c r="AE43" i="14"/>
  <c r="AD43" i="14"/>
  <c r="U43" i="14"/>
  <c r="S43" i="14"/>
  <c r="R43" i="14"/>
  <c r="Z43" i="14" s="1"/>
  <c r="Q43" i="14"/>
  <c r="Y43" i="14" s="1"/>
  <c r="P43" i="14"/>
  <c r="X43" i="14" s="1"/>
  <c r="O43" i="14"/>
  <c r="W43" i="14" s="1"/>
  <c r="AH34" i="14"/>
  <c r="AG34" i="14"/>
  <c r="AF34" i="14"/>
  <c r="AE34" i="14"/>
  <c r="AD34" i="14"/>
  <c r="U34" i="14"/>
  <c r="S34" i="14"/>
  <c r="AA34" i="14" s="1"/>
  <c r="R34" i="14"/>
  <c r="Z34" i="14" s="1"/>
  <c r="Q34" i="14"/>
  <c r="Y34" i="14" s="1"/>
  <c r="P34" i="14"/>
  <c r="X34" i="14" s="1"/>
  <c r="O34" i="14"/>
  <c r="W34" i="14" s="1"/>
  <c r="AH33" i="14"/>
  <c r="AG33" i="14"/>
  <c r="AF33" i="14"/>
  <c r="AE33" i="14"/>
  <c r="AD33" i="14"/>
  <c r="U33" i="14"/>
  <c r="S33" i="14"/>
  <c r="AA33" i="14" s="1"/>
  <c r="R33" i="14"/>
  <c r="Z33" i="14" s="1"/>
  <c r="Q33" i="14"/>
  <c r="Y33" i="14" s="1"/>
  <c r="P33" i="14"/>
  <c r="X33" i="14" s="1"/>
  <c r="O33" i="14"/>
  <c r="W33" i="14" s="1"/>
  <c r="AH32" i="14"/>
  <c r="AG32" i="14"/>
  <c r="AF32" i="14"/>
  <c r="AE32" i="14"/>
  <c r="AD32" i="14"/>
  <c r="U32" i="14"/>
  <c r="S32" i="14"/>
  <c r="AA32" i="14" s="1"/>
  <c r="R32" i="14"/>
  <c r="Q32" i="14"/>
  <c r="P32" i="14"/>
  <c r="X32" i="14" s="1"/>
  <c r="O32" i="14"/>
  <c r="W32" i="14" s="1"/>
  <c r="AH31" i="14"/>
  <c r="AG31" i="14"/>
  <c r="AF31" i="14"/>
  <c r="AE31" i="14"/>
  <c r="AD31" i="14"/>
  <c r="U31" i="14"/>
  <c r="S31" i="14"/>
  <c r="R31" i="14"/>
  <c r="Z31" i="14" s="1"/>
  <c r="Q31" i="14"/>
  <c r="Y31" i="14" s="1"/>
  <c r="P31" i="14"/>
  <c r="X31" i="14" s="1"/>
  <c r="O31" i="14"/>
  <c r="W31" i="14" s="1"/>
  <c r="AH30" i="14"/>
  <c r="AG30" i="14"/>
  <c r="AF30" i="14"/>
  <c r="AE30" i="14"/>
  <c r="AD30" i="14"/>
  <c r="U30" i="14"/>
  <c r="S30" i="14"/>
  <c r="AA30" i="14" s="1"/>
  <c r="R30" i="14"/>
  <c r="Z30" i="14" s="1"/>
  <c r="Q30" i="14"/>
  <c r="Y30" i="14" s="1"/>
  <c r="P30" i="14"/>
  <c r="X30" i="14" s="1"/>
  <c r="O30" i="14"/>
  <c r="W30" i="14" s="1"/>
  <c r="AH29" i="14"/>
  <c r="AG29" i="14"/>
  <c r="AF29" i="14"/>
  <c r="AE29" i="14"/>
  <c r="AD29" i="14"/>
  <c r="U29" i="14"/>
  <c r="S29" i="14"/>
  <c r="AA29" i="14" s="1"/>
  <c r="R29" i="14"/>
  <c r="Z29" i="14" s="1"/>
  <c r="Q29" i="14"/>
  <c r="Y29" i="14" s="1"/>
  <c r="P29" i="14"/>
  <c r="X29" i="14" s="1"/>
  <c r="O29" i="14"/>
  <c r="W29" i="14" s="1"/>
  <c r="AH28" i="14"/>
  <c r="AG28" i="14"/>
  <c r="AF28" i="14"/>
  <c r="AE28" i="14"/>
  <c r="AD28" i="14"/>
  <c r="U28" i="14"/>
  <c r="S28" i="14"/>
  <c r="AA28" i="14" s="1"/>
  <c r="R28" i="14"/>
  <c r="Q28" i="14"/>
  <c r="P28" i="14"/>
  <c r="X28" i="14" s="1"/>
  <c r="O28" i="14"/>
  <c r="W28" i="14" s="1"/>
  <c r="AH27" i="14"/>
  <c r="AG27" i="14"/>
  <c r="AF27" i="14"/>
  <c r="AE27" i="14"/>
  <c r="AD27" i="14"/>
  <c r="U27" i="14"/>
  <c r="S27" i="14"/>
  <c r="R27" i="14"/>
  <c r="Z27" i="14" s="1"/>
  <c r="Q27" i="14"/>
  <c r="Y27" i="14" s="1"/>
  <c r="P27" i="14"/>
  <c r="X27" i="14" s="1"/>
  <c r="O27" i="14"/>
  <c r="W27" i="14" s="1"/>
  <c r="AH26" i="14"/>
  <c r="AG26" i="14"/>
  <c r="AF26" i="14"/>
  <c r="AE26" i="14"/>
  <c r="AD26" i="14"/>
  <c r="U26" i="14"/>
  <c r="S26" i="14"/>
  <c r="AA26" i="14" s="1"/>
  <c r="R26" i="14"/>
  <c r="Z26" i="14" s="1"/>
  <c r="Q26" i="14"/>
  <c r="Y26" i="14" s="1"/>
  <c r="P26" i="14"/>
  <c r="X26" i="14" s="1"/>
  <c r="O26" i="14"/>
  <c r="W26" i="14" s="1"/>
  <c r="AH25" i="14"/>
  <c r="AG25" i="14"/>
  <c r="AF25" i="14"/>
  <c r="AE25" i="14"/>
  <c r="AD25" i="14"/>
  <c r="U25" i="14"/>
  <c r="S25" i="14"/>
  <c r="AA25" i="14" s="1"/>
  <c r="R25" i="14"/>
  <c r="Z25" i="14" s="1"/>
  <c r="Q25" i="14"/>
  <c r="Y25" i="14" s="1"/>
  <c r="P25" i="14"/>
  <c r="X25" i="14" s="1"/>
  <c r="O25" i="14"/>
  <c r="W25" i="14" s="1"/>
  <c r="AH24" i="14"/>
  <c r="AG24" i="14"/>
  <c r="AF24" i="14"/>
  <c r="AE24" i="14"/>
  <c r="AD24" i="14"/>
  <c r="U24" i="14"/>
  <c r="S24" i="14"/>
  <c r="AA24" i="14" s="1"/>
  <c r="R24" i="14"/>
  <c r="Z24" i="14" s="1"/>
  <c r="Q24" i="14"/>
  <c r="P24" i="14"/>
  <c r="X24" i="14" s="1"/>
  <c r="O24" i="14"/>
  <c r="W24" i="14" s="1"/>
  <c r="AH23" i="14"/>
  <c r="AG23" i="14"/>
  <c r="AF23" i="14"/>
  <c r="AE23" i="14"/>
  <c r="AD23" i="14"/>
  <c r="U23" i="14"/>
  <c r="S23" i="14"/>
  <c r="AA23" i="14" s="1"/>
  <c r="R23" i="14"/>
  <c r="Q23" i="14"/>
  <c r="P23" i="14"/>
  <c r="X23" i="14" s="1"/>
  <c r="O23" i="14"/>
  <c r="AH18" i="14"/>
  <c r="AG18" i="14"/>
  <c r="AF18" i="14"/>
  <c r="AE18" i="14"/>
  <c r="AD18" i="14"/>
  <c r="U18" i="14"/>
  <c r="S18" i="14"/>
  <c r="AA18" i="14" s="1"/>
  <c r="R18" i="14"/>
  <c r="Z18" i="14" s="1"/>
  <c r="Q18" i="14"/>
  <c r="Y18" i="14" s="1"/>
  <c r="P18" i="14"/>
  <c r="X18" i="14" s="1"/>
  <c r="O18" i="14"/>
  <c r="W18" i="14" s="1"/>
  <c r="AH17" i="14"/>
  <c r="AG17" i="14"/>
  <c r="AF17" i="14"/>
  <c r="AE17" i="14"/>
  <c r="AD17" i="14"/>
  <c r="U17" i="14"/>
  <c r="S17" i="14"/>
  <c r="AA17" i="14" s="1"/>
  <c r="R17" i="14"/>
  <c r="Q17" i="14"/>
  <c r="Y17" i="14" s="1"/>
  <c r="P17" i="14"/>
  <c r="X17" i="14" s="1"/>
  <c r="O17" i="14"/>
  <c r="W17" i="14" s="1"/>
  <c r="AH16" i="14"/>
  <c r="AG16" i="14"/>
  <c r="AF16" i="14"/>
  <c r="AE16" i="14"/>
  <c r="AD16" i="14"/>
  <c r="U16" i="14"/>
  <c r="S16" i="14"/>
  <c r="R16" i="14"/>
  <c r="Q16" i="14"/>
  <c r="Y16" i="14" s="1"/>
  <c r="P16" i="14"/>
  <c r="X16" i="14" s="1"/>
  <c r="O16" i="14"/>
  <c r="W16" i="14" s="1"/>
  <c r="AH15" i="14"/>
  <c r="AG15" i="14"/>
  <c r="AF15" i="14"/>
  <c r="AE15" i="14"/>
  <c r="AD15" i="14"/>
  <c r="U15" i="14"/>
  <c r="S15" i="14"/>
  <c r="AA15" i="14" s="1"/>
  <c r="R15" i="14"/>
  <c r="Z15" i="14" s="1"/>
  <c r="Q15" i="14"/>
  <c r="Y15" i="14" s="1"/>
  <c r="P15" i="14"/>
  <c r="X15" i="14" s="1"/>
  <c r="O15" i="14"/>
  <c r="W15" i="14" s="1"/>
  <c r="AH10" i="14"/>
  <c r="AG10" i="14"/>
  <c r="AF10" i="14"/>
  <c r="AE10" i="14"/>
  <c r="AD10" i="14"/>
  <c r="U10" i="14"/>
  <c r="S10" i="14"/>
  <c r="AA10" i="14" s="1"/>
  <c r="R10" i="14"/>
  <c r="Z10" i="14" s="1"/>
  <c r="Q10" i="14"/>
  <c r="Y10" i="14" s="1"/>
  <c r="P10" i="14"/>
  <c r="X10" i="14" s="1"/>
  <c r="O10" i="14"/>
  <c r="W10" i="14" s="1"/>
  <c r="AH9" i="14"/>
  <c r="AG9" i="14"/>
  <c r="AF9" i="14"/>
  <c r="AE9" i="14"/>
  <c r="AD9" i="14"/>
  <c r="U9" i="14"/>
  <c r="S9" i="14"/>
  <c r="AA9" i="14" s="1"/>
  <c r="R9" i="14"/>
  <c r="Q9" i="14"/>
  <c r="P9" i="14"/>
  <c r="X9" i="14" s="1"/>
  <c r="O9" i="14"/>
  <c r="W9" i="14" s="1"/>
  <c r="AH8" i="14"/>
  <c r="AG8" i="14"/>
  <c r="AF8" i="14"/>
  <c r="AE8" i="14"/>
  <c r="AD8" i="14"/>
  <c r="U8" i="14"/>
  <c r="S8" i="14"/>
  <c r="AA8" i="14" s="1"/>
  <c r="R8" i="14"/>
  <c r="Q8" i="14"/>
  <c r="Y8" i="14" s="1"/>
  <c r="P8" i="14"/>
  <c r="X8" i="14" s="1"/>
  <c r="O8" i="14"/>
  <c r="W8" i="14" s="1"/>
  <c r="AH7" i="14"/>
  <c r="AG7" i="14"/>
  <c r="AF7" i="14"/>
  <c r="AE7" i="14"/>
  <c r="AD7" i="14"/>
  <c r="U7" i="14"/>
  <c r="S7" i="14"/>
  <c r="AA7" i="14" s="1"/>
  <c r="R7" i="14"/>
  <c r="Z7" i="14" s="1"/>
  <c r="Q7" i="14"/>
  <c r="Y7" i="14" s="1"/>
  <c r="P7" i="14"/>
  <c r="X7" i="14" s="1"/>
  <c r="O7" i="14"/>
  <c r="W7" i="14" s="1"/>
  <c r="AH53" i="13"/>
  <c r="AG53" i="13"/>
  <c r="AF53" i="13"/>
  <c r="AE53" i="13"/>
  <c r="AD53" i="13"/>
  <c r="U53" i="13"/>
  <c r="S53" i="13"/>
  <c r="AA53" i="13" s="1"/>
  <c r="R53" i="13"/>
  <c r="Z53" i="13" s="1"/>
  <c r="Q53" i="13"/>
  <c r="P53" i="13"/>
  <c r="X53" i="13" s="1"/>
  <c r="O53" i="13"/>
  <c r="W53" i="13" s="1"/>
  <c r="AH52" i="13"/>
  <c r="AG52" i="13"/>
  <c r="AF52" i="13"/>
  <c r="AE52" i="13"/>
  <c r="AD52" i="13"/>
  <c r="U52" i="13"/>
  <c r="S52" i="13"/>
  <c r="R52" i="13"/>
  <c r="Q52" i="13"/>
  <c r="P52" i="13"/>
  <c r="X52" i="13" s="1"/>
  <c r="O52" i="13"/>
  <c r="AH51" i="13"/>
  <c r="AG51" i="13"/>
  <c r="AF51" i="13"/>
  <c r="AE51" i="13"/>
  <c r="AD51" i="13"/>
  <c r="U51" i="13"/>
  <c r="S51" i="13"/>
  <c r="R51" i="13"/>
  <c r="Q51" i="13"/>
  <c r="P51" i="13"/>
  <c r="O51" i="13"/>
  <c r="AH50" i="13"/>
  <c r="AG50" i="13"/>
  <c r="AF50" i="13"/>
  <c r="AE50" i="13"/>
  <c r="AD50" i="13"/>
  <c r="U50" i="13"/>
  <c r="S50" i="13"/>
  <c r="R50" i="13"/>
  <c r="Q50" i="13"/>
  <c r="P50" i="13"/>
  <c r="X50" i="13" s="1"/>
  <c r="O50" i="13"/>
  <c r="AH49" i="13"/>
  <c r="AG49" i="13"/>
  <c r="AF49" i="13"/>
  <c r="AE49" i="13"/>
  <c r="AD49" i="13"/>
  <c r="U49" i="13"/>
  <c r="S49" i="13"/>
  <c r="AA49" i="13" s="1"/>
  <c r="R49" i="13"/>
  <c r="Z49" i="13" s="1"/>
  <c r="Q49" i="13"/>
  <c r="Y49" i="13" s="1"/>
  <c r="P49" i="13"/>
  <c r="X49" i="13" s="1"/>
  <c r="O49" i="13"/>
  <c r="W49" i="13" s="1"/>
  <c r="AH48" i="13"/>
  <c r="AG48" i="13"/>
  <c r="AF48" i="13"/>
  <c r="AE48" i="13"/>
  <c r="AD48" i="13"/>
  <c r="U48" i="13"/>
  <c r="S48" i="13"/>
  <c r="AA48" i="13" s="1"/>
  <c r="R48" i="13"/>
  <c r="Z48" i="13" s="1"/>
  <c r="Q48" i="13"/>
  <c r="Y48" i="13" s="1"/>
  <c r="P48" i="13"/>
  <c r="X48" i="13" s="1"/>
  <c r="O48" i="13"/>
  <c r="W48" i="13" s="1"/>
  <c r="AH47" i="13"/>
  <c r="AG47" i="13"/>
  <c r="AF47" i="13"/>
  <c r="AE47" i="13"/>
  <c r="AD47" i="13"/>
  <c r="U47" i="13"/>
  <c r="S47" i="13"/>
  <c r="R47" i="13"/>
  <c r="Z47" i="13" s="1"/>
  <c r="Q47" i="13"/>
  <c r="P47" i="13"/>
  <c r="O47" i="13"/>
  <c r="AH46" i="13"/>
  <c r="AG46" i="13"/>
  <c r="AF46" i="13"/>
  <c r="AE46" i="13"/>
  <c r="AD46" i="13"/>
  <c r="U46" i="13"/>
  <c r="S46" i="13"/>
  <c r="R46" i="13"/>
  <c r="Q46" i="13"/>
  <c r="P46" i="13"/>
  <c r="X46" i="13" s="1"/>
  <c r="O46" i="13"/>
  <c r="AH45" i="13"/>
  <c r="AG45" i="13"/>
  <c r="AF45" i="13"/>
  <c r="AE45" i="13"/>
  <c r="AD45" i="13"/>
  <c r="U45" i="13"/>
  <c r="S45" i="13"/>
  <c r="AA45" i="13" s="1"/>
  <c r="R45" i="13"/>
  <c r="Z45" i="13" s="1"/>
  <c r="Q45" i="13"/>
  <c r="Y45" i="13" s="1"/>
  <c r="P45" i="13"/>
  <c r="X45" i="13" s="1"/>
  <c r="O45" i="13"/>
  <c r="W45" i="13" s="1"/>
  <c r="AH44" i="13"/>
  <c r="AG44" i="13"/>
  <c r="AF44" i="13"/>
  <c r="AE44" i="13"/>
  <c r="AD44" i="13"/>
  <c r="U44" i="13"/>
  <c r="S44" i="13"/>
  <c r="AA44" i="13" s="1"/>
  <c r="R44" i="13"/>
  <c r="Z44" i="13" s="1"/>
  <c r="Q44" i="13"/>
  <c r="Y44" i="13" s="1"/>
  <c r="P44" i="13"/>
  <c r="X44" i="13" s="1"/>
  <c r="O44" i="13"/>
  <c r="W44" i="13" s="1"/>
  <c r="AH43" i="13"/>
  <c r="AG43" i="13"/>
  <c r="AF43" i="13"/>
  <c r="AE43" i="13"/>
  <c r="AD43" i="13"/>
  <c r="U43" i="13"/>
  <c r="S43" i="13"/>
  <c r="R43" i="13"/>
  <c r="Z43" i="13" s="1"/>
  <c r="Q43" i="13"/>
  <c r="P43" i="13"/>
  <c r="O43" i="13"/>
  <c r="AH42" i="13"/>
  <c r="AG42" i="13"/>
  <c r="AF42" i="13"/>
  <c r="AE42" i="13"/>
  <c r="AD42" i="13"/>
  <c r="U42" i="13"/>
  <c r="S42" i="13"/>
  <c r="R42" i="13"/>
  <c r="Q42" i="13"/>
  <c r="P42" i="13"/>
  <c r="X42" i="13" s="1"/>
  <c r="O42" i="13"/>
  <c r="AH34" i="13"/>
  <c r="AG34" i="13"/>
  <c r="AF34" i="13"/>
  <c r="AE34" i="13"/>
  <c r="AD34" i="13"/>
  <c r="U34" i="13"/>
  <c r="S34" i="13"/>
  <c r="AA34" i="13" s="1"/>
  <c r="R34" i="13"/>
  <c r="Z34" i="13" s="1"/>
  <c r="Q34" i="13"/>
  <c r="Y34" i="13" s="1"/>
  <c r="P34" i="13"/>
  <c r="X34" i="13" s="1"/>
  <c r="O34" i="13"/>
  <c r="W34" i="13" s="1"/>
  <c r="AH33" i="13"/>
  <c r="AG33" i="13"/>
  <c r="AF33" i="13"/>
  <c r="AE33" i="13"/>
  <c r="AD33" i="13"/>
  <c r="U33" i="13"/>
  <c r="S33" i="13"/>
  <c r="AA33" i="13" s="1"/>
  <c r="R33" i="13"/>
  <c r="Z33" i="13" s="1"/>
  <c r="Q33" i="13"/>
  <c r="Y33" i="13" s="1"/>
  <c r="P33" i="13"/>
  <c r="X33" i="13" s="1"/>
  <c r="O33" i="13"/>
  <c r="W33" i="13" s="1"/>
  <c r="AH32" i="13"/>
  <c r="AG32" i="13"/>
  <c r="AF32" i="13"/>
  <c r="AE32" i="13"/>
  <c r="AD32" i="13"/>
  <c r="U32" i="13"/>
  <c r="S32" i="13"/>
  <c r="R32" i="13"/>
  <c r="Z32" i="13" s="1"/>
  <c r="Q32" i="13"/>
  <c r="P32" i="13"/>
  <c r="X32" i="13" s="1"/>
  <c r="O32" i="13"/>
  <c r="AH31" i="13"/>
  <c r="AG31" i="13"/>
  <c r="AF31" i="13"/>
  <c r="AE31" i="13"/>
  <c r="AD31" i="13"/>
  <c r="U31" i="13"/>
  <c r="S31" i="13"/>
  <c r="R31" i="13"/>
  <c r="Q31" i="13"/>
  <c r="P31" i="13"/>
  <c r="X31" i="13" s="1"/>
  <c r="O31" i="13"/>
  <c r="AH30" i="13"/>
  <c r="AG30" i="13"/>
  <c r="AF30" i="13"/>
  <c r="AE30" i="13"/>
  <c r="AD30" i="13"/>
  <c r="U30" i="13"/>
  <c r="S30" i="13"/>
  <c r="AA30" i="13" s="1"/>
  <c r="R30" i="13"/>
  <c r="Z30" i="13" s="1"/>
  <c r="Q30" i="13"/>
  <c r="Y30" i="13" s="1"/>
  <c r="P30" i="13"/>
  <c r="X30" i="13" s="1"/>
  <c r="O30" i="13"/>
  <c r="W30" i="13" s="1"/>
  <c r="AH29" i="13"/>
  <c r="AG29" i="13"/>
  <c r="AF29" i="13"/>
  <c r="AE29" i="13"/>
  <c r="AD29" i="13"/>
  <c r="U29" i="13"/>
  <c r="S29" i="13"/>
  <c r="AA29" i="13" s="1"/>
  <c r="R29" i="13"/>
  <c r="Z29" i="13" s="1"/>
  <c r="Q29" i="13"/>
  <c r="Y29" i="13" s="1"/>
  <c r="P29" i="13"/>
  <c r="X29" i="13" s="1"/>
  <c r="O29" i="13"/>
  <c r="W29" i="13" s="1"/>
  <c r="AH28" i="13"/>
  <c r="AG28" i="13"/>
  <c r="AF28" i="13"/>
  <c r="AE28" i="13"/>
  <c r="AD28" i="13"/>
  <c r="U28" i="13"/>
  <c r="S28" i="13"/>
  <c r="R28" i="13"/>
  <c r="Z28" i="13" s="1"/>
  <c r="Q28" i="13"/>
  <c r="P28" i="13"/>
  <c r="X28" i="13" s="1"/>
  <c r="O28" i="13"/>
  <c r="AH27" i="13"/>
  <c r="AG27" i="13"/>
  <c r="AF27" i="13"/>
  <c r="AE27" i="13"/>
  <c r="AD27" i="13"/>
  <c r="U27" i="13"/>
  <c r="S27" i="13"/>
  <c r="R27" i="13"/>
  <c r="Q27" i="13"/>
  <c r="P27" i="13"/>
  <c r="X27" i="13" s="1"/>
  <c r="O27" i="13"/>
  <c r="AH26" i="13"/>
  <c r="AG26" i="13"/>
  <c r="AF26" i="13"/>
  <c r="AE26" i="13"/>
  <c r="AD26" i="13"/>
  <c r="U26" i="13"/>
  <c r="S26" i="13"/>
  <c r="AA26" i="13" s="1"/>
  <c r="R26" i="13"/>
  <c r="Z26" i="13" s="1"/>
  <c r="Q26" i="13"/>
  <c r="Y26" i="13" s="1"/>
  <c r="P26" i="13"/>
  <c r="O26" i="13"/>
  <c r="W26" i="13" s="1"/>
  <c r="AH25" i="13"/>
  <c r="AG25" i="13"/>
  <c r="AF25" i="13"/>
  <c r="AE25" i="13"/>
  <c r="AD25" i="13"/>
  <c r="U25" i="13"/>
  <c r="S25" i="13"/>
  <c r="R25" i="13"/>
  <c r="Z25" i="13" s="1"/>
  <c r="Q25" i="13"/>
  <c r="Y25" i="13" s="1"/>
  <c r="P25" i="13"/>
  <c r="X25" i="13" s="1"/>
  <c r="O25" i="13"/>
  <c r="W25" i="13" s="1"/>
  <c r="AH24" i="13"/>
  <c r="AG24" i="13"/>
  <c r="AF24" i="13"/>
  <c r="AE24" i="13"/>
  <c r="AD24" i="13"/>
  <c r="U24" i="13"/>
  <c r="S24" i="13"/>
  <c r="AA24" i="13" s="1"/>
  <c r="R24" i="13"/>
  <c r="Z24" i="13" s="1"/>
  <c r="Q24" i="13"/>
  <c r="Y24" i="13" s="1"/>
  <c r="P24" i="13"/>
  <c r="X24" i="13" s="1"/>
  <c r="O24" i="13"/>
  <c r="W24" i="13" s="1"/>
  <c r="AH23" i="13"/>
  <c r="AG23" i="13"/>
  <c r="AF23" i="13"/>
  <c r="AE23" i="13"/>
  <c r="AD23" i="13"/>
  <c r="U23" i="13"/>
  <c r="S23" i="13"/>
  <c r="R23" i="13"/>
  <c r="Z23" i="13" s="1"/>
  <c r="Q23" i="13"/>
  <c r="P23" i="13"/>
  <c r="X23" i="13" s="1"/>
  <c r="O23" i="13"/>
  <c r="AH18" i="13"/>
  <c r="AG18" i="13"/>
  <c r="AF18" i="13"/>
  <c r="AE18" i="13"/>
  <c r="AD18" i="13"/>
  <c r="U18" i="13"/>
  <c r="S18" i="13"/>
  <c r="R18" i="13"/>
  <c r="Z18" i="13" s="1"/>
  <c r="Q18" i="13"/>
  <c r="P18" i="13"/>
  <c r="X18" i="13" s="1"/>
  <c r="O18" i="13"/>
  <c r="AH17" i="13"/>
  <c r="AG17" i="13"/>
  <c r="AF17" i="13"/>
  <c r="AE17" i="13"/>
  <c r="AD17" i="13"/>
  <c r="U17" i="13"/>
  <c r="S17" i="13"/>
  <c r="AA17" i="13" s="1"/>
  <c r="R17" i="13"/>
  <c r="Q17" i="13"/>
  <c r="Y17" i="13" s="1"/>
  <c r="P17" i="13"/>
  <c r="O17" i="13"/>
  <c r="W17" i="13" s="1"/>
  <c r="AH16" i="13"/>
  <c r="AG16" i="13"/>
  <c r="AF16" i="13"/>
  <c r="AE16" i="13"/>
  <c r="AD16" i="13"/>
  <c r="U16" i="13"/>
  <c r="S16" i="13"/>
  <c r="R16" i="13"/>
  <c r="Q16" i="13"/>
  <c r="P16" i="13"/>
  <c r="X16" i="13" s="1"/>
  <c r="O16" i="13"/>
  <c r="AH15" i="13"/>
  <c r="AG15" i="13"/>
  <c r="AF15" i="13"/>
  <c r="AE15" i="13"/>
  <c r="AD15" i="13"/>
  <c r="U15" i="13"/>
  <c r="S15" i="13"/>
  <c r="R15" i="13"/>
  <c r="Q15" i="13"/>
  <c r="Y15" i="13" s="1"/>
  <c r="P15" i="13"/>
  <c r="O15" i="13"/>
  <c r="W15" i="13" s="1"/>
  <c r="AH10" i="13"/>
  <c r="AG10" i="13"/>
  <c r="AF10" i="13"/>
  <c r="AE10" i="13"/>
  <c r="AD10" i="13"/>
  <c r="U10" i="13"/>
  <c r="S10" i="13"/>
  <c r="AA10" i="13" s="1"/>
  <c r="R10" i="13"/>
  <c r="Z10" i="13" s="1"/>
  <c r="Q10" i="13"/>
  <c r="Y10" i="13" s="1"/>
  <c r="P10" i="13"/>
  <c r="X10" i="13" s="1"/>
  <c r="O10" i="13"/>
  <c r="W10" i="13" s="1"/>
  <c r="AH9" i="13"/>
  <c r="AG9" i="13"/>
  <c r="AF9" i="13"/>
  <c r="AE9" i="13"/>
  <c r="AD9" i="13"/>
  <c r="U9" i="13"/>
  <c r="S9" i="13"/>
  <c r="AA9" i="13" s="1"/>
  <c r="R9" i="13"/>
  <c r="Z9" i="13" s="1"/>
  <c r="Q9" i="13"/>
  <c r="P9" i="13"/>
  <c r="X9" i="13" s="1"/>
  <c r="O9" i="13"/>
  <c r="W9" i="13" s="1"/>
  <c r="AH8" i="13"/>
  <c r="AG8" i="13"/>
  <c r="AF8" i="13"/>
  <c r="AE8" i="13"/>
  <c r="AD8" i="13"/>
  <c r="U8" i="13"/>
  <c r="S8" i="13"/>
  <c r="AA8" i="13" s="1"/>
  <c r="R8" i="13"/>
  <c r="Q8" i="13"/>
  <c r="Y8" i="13" s="1"/>
  <c r="P8" i="13"/>
  <c r="X8" i="13" s="1"/>
  <c r="O8" i="13"/>
  <c r="W8" i="13" s="1"/>
  <c r="AH7" i="13"/>
  <c r="AG7" i="13"/>
  <c r="AF7" i="13"/>
  <c r="AE7" i="13"/>
  <c r="AD7" i="13"/>
  <c r="U7" i="13"/>
  <c r="S7" i="13"/>
  <c r="R7" i="13"/>
  <c r="Q7" i="13"/>
  <c r="P7" i="13"/>
  <c r="X7" i="13" s="1"/>
  <c r="O7" i="13"/>
  <c r="BA45" i="16" l="1"/>
  <c r="AS33" i="15"/>
  <c r="AS11" i="15"/>
  <c r="AS27" i="15"/>
  <c r="AB15" i="15"/>
  <c r="AY32" i="15"/>
  <c r="BE30" i="15"/>
  <c r="BF30" i="15" s="1"/>
  <c r="BQ32" i="15"/>
  <c r="BR32" i="15" s="1"/>
  <c r="AS3" i="15"/>
  <c r="AU4" i="15"/>
  <c r="AA27" i="14"/>
  <c r="Z52" i="14"/>
  <c r="AT28" i="16"/>
  <c r="AY30" i="15"/>
  <c r="AV13" i="15"/>
  <c r="BI31" i="16"/>
  <c r="BJ31" i="16" s="1"/>
  <c r="AV4" i="16"/>
  <c r="AB15" i="16"/>
  <c r="AU34" i="15"/>
  <c r="BI28" i="15"/>
  <c r="BJ28" i="15" s="1"/>
  <c r="AU12" i="15"/>
  <c r="AB16" i="15"/>
  <c r="AZ57" i="15" s="1"/>
  <c r="AV28" i="16"/>
  <c r="BE28" i="16"/>
  <c r="BF28" i="16" s="1"/>
  <c r="AY28" i="16"/>
  <c r="AB16" i="16"/>
  <c r="AT5" i="15"/>
  <c r="AU28" i="15"/>
  <c r="BI27" i="15"/>
  <c r="BI36" i="15" s="1"/>
  <c r="AY27" i="15"/>
  <c r="AT35" i="15"/>
  <c r="AT29" i="15"/>
  <c r="AY43" i="16"/>
  <c r="AZ30" i="16"/>
  <c r="BA43" i="16" s="1"/>
  <c r="BI33" i="16"/>
  <c r="BJ33" i="16" s="1"/>
  <c r="BQ37" i="16"/>
  <c r="BQ36" i="16"/>
  <c r="BR27" i="16"/>
  <c r="AU4" i="16"/>
  <c r="AY33" i="16"/>
  <c r="AB28" i="16"/>
  <c r="BI30" i="16"/>
  <c r="BJ30" i="16" s="1"/>
  <c r="AB48" i="16"/>
  <c r="AT34" i="16"/>
  <c r="AR33" i="16"/>
  <c r="BE27" i="16"/>
  <c r="AR27" i="16"/>
  <c r="AR11" i="16"/>
  <c r="AR3" i="16"/>
  <c r="AB7" i="16"/>
  <c r="AY27" i="16"/>
  <c r="AV34" i="16"/>
  <c r="AY31" i="16"/>
  <c r="AB32" i="16"/>
  <c r="AU33" i="16"/>
  <c r="AU27" i="16"/>
  <c r="AU11" i="16"/>
  <c r="AU3" i="16"/>
  <c r="AT12" i="16"/>
  <c r="AV33" i="16"/>
  <c r="AV27" i="16"/>
  <c r="AV11" i="16"/>
  <c r="AV3" i="16"/>
  <c r="AU34" i="16"/>
  <c r="BI28" i="16"/>
  <c r="BJ28" i="16" s="1"/>
  <c r="AV12" i="16"/>
  <c r="AY45" i="16"/>
  <c r="AZ32" i="16"/>
  <c r="AZ59" i="16"/>
  <c r="AY59" i="16"/>
  <c r="AB44" i="16"/>
  <c r="BI32" i="16"/>
  <c r="BJ32" i="16" s="1"/>
  <c r="AZ28" i="16"/>
  <c r="BM37" i="16"/>
  <c r="BM36" i="16"/>
  <c r="BN27" i="16"/>
  <c r="AR4" i="16"/>
  <c r="BJ27" i="16"/>
  <c r="AR34" i="16"/>
  <c r="AU28" i="16"/>
  <c r="AY47" i="16"/>
  <c r="AZ34" i="16"/>
  <c r="BA47" i="16" s="1"/>
  <c r="AZ29" i="16"/>
  <c r="BA42" i="16" s="1"/>
  <c r="AY42" i="16"/>
  <c r="AZ58" i="16"/>
  <c r="AY58" i="16"/>
  <c r="AT33" i="16"/>
  <c r="AT27" i="16"/>
  <c r="AT11" i="16"/>
  <c r="AT3" i="16"/>
  <c r="AR28" i="16"/>
  <c r="AR12" i="16"/>
  <c r="AV29" i="15"/>
  <c r="AR13" i="15"/>
  <c r="AV36" i="15"/>
  <c r="AR29" i="15"/>
  <c r="AY45" i="15"/>
  <c r="AZ32" i="15"/>
  <c r="AY40" i="15"/>
  <c r="BF27" i="15"/>
  <c r="AB45" i="15"/>
  <c r="BM32" i="15"/>
  <c r="BN32" i="15" s="1"/>
  <c r="BJ27" i="15"/>
  <c r="BI37" i="15"/>
  <c r="AV5" i="15"/>
  <c r="AR5" i="15"/>
  <c r="AV30" i="15"/>
  <c r="BR27" i="15"/>
  <c r="BM33" i="15"/>
  <c r="BN33" i="15" s="1"/>
  <c r="AB49" i="15"/>
  <c r="AB33" i="15"/>
  <c r="BM31" i="15"/>
  <c r="BN31" i="15" s="1"/>
  <c r="AZ56" i="15"/>
  <c r="AY56" i="15"/>
  <c r="AY47" i="15"/>
  <c r="AZ34" i="15"/>
  <c r="BA47" i="15" s="1"/>
  <c r="AY43" i="15"/>
  <c r="AZ30" i="15"/>
  <c r="AY29" i="15"/>
  <c r="AU35" i="15"/>
  <c r="AU13" i="15"/>
  <c r="AU29" i="15"/>
  <c r="AU5" i="15"/>
  <c r="AV35" i="15"/>
  <c r="AB9" i="15"/>
  <c r="BM27" i="15"/>
  <c r="AV6" i="15"/>
  <c r="AR6" i="15"/>
  <c r="AZ28" i="15"/>
  <c r="BA41" i="15" s="1"/>
  <c r="AY41" i="15"/>
  <c r="AY33" i="15"/>
  <c r="AY31" i="15"/>
  <c r="AB29" i="15"/>
  <c r="BM30" i="15"/>
  <c r="BN30" i="15" s="1"/>
  <c r="BQ29" i="15"/>
  <c r="BR29" i="15" s="1"/>
  <c r="AB26" i="15"/>
  <c r="AZ59" i="15" s="1"/>
  <c r="AR35" i="15"/>
  <c r="AR14" i="15"/>
  <c r="AR30" i="15"/>
  <c r="AA47" i="14"/>
  <c r="Z28" i="14"/>
  <c r="AK5" i="13"/>
  <c r="AA15" i="13"/>
  <c r="AO3" i="13"/>
  <c r="AK3" i="13"/>
  <c r="Y9" i="13"/>
  <c r="BM27" i="13" s="1"/>
  <c r="AY6" i="14"/>
  <c r="AL5" i="14"/>
  <c r="AL6" i="14"/>
  <c r="Y53" i="13"/>
  <c r="BB34" i="13"/>
  <c r="Z51" i="14"/>
  <c r="AB51" i="14" s="1"/>
  <c r="AK3" i="14"/>
  <c r="AL4" i="14"/>
  <c r="AZ3" i="14"/>
  <c r="BA6" i="14"/>
  <c r="Z53" i="14"/>
  <c r="BM34" i="14" s="1"/>
  <c r="BN34" i="14" s="1"/>
  <c r="BD4" i="14"/>
  <c r="BH4" i="14"/>
  <c r="Y54" i="14"/>
  <c r="AT6" i="14" s="1"/>
  <c r="X50" i="14"/>
  <c r="AS6" i="14" s="1"/>
  <c r="AM3" i="14"/>
  <c r="BF5" i="14"/>
  <c r="Y48" i="14"/>
  <c r="AB48" i="14" s="1"/>
  <c r="AY4" i="14"/>
  <c r="AK5" i="14"/>
  <c r="AB49" i="13"/>
  <c r="AM4" i="13"/>
  <c r="Y47" i="13"/>
  <c r="AM4" i="14"/>
  <c r="AN5" i="14"/>
  <c r="BQ32" i="14"/>
  <c r="BR32" i="14" s="1"/>
  <c r="AB46" i="14"/>
  <c r="AO4" i="14"/>
  <c r="Z44" i="14"/>
  <c r="AA43" i="14"/>
  <c r="AO5" i="13"/>
  <c r="BB32" i="13"/>
  <c r="Y43" i="13"/>
  <c r="AO5" i="14"/>
  <c r="BQ31" i="14"/>
  <c r="BR31" i="14" s="1"/>
  <c r="AB34" i="14"/>
  <c r="AA31" i="14"/>
  <c r="AB31" i="14" s="1"/>
  <c r="Z32" i="14"/>
  <c r="Y32" i="13"/>
  <c r="AL6" i="13"/>
  <c r="BA5" i="13"/>
  <c r="BQ30" i="14"/>
  <c r="BR30" i="14" s="1"/>
  <c r="AB30" i="14"/>
  <c r="BE3" i="14"/>
  <c r="BF6" i="14"/>
  <c r="BF4" i="14"/>
  <c r="BH3" i="13"/>
  <c r="AX3" i="13"/>
  <c r="BE4" i="13"/>
  <c r="AZ6" i="13"/>
  <c r="Y28" i="13"/>
  <c r="BE3" i="13"/>
  <c r="BB30" i="13"/>
  <c r="Y24" i="14"/>
  <c r="BI29" i="14" s="1"/>
  <c r="BJ29" i="14" s="1"/>
  <c r="BG3" i="14"/>
  <c r="AX3" i="14"/>
  <c r="BH3" i="14"/>
  <c r="BG4" i="14"/>
  <c r="AN4" i="14"/>
  <c r="BE5" i="14"/>
  <c r="AK6" i="14"/>
  <c r="BB29" i="14"/>
  <c r="Z23" i="14"/>
  <c r="AU11" i="14" s="1"/>
  <c r="AB26" i="14"/>
  <c r="AM5" i="14"/>
  <c r="AO6" i="14"/>
  <c r="BF4" i="13"/>
  <c r="BF3" i="13"/>
  <c r="BG6" i="13"/>
  <c r="AL5" i="13"/>
  <c r="AB24" i="13"/>
  <c r="X26" i="13"/>
  <c r="BQ29" i="13" s="1"/>
  <c r="BR29" i="13" s="1"/>
  <c r="AN4" i="13"/>
  <c r="BD6" i="13"/>
  <c r="BH6" i="13"/>
  <c r="AK6" i="13"/>
  <c r="AO6" i="13"/>
  <c r="W23" i="13"/>
  <c r="AA25" i="13"/>
  <c r="BM29" i="13" s="1"/>
  <c r="BN29" i="13" s="1"/>
  <c r="BF5" i="13"/>
  <c r="BE6" i="13"/>
  <c r="AN3" i="13"/>
  <c r="BI29" i="13"/>
  <c r="BJ29" i="13" s="1"/>
  <c r="AM6" i="14"/>
  <c r="BG5" i="14"/>
  <c r="AN3" i="14"/>
  <c r="AX5" i="14"/>
  <c r="BB5" i="14"/>
  <c r="AT36" i="14"/>
  <c r="BD6" i="14"/>
  <c r="BH6" i="14"/>
  <c r="AN6" i="14"/>
  <c r="AO3" i="14"/>
  <c r="AK4" i="14"/>
  <c r="BE6" i="14"/>
  <c r="BB28" i="14"/>
  <c r="AL3" i="14"/>
  <c r="AA16" i="14"/>
  <c r="AV4" i="14" s="1"/>
  <c r="Z17" i="14"/>
  <c r="AS11" i="14"/>
  <c r="AN6" i="13"/>
  <c r="BD4" i="13"/>
  <c r="BH4" i="13"/>
  <c r="BD5" i="13"/>
  <c r="BH5" i="13"/>
  <c r="Z16" i="13"/>
  <c r="X17" i="13"/>
  <c r="AS5" i="13" s="1"/>
  <c r="Y16" i="13"/>
  <c r="BG4" i="13"/>
  <c r="W18" i="13"/>
  <c r="AR14" i="13" s="1"/>
  <c r="AM3" i="13"/>
  <c r="BB28" i="13"/>
  <c r="BG3" i="13"/>
  <c r="Z9" i="14"/>
  <c r="AS3" i="14"/>
  <c r="Z8" i="14"/>
  <c r="BI27" i="14" s="1"/>
  <c r="BA4" i="14"/>
  <c r="BB3" i="14"/>
  <c r="AZ5" i="14"/>
  <c r="AZ3" i="13"/>
  <c r="AY6" i="13"/>
  <c r="Z8" i="13"/>
  <c r="BA4" i="13"/>
  <c r="BB3" i="13"/>
  <c r="AX5" i="13"/>
  <c r="BA6" i="13"/>
  <c r="AZ5" i="13"/>
  <c r="Z7" i="13"/>
  <c r="AY4" i="13"/>
  <c r="BB5" i="13"/>
  <c r="AS29" i="14"/>
  <c r="AS35" i="14"/>
  <c r="AS5" i="14"/>
  <c r="AS13" i="14"/>
  <c r="AR30" i="14"/>
  <c r="AR36" i="14"/>
  <c r="BQ27" i="14"/>
  <c r="AR14" i="14"/>
  <c r="AR6" i="14"/>
  <c r="AB10" i="14"/>
  <c r="AV30" i="14"/>
  <c r="AV36" i="14"/>
  <c r="AV14" i="14"/>
  <c r="AV6" i="14"/>
  <c r="AS12" i="14"/>
  <c r="AS34" i="14"/>
  <c r="AS28" i="14"/>
  <c r="AS4" i="14"/>
  <c r="BQ28" i="14"/>
  <c r="BR28" i="14" s="1"/>
  <c r="AB18" i="14"/>
  <c r="AR29" i="14"/>
  <c r="AR13" i="14"/>
  <c r="AR35" i="14"/>
  <c r="AR5" i="14"/>
  <c r="AV29" i="14"/>
  <c r="AV35" i="14"/>
  <c r="AV5" i="14"/>
  <c r="AV13" i="14"/>
  <c r="AU30" i="14"/>
  <c r="AU6" i="14"/>
  <c r="AU14" i="14"/>
  <c r="AU36" i="14"/>
  <c r="BA3" i="14"/>
  <c r="BF3" i="14"/>
  <c r="AZ4" i="14"/>
  <c r="BE4" i="14"/>
  <c r="Y9" i="14"/>
  <c r="AY5" i="14"/>
  <c r="BD5" i="14"/>
  <c r="BH5" i="14"/>
  <c r="AS14" i="14"/>
  <c r="AX6" i="14"/>
  <c r="BB6" i="14"/>
  <c r="BG6" i="14"/>
  <c r="Z16" i="14"/>
  <c r="AT14" i="14"/>
  <c r="BE30" i="14"/>
  <c r="BF30" i="14" s="1"/>
  <c r="AB27" i="14"/>
  <c r="AB43" i="14"/>
  <c r="BE33" i="14"/>
  <c r="BF33" i="14" s="1"/>
  <c r="AB47" i="14"/>
  <c r="BE27" i="14"/>
  <c r="AB7" i="14"/>
  <c r="AR12" i="14"/>
  <c r="AR4" i="14"/>
  <c r="AB15" i="14"/>
  <c r="AB24" i="14"/>
  <c r="BM30" i="14"/>
  <c r="BN30" i="14" s="1"/>
  <c r="AB29" i="14"/>
  <c r="BM31" i="14"/>
  <c r="BN31" i="14" s="1"/>
  <c r="AB33" i="14"/>
  <c r="BM32" i="14"/>
  <c r="BN32" i="14" s="1"/>
  <c r="AB45" i="14"/>
  <c r="AS27" i="14"/>
  <c r="AR28" i="14"/>
  <c r="BE28" i="14"/>
  <c r="BF28" i="14" s="1"/>
  <c r="BM33" i="14"/>
  <c r="BN33" i="14" s="1"/>
  <c r="AB49" i="14"/>
  <c r="BQ29" i="14"/>
  <c r="BR29" i="14" s="1"/>
  <c r="BQ33" i="14"/>
  <c r="BR33" i="14" s="1"/>
  <c r="BB34" i="14"/>
  <c r="BB27" i="14"/>
  <c r="AY3" i="14"/>
  <c r="BD3" i="14"/>
  <c r="AX4" i="14"/>
  <c r="BB4" i="14"/>
  <c r="BA5" i="14"/>
  <c r="AZ6" i="14"/>
  <c r="Y23" i="14"/>
  <c r="AT33" i="14" s="1"/>
  <c r="W23" i="14"/>
  <c r="AR27" i="14" s="1"/>
  <c r="AR11" i="14"/>
  <c r="Y28" i="14"/>
  <c r="Y32" i="14"/>
  <c r="AB32" i="14" s="1"/>
  <c r="Y44" i="14"/>
  <c r="AS30" i="14"/>
  <c r="AS33" i="14"/>
  <c r="BQ34" i="14"/>
  <c r="BR34" i="14" s="1"/>
  <c r="AB54" i="14"/>
  <c r="AR34" i="14"/>
  <c r="BM29" i="14"/>
  <c r="BN29" i="14" s="1"/>
  <c r="AB25" i="14"/>
  <c r="BB30" i="14"/>
  <c r="BB31" i="14"/>
  <c r="BB32" i="14"/>
  <c r="BB33" i="14"/>
  <c r="AV28" i="14"/>
  <c r="AT30" i="14"/>
  <c r="BI34" i="14"/>
  <c r="BJ34" i="14" s="1"/>
  <c r="AB52" i="14"/>
  <c r="W16" i="13"/>
  <c r="AK4" i="13"/>
  <c r="Y18" i="13"/>
  <c r="BQ30" i="13" s="1"/>
  <c r="BR30" i="13" s="1"/>
  <c r="AM6" i="13"/>
  <c r="Y7" i="13"/>
  <c r="BG5" i="13"/>
  <c r="AU30" i="13"/>
  <c r="AU6" i="13"/>
  <c r="AU14" i="13"/>
  <c r="AU36" i="13"/>
  <c r="AA31" i="13"/>
  <c r="Z31" i="13"/>
  <c r="W31" i="13"/>
  <c r="AA46" i="13"/>
  <c r="Z46" i="13"/>
  <c r="W46" i="13"/>
  <c r="AA16" i="13"/>
  <c r="AO4" i="13"/>
  <c r="AX4" i="13"/>
  <c r="BB4" i="13"/>
  <c r="BE5" i="13"/>
  <c r="BF6" i="13"/>
  <c r="Z15" i="13"/>
  <c r="BB31" i="13"/>
  <c r="BQ31" i="13"/>
  <c r="BR31" i="13" s="1"/>
  <c r="BB33" i="13"/>
  <c r="W7" i="13"/>
  <c r="AA7" i="13"/>
  <c r="AT36" i="13"/>
  <c r="AR36" i="13"/>
  <c r="BQ27" i="13"/>
  <c r="AB10" i="13"/>
  <c r="X15" i="13"/>
  <c r="AL3" i="13"/>
  <c r="AY3" i="13"/>
  <c r="BI27" i="13"/>
  <c r="AB8" i="13"/>
  <c r="AM5" i="13"/>
  <c r="Z17" i="13"/>
  <c r="AN5" i="13"/>
  <c r="BB29" i="13"/>
  <c r="AA27" i="13"/>
  <c r="Z27" i="13"/>
  <c r="W27" i="13"/>
  <c r="AA42" i="13"/>
  <c r="Z42" i="13"/>
  <c r="W42" i="13"/>
  <c r="BM33" i="13"/>
  <c r="BN33" i="13" s="1"/>
  <c r="AA50" i="13"/>
  <c r="Z50" i="13"/>
  <c r="W50" i="13"/>
  <c r="X51" i="13"/>
  <c r="AL4" i="13"/>
  <c r="AA51" i="13"/>
  <c r="Z51" i="13"/>
  <c r="AU28" i="13" s="1"/>
  <c r="W51" i="13"/>
  <c r="AA52" i="13"/>
  <c r="Z52" i="13"/>
  <c r="W52" i="13"/>
  <c r="AR5" i="13" s="1"/>
  <c r="BA3" i="13"/>
  <c r="AZ4" i="13"/>
  <c r="AY5" i="13"/>
  <c r="AX6" i="13"/>
  <c r="BB6" i="13"/>
  <c r="AA23" i="13"/>
  <c r="Y27" i="13"/>
  <c r="W28" i="13"/>
  <c r="AA28" i="13"/>
  <c r="AB30" i="13"/>
  <c r="Y31" i="13"/>
  <c r="W32" i="13"/>
  <c r="AA32" i="13"/>
  <c r="AB34" i="13"/>
  <c r="Y42" i="13"/>
  <c r="W43" i="13"/>
  <c r="AA43" i="13"/>
  <c r="AB45" i="13"/>
  <c r="Y46" i="13"/>
  <c r="W47" i="13"/>
  <c r="AA47" i="13"/>
  <c r="Y50" i="13"/>
  <c r="Y51" i="13"/>
  <c r="Y52" i="13"/>
  <c r="AB53" i="13"/>
  <c r="AA18" i="13"/>
  <c r="AV6" i="13" s="1"/>
  <c r="BM31" i="13"/>
  <c r="BN31" i="13" s="1"/>
  <c r="AB33" i="13"/>
  <c r="BM32" i="13"/>
  <c r="BN32" i="13" s="1"/>
  <c r="AB44" i="13"/>
  <c r="X47" i="13"/>
  <c r="AB48" i="13"/>
  <c r="BQ33" i="13"/>
  <c r="BR33" i="13" s="1"/>
  <c r="BM30" i="13"/>
  <c r="BN30" i="13" s="1"/>
  <c r="AB29" i="13"/>
  <c r="X43" i="13"/>
  <c r="BB27" i="13"/>
  <c r="BD3" i="13"/>
  <c r="Y23" i="13"/>
  <c r="AH54" i="12"/>
  <c r="AG54" i="12"/>
  <c r="AF54" i="12"/>
  <c r="AE54" i="12"/>
  <c r="AD54" i="12"/>
  <c r="AH53" i="12"/>
  <c r="AG53" i="12"/>
  <c r="AF53" i="12"/>
  <c r="AE53" i="12"/>
  <c r="AD53" i="12"/>
  <c r="AH52" i="12"/>
  <c r="AG52" i="12"/>
  <c r="AF52" i="12"/>
  <c r="AE52" i="12"/>
  <c r="AD52" i="12"/>
  <c r="AH51" i="12"/>
  <c r="AG51" i="12"/>
  <c r="AF51" i="12"/>
  <c r="AE51" i="12"/>
  <c r="AD51" i="12"/>
  <c r="AH50" i="12"/>
  <c r="AG50" i="12"/>
  <c r="AF50" i="12"/>
  <c r="AE50" i="12"/>
  <c r="AD50" i="12"/>
  <c r="AH49" i="12"/>
  <c r="AG49" i="12"/>
  <c r="AF49" i="12"/>
  <c r="AE49" i="12"/>
  <c r="AD49" i="12"/>
  <c r="AH48" i="12"/>
  <c r="AG48" i="12"/>
  <c r="AF48" i="12"/>
  <c r="AE48" i="12"/>
  <c r="AD48" i="12"/>
  <c r="AH47" i="12"/>
  <c r="AG47" i="12"/>
  <c r="AF47" i="12"/>
  <c r="AE47" i="12"/>
  <c r="AD47" i="12"/>
  <c r="AH46" i="12"/>
  <c r="AG46" i="12"/>
  <c r="AF46" i="12"/>
  <c r="AE46" i="12"/>
  <c r="AD46" i="12"/>
  <c r="AH45" i="12"/>
  <c r="AG45" i="12"/>
  <c r="AF45" i="12"/>
  <c r="AE45" i="12"/>
  <c r="AD45" i="12"/>
  <c r="AH44" i="12"/>
  <c r="AG44" i="12"/>
  <c r="AF44" i="12"/>
  <c r="AE44" i="12"/>
  <c r="AD44" i="12"/>
  <c r="AH43" i="12"/>
  <c r="AG43" i="12"/>
  <c r="AF43" i="12"/>
  <c r="AE43" i="12"/>
  <c r="AD43" i="12"/>
  <c r="AH34" i="12"/>
  <c r="AG34" i="12"/>
  <c r="AF34" i="12"/>
  <c r="AE34" i="12"/>
  <c r="AD34" i="12"/>
  <c r="AH33" i="12"/>
  <c r="AG33" i="12"/>
  <c r="AF33" i="12"/>
  <c r="AE33" i="12"/>
  <c r="AD33" i="12"/>
  <c r="AH32" i="12"/>
  <c r="AG32" i="12"/>
  <c r="AF32" i="12"/>
  <c r="AE32" i="12"/>
  <c r="AD32" i="12"/>
  <c r="AH31" i="12"/>
  <c r="AG31" i="12"/>
  <c r="AF31" i="12"/>
  <c r="AE31" i="12"/>
  <c r="AD31" i="12"/>
  <c r="AH30" i="12"/>
  <c r="AG30" i="12"/>
  <c r="AF30" i="12"/>
  <c r="AE30" i="12"/>
  <c r="AD30" i="12"/>
  <c r="AH29" i="12"/>
  <c r="AG29" i="12"/>
  <c r="AF29" i="12"/>
  <c r="AE29" i="12"/>
  <c r="AD29" i="12"/>
  <c r="AH28" i="12"/>
  <c r="AG28" i="12"/>
  <c r="AF28" i="12"/>
  <c r="AE28" i="12"/>
  <c r="AD28" i="12"/>
  <c r="AH27" i="12"/>
  <c r="AG27" i="12"/>
  <c r="AF27" i="12"/>
  <c r="AE27" i="12"/>
  <c r="AD27" i="12"/>
  <c r="AH26" i="12"/>
  <c r="AG26" i="12"/>
  <c r="AF26" i="12"/>
  <c r="AE26" i="12"/>
  <c r="AD26" i="12"/>
  <c r="AH25" i="12"/>
  <c r="AG25" i="12"/>
  <c r="AF25" i="12"/>
  <c r="AE25" i="12"/>
  <c r="AD25" i="12"/>
  <c r="AH24" i="12"/>
  <c r="AG24" i="12"/>
  <c r="AF24" i="12"/>
  <c r="AE24" i="12"/>
  <c r="AD24" i="12"/>
  <c r="AH23" i="12"/>
  <c r="AG23" i="12"/>
  <c r="AF23" i="12"/>
  <c r="AE23" i="12"/>
  <c r="AD23" i="12"/>
  <c r="AH18" i="12"/>
  <c r="AG18" i="12"/>
  <c r="AF18" i="12"/>
  <c r="AE18" i="12"/>
  <c r="AD18" i="12"/>
  <c r="AH17" i="12"/>
  <c r="AG17" i="12"/>
  <c r="AF17" i="12"/>
  <c r="AE17" i="12"/>
  <c r="AD17" i="12"/>
  <c r="AH16" i="12"/>
  <c r="AG16" i="12"/>
  <c r="AF16" i="12"/>
  <c r="AE16" i="12"/>
  <c r="AD16" i="12"/>
  <c r="AH15" i="12"/>
  <c r="AG15" i="12"/>
  <c r="AF15" i="12"/>
  <c r="AE15" i="12"/>
  <c r="AD15" i="12"/>
  <c r="AH10" i="12"/>
  <c r="AG10" i="12"/>
  <c r="AF10" i="12"/>
  <c r="AE10" i="12"/>
  <c r="AD10" i="12"/>
  <c r="AH9" i="12"/>
  <c r="AG9" i="12"/>
  <c r="AF9" i="12"/>
  <c r="AE9" i="12"/>
  <c r="AD9" i="12"/>
  <c r="AH8" i="12"/>
  <c r="AG8" i="12"/>
  <c r="AF8" i="12"/>
  <c r="AE8" i="12"/>
  <c r="AD8" i="12"/>
  <c r="AH7" i="12"/>
  <c r="AG7" i="12"/>
  <c r="AF7" i="12"/>
  <c r="AE7" i="12"/>
  <c r="AD7" i="12"/>
  <c r="AY41" i="16" l="1"/>
  <c r="BA41" i="16"/>
  <c r="AZ27" i="15"/>
  <c r="BA40" i="15" s="1"/>
  <c r="BA43" i="15"/>
  <c r="BA45" i="15"/>
  <c r="BE37" i="15"/>
  <c r="BE36" i="15"/>
  <c r="BE34" i="14"/>
  <c r="BF34" i="14" s="1"/>
  <c r="BM28" i="14"/>
  <c r="BN28" i="14" s="1"/>
  <c r="BE32" i="14"/>
  <c r="BF32" i="14" s="1"/>
  <c r="BQ32" i="13"/>
  <c r="BR32" i="13" s="1"/>
  <c r="AY36" i="15"/>
  <c r="AZ57" i="16"/>
  <c r="AY57" i="15"/>
  <c r="BI36" i="16"/>
  <c r="AY57" i="16"/>
  <c r="AY46" i="16"/>
  <c r="AZ33" i="16"/>
  <c r="BA46" i="16" s="1"/>
  <c r="AY37" i="16"/>
  <c r="AY36" i="16"/>
  <c r="AZ27" i="16"/>
  <c r="BA40" i="16" s="1"/>
  <c r="AY40" i="16"/>
  <c r="BI37" i="16"/>
  <c r="AZ56" i="16"/>
  <c r="AY56" i="16"/>
  <c r="BE36" i="16"/>
  <c r="BE37" i="16"/>
  <c r="BF27" i="16"/>
  <c r="AY44" i="16"/>
  <c r="AZ31" i="16"/>
  <c r="BA44" i="16" s="1"/>
  <c r="AY37" i="15"/>
  <c r="BQ37" i="15"/>
  <c r="AY59" i="15"/>
  <c r="BM37" i="15"/>
  <c r="BM36" i="15"/>
  <c r="BN27" i="15"/>
  <c r="AZ58" i="15"/>
  <c r="AY58" i="15"/>
  <c r="AZ31" i="15"/>
  <c r="BA44" i="15" s="1"/>
  <c r="AY44" i="15"/>
  <c r="AY46" i="15"/>
  <c r="AZ33" i="15"/>
  <c r="BA46" i="15" s="1"/>
  <c r="AZ29" i="15"/>
  <c r="BA42" i="15" s="1"/>
  <c r="AY42" i="15"/>
  <c r="BQ36" i="15"/>
  <c r="AB44" i="14"/>
  <c r="AU27" i="14"/>
  <c r="AS30" i="13"/>
  <c r="AS6" i="13"/>
  <c r="AV5" i="13"/>
  <c r="AS14" i="13"/>
  <c r="AB25" i="13"/>
  <c r="AS36" i="13"/>
  <c r="AB26" i="13"/>
  <c r="AS13" i="13"/>
  <c r="AS35" i="13"/>
  <c r="BM28" i="13"/>
  <c r="BN28" i="13" s="1"/>
  <c r="AS29" i="13"/>
  <c r="AT14" i="13"/>
  <c r="AB8" i="14"/>
  <c r="AY27" i="14"/>
  <c r="AT30" i="13"/>
  <c r="AT6" i="13"/>
  <c r="BQ34" i="13"/>
  <c r="BR34" i="13" s="1"/>
  <c r="AB9" i="13"/>
  <c r="AB23" i="13"/>
  <c r="AT5" i="13"/>
  <c r="AB15" i="13"/>
  <c r="AV12" i="14"/>
  <c r="AS36" i="14"/>
  <c r="BM27" i="14"/>
  <c r="BM37" i="14" s="1"/>
  <c r="AU33" i="14"/>
  <c r="AV34" i="14"/>
  <c r="BE31" i="14"/>
  <c r="BF31" i="14" s="1"/>
  <c r="AV11" i="14"/>
  <c r="AV3" i="14"/>
  <c r="AU3" i="14"/>
  <c r="AB50" i="14"/>
  <c r="AY33" i="14"/>
  <c r="AZ33" i="14" s="1"/>
  <c r="AU34" i="13"/>
  <c r="AV29" i="13"/>
  <c r="AS12" i="13"/>
  <c r="AV35" i="13"/>
  <c r="AR29" i="13"/>
  <c r="AB53" i="14"/>
  <c r="AY34" i="14"/>
  <c r="AY47" i="14" s="1"/>
  <c r="AU5" i="14"/>
  <c r="AU29" i="14"/>
  <c r="BI33" i="14"/>
  <c r="BJ33" i="14" s="1"/>
  <c r="AS34" i="13"/>
  <c r="BI32" i="14"/>
  <c r="BJ32" i="14" s="1"/>
  <c r="AU12" i="14"/>
  <c r="AY32" i="14"/>
  <c r="AY45" i="14" s="1"/>
  <c r="AT12" i="13"/>
  <c r="AT4" i="13"/>
  <c r="AV27" i="14"/>
  <c r="AV33" i="14"/>
  <c r="BI31" i="14"/>
  <c r="BJ31" i="14" s="1"/>
  <c r="AT12" i="14"/>
  <c r="AR34" i="13"/>
  <c r="AV12" i="13"/>
  <c r="AV28" i="13"/>
  <c r="AU33" i="13"/>
  <c r="AU35" i="14"/>
  <c r="AB17" i="14"/>
  <c r="AB16" i="14"/>
  <c r="BI28" i="14"/>
  <c r="BJ28" i="14" s="1"/>
  <c r="AR30" i="13"/>
  <c r="AR6" i="13"/>
  <c r="AU3" i="13"/>
  <c r="AV36" i="13"/>
  <c r="AS33" i="13"/>
  <c r="BE28" i="13"/>
  <c r="BF28" i="13" s="1"/>
  <c r="AU13" i="14"/>
  <c r="AZ27" i="14"/>
  <c r="AY40" i="14"/>
  <c r="AY30" i="14"/>
  <c r="AT28" i="14"/>
  <c r="AU28" i="14"/>
  <c r="AT3" i="14"/>
  <c r="BI30" i="14"/>
  <c r="BJ30" i="14" s="1"/>
  <c r="AY29" i="14"/>
  <c r="BE29" i="14"/>
  <c r="BF29" i="14" s="1"/>
  <c r="AB23" i="14"/>
  <c r="AY56" i="14" s="1"/>
  <c r="AY28" i="14"/>
  <c r="AR3" i="14"/>
  <c r="AT34" i="14"/>
  <c r="AU34" i="14"/>
  <c r="BQ37" i="14"/>
  <c r="BQ36" i="14"/>
  <c r="BR27" i="14"/>
  <c r="AT11" i="14"/>
  <c r="BJ27" i="14"/>
  <c r="AY31" i="14"/>
  <c r="AT4" i="14"/>
  <c r="AU4" i="14"/>
  <c r="AZ59" i="14"/>
  <c r="AY59" i="14"/>
  <c r="AT27" i="14"/>
  <c r="AZ56" i="14"/>
  <c r="BF27" i="14"/>
  <c r="AB28" i="14"/>
  <c r="AT35" i="14"/>
  <c r="AT13" i="14"/>
  <c r="AT29" i="14"/>
  <c r="AT5" i="14"/>
  <c r="AR33" i="14"/>
  <c r="AB9" i="14"/>
  <c r="AR28" i="13"/>
  <c r="BJ27" i="13"/>
  <c r="AR13" i="13"/>
  <c r="BE29" i="13"/>
  <c r="BF29" i="13" s="1"/>
  <c r="AT29" i="13"/>
  <c r="AS11" i="13"/>
  <c r="AV4" i="13"/>
  <c r="AU4" i="13"/>
  <c r="AS4" i="13"/>
  <c r="AV33" i="13"/>
  <c r="AV27" i="13"/>
  <c r="AV11" i="13"/>
  <c r="AV3" i="13"/>
  <c r="AS3" i="13"/>
  <c r="AV30" i="13"/>
  <c r="AT35" i="13"/>
  <c r="AB18" i="13"/>
  <c r="AZ59" i="13" s="1"/>
  <c r="BE31" i="13"/>
  <c r="BF31" i="13" s="1"/>
  <c r="AB31" i="13"/>
  <c r="AY31" i="13"/>
  <c r="AR35" i="13"/>
  <c r="AT28" i="13"/>
  <c r="AY29" i="13"/>
  <c r="BI28" i="13"/>
  <c r="BJ28" i="13" s="1"/>
  <c r="AB16" i="13"/>
  <c r="AU13" i="13"/>
  <c r="AU11" i="13"/>
  <c r="AB43" i="13"/>
  <c r="BI32" i="13"/>
  <c r="BJ32" i="13" s="1"/>
  <c r="AT13" i="13"/>
  <c r="AU35" i="13"/>
  <c r="AV34" i="13"/>
  <c r="BI34" i="13"/>
  <c r="BJ34" i="13" s="1"/>
  <c r="AB51" i="13"/>
  <c r="BE30" i="13"/>
  <c r="BF30" i="13" s="1"/>
  <c r="AB27" i="13"/>
  <c r="AY30" i="13"/>
  <c r="BR27" i="13"/>
  <c r="AU12" i="13"/>
  <c r="AS28" i="13"/>
  <c r="AR11" i="13"/>
  <c r="AB7" i="13"/>
  <c r="AR33" i="13"/>
  <c r="BE27" i="13"/>
  <c r="AR27" i="13"/>
  <c r="AR3" i="13"/>
  <c r="AY27" i="13"/>
  <c r="BQ28" i="13"/>
  <c r="BR28" i="13" s="1"/>
  <c r="AB46" i="13"/>
  <c r="BE33" i="13"/>
  <c r="BF33" i="13" s="1"/>
  <c r="AY33" i="13"/>
  <c r="AV13" i="13"/>
  <c r="AT34" i="13"/>
  <c r="AU29" i="13"/>
  <c r="AU27" i="13"/>
  <c r="AB47" i="13"/>
  <c r="BI33" i="13"/>
  <c r="BJ33" i="13" s="1"/>
  <c r="AB32" i="13"/>
  <c r="BI31" i="13"/>
  <c r="BJ31" i="13" s="1"/>
  <c r="AB28" i="13"/>
  <c r="BI30" i="13"/>
  <c r="BJ30" i="13" s="1"/>
  <c r="AY28" i="13"/>
  <c r="AB52" i="13"/>
  <c r="BM34" i="13"/>
  <c r="BN34" i="13" s="1"/>
  <c r="AY34" i="13"/>
  <c r="AB50" i="13"/>
  <c r="BE34" i="13"/>
  <c r="BF34" i="13" s="1"/>
  <c r="BE32" i="13"/>
  <c r="BF32" i="13" s="1"/>
  <c r="AB42" i="13"/>
  <c r="AY32" i="13"/>
  <c r="AR4" i="13"/>
  <c r="AR12" i="13"/>
  <c r="AS27" i="13"/>
  <c r="AV14" i="13"/>
  <c r="AB17" i="13"/>
  <c r="BM37" i="13"/>
  <c r="BN27" i="13"/>
  <c r="AT33" i="13"/>
  <c r="AT27" i="13"/>
  <c r="AT11" i="13"/>
  <c r="AT3" i="13"/>
  <c r="AU5" i="13"/>
  <c r="U54" i="12"/>
  <c r="S54" i="12"/>
  <c r="AA54" i="12" s="1"/>
  <c r="R54" i="12"/>
  <c r="Z54" i="12" s="1"/>
  <c r="Q54" i="12"/>
  <c r="Y54" i="12" s="1"/>
  <c r="P54" i="12"/>
  <c r="X54" i="12" s="1"/>
  <c r="O54" i="12"/>
  <c r="W54" i="12" s="1"/>
  <c r="U53" i="12"/>
  <c r="S53" i="12"/>
  <c r="R53" i="12"/>
  <c r="Q53" i="12"/>
  <c r="P53" i="12"/>
  <c r="X53" i="12" s="1"/>
  <c r="O53" i="12"/>
  <c r="U52" i="12"/>
  <c r="S52" i="12"/>
  <c r="AA52" i="12" s="1"/>
  <c r="R52" i="12"/>
  <c r="Q52" i="12"/>
  <c r="P52" i="12"/>
  <c r="X52" i="12" s="1"/>
  <c r="O52" i="12"/>
  <c r="W52" i="12" s="1"/>
  <c r="U51" i="12"/>
  <c r="S51" i="12"/>
  <c r="AA51" i="12" s="1"/>
  <c r="R51" i="12"/>
  <c r="Q51" i="12"/>
  <c r="Y51" i="12" s="1"/>
  <c r="P51" i="12"/>
  <c r="X51" i="12" s="1"/>
  <c r="O51" i="12"/>
  <c r="W51" i="12" s="1"/>
  <c r="U50" i="12"/>
  <c r="S50" i="12"/>
  <c r="AA50" i="12" s="1"/>
  <c r="R50" i="12"/>
  <c r="Q50" i="12"/>
  <c r="P50" i="12"/>
  <c r="X50" i="12" s="1"/>
  <c r="O50" i="12"/>
  <c r="W50" i="12" s="1"/>
  <c r="U49" i="12"/>
  <c r="S49" i="12"/>
  <c r="R49" i="12"/>
  <c r="Q49" i="12"/>
  <c r="P49" i="12"/>
  <c r="X49" i="12" s="1"/>
  <c r="O49" i="12"/>
  <c r="U48" i="12"/>
  <c r="S48" i="12"/>
  <c r="AA48" i="12" s="1"/>
  <c r="R48" i="12"/>
  <c r="Q48" i="12"/>
  <c r="P48" i="12"/>
  <c r="X48" i="12" s="1"/>
  <c r="O48" i="12"/>
  <c r="W48" i="12" s="1"/>
  <c r="U47" i="12"/>
  <c r="S47" i="12"/>
  <c r="AA47" i="12" s="1"/>
  <c r="R47" i="12"/>
  <c r="Q47" i="12"/>
  <c r="Y47" i="12" s="1"/>
  <c r="P47" i="12"/>
  <c r="X47" i="12" s="1"/>
  <c r="O47" i="12"/>
  <c r="W47" i="12" s="1"/>
  <c r="U46" i="12"/>
  <c r="S46" i="12"/>
  <c r="AA46" i="12" s="1"/>
  <c r="R46" i="12"/>
  <c r="Q46" i="12"/>
  <c r="Y46" i="12" s="1"/>
  <c r="P46" i="12"/>
  <c r="X46" i="12" s="1"/>
  <c r="O46" i="12"/>
  <c r="W46" i="12" s="1"/>
  <c r="U45" i="12"/>
  <c r="S45" i="12"/>
  <c r="R45" i="12"/>
  <c r="Q45" i="12"/>
  <c r="P45" i="12"/>
  <c r="X45" i="12" s="1"/>
  <c r="O45" i="12"/>
  <c r="U44" i="12"/>
  <c r="S44" i="12"/>
  <c r="AA44" i="12" s="1"/>
  <c r="R44" i="12"/>
  <c r="Q44" i="12"/>
  <c r="P44" i="12"/>
  <c r="X44" i="12" s="1"/>
  <c r="O44" i="12"/>
  <c r="W44" i="12" s="1"/>
  <c r="U43" i="12"/>
  <c r="S43" i="12"/>
  <c r="AA43" i="12" s="1"/>
  <c r="R43" i="12"/>
  <c r="Q43" i="12"/>
  <c r="Y43" i="12" s="1"/>
  <c r="P43" i="12"/>
  <c r="X43" i="12" s="1"/>
  <c r="O43" i="12"/>
  <c r="W43" i="12" s="1"/>
  <c r="U34" i="12"/>
  <c r="S34" i="12"/>
  <c r="R34" i="12"/>
  <c r="Q34" i="12"/>
  <c r="Y34" i="12" s="1"/>
  <c r="P34" i="12"/>
  <c r="X34" i="12" s="1"/>
  <c r="O34" i="12"/>
  <c r="W34" i="12" s="1"/>
  <c r="U33" i="12"/>
  <c r="S33" i="12"/>
  <c r="R33" i="12"/>
  <c r="Q33" i="12"/>
  <c r="P33" i="12"/>
  <c r="X33" i="12" s="1"/>
  <c r="O33" i="12"/>
  <c r="U32" i="12"/>
  <c r="S32" i="12"/>
  <c r="AA32" i="12" s="1"/>
  <c r="R32" i="12"/>
  <c r="Q32" i="12"/>
  <c r="P32" i="12"/>
  <c r="X32" i="12" s="1"/>
  <c r="O32" i="12"/>
  <c r="W32" i="12" s="1"/>
  <c r="U31" i="12"/>
  <c r="S31" i="12"/>
  <c r="AA31" i="12" s="1"/>
  <c r="R31" i="12"/>
  <c r="Q31" i="12"/>
  <c r="Y31" i="12" s="1"/>
  <c r="P31" i="12"/>
  <c r="X31" i="12" s="1"/>
  <c r="O31" i="12"/>
  <c r="W31" i="12" s="1"/>
  <c r="U30" i="12"/>
  <c r="S30" i="12"/>
  <c r="AA30" i="12" s="1"/>
  <c r="R30" i="12"/>
  <c r="Q30" i="12"/>
  <c r="Y30" i="12" s="1"/>
  <c r="P30" i="12"/>
  <c r="X30" i="12" s="1"/>
  <c r="O30" i="12"/>
  <c r="W30" i="12" s="1"/>
  <c r="U29" i="12"/>
  <c r="S29" i="12"/>
  <c r="R29" i="12"/>
  <c r="Q29" i="12"/>
  <c r="P29" i="12"/>
  <c r="X29" i="12" s="1"/>
  <c r="O29" i="12"/>
  <c r="U28" i="12"/>
  <c r="S28" i="12"/>
  <c r="AA28" i="12" s="1"/>
  <c r="R28" i="12"/>
  <c r="Q28" i="12"/>
  <c r="P28" i="12"/>
  <c r="X28" i="12" s="1"/>
  <c r="O28" i="12"/>
  <c r="W28" i="12" s="1"/>
  <c r="U27" i="12"/>
  <c r="S27" i="12"/>
  <c r="AA27" i="12" s="1"/>
  <c r="R27" i="12"/>
  <c r="Q27" i="12"/>
  <c r="Y27" i="12" s="1"/>
  <c r="P27" i="12"/>
  <c r="X27" i="12" s="1"/>
  <c r="O27" i="12"/>
  <c r="W27" i="12" s="1"/>
  <c r="U26" i="12"/>
  <c r="S26" i="12"/>
  <c r="R26" i="12"/>
  <c r="Z26" i="12" s="1"/>
  <c r="Q26" i="12"/>
  <c r="Y26" i="12" s="1"/>
  <c r="P26" i="12"/>
  <c r="X26" i="12" s="1"/>
  <c r="O26" i="12"/>
  <c r="W26" i="12" s="1"/>
  <c r="U25" i="12"/>
  <c r="S25" i="12"/>
  <c r="R25" i="12"/>
  <c r="Q25" i="12"/>
  <c r="P25" i="12"/>
  <c r="X25" i="12" s="1"/>
  <c r="O25" i="12"/>
  <c r="U24" i="12"/>
  <c r="S24" i="12"/>
  <c r="R24" i="12"/>
  <c r="Q24" i="12"/>
  <c r="P24" i="12"/>
  <c r="O24" i="12"/>
  <c r="U23" i="12"/>
  <c r="S23" i="12"/>
  <c r="AA23" i="12" s="1"/>
  <c r="R23" i="12"/>
  <c r="Q23" i="12"/>
  <c r="Y23" i="12" s="1"/>
  <c r="P23" i="12"/>
  <c r="X23" i="12" s="1"/>
  <c r="O23" i="12"/>
  <c r="W23" i="12" s="1"/>
  <c r="U18" i="12"/>
  <c r="S18" i="12"/>
  <c r="AA18" i="12" s="1"/>
  <c r="R18" i="12"/>
  <c r="Q18" i="12"/>
  <c r="Y18" i="12" s="1"/>
  <c r="P18" i="12"/>
  <c r="X18" i="12" s="1"/>
  <c r="O18" i="12"/>
  <c r="W18" i="12" s="1"/>
  <c r="U17" i="12"/>
  <c r="S17" i="12"/>
  <c r="R17" i="12"/>
  <c r="Q17" i="12"/>
  <c r="P17" i="12"/>
  <c r="X17" i="12" s="1"/>
  <c r="O17" i="12"/>
  <c r="U16" i="12"/>
  <c r="S16" i="12"/>
  <c r="AA16" i="12" s="1"/>
  <c r="R16" i="12"/>
  <c r="Q16" i="12"/>
  <c r="Y16" i="12" s="1"/>
  <c r="P16" i="12"/>
  <c r="X16" i="12" s="1"/>
  <c r="O16" i="12"/>
  <c r="W16" i="12" s="1"/>
  <c r="U15" i="12"/>
  <c r="S15" i="12"/>
  <c r="AA15" i="12" s="1"/>
  <c r="R15" i="12"/>
  <c r="Q15" i="12"/>
  <c r="Y15" i="12" s="1"/>
  <c r="P15" i="12"/>
  <c r="X15" i="12" s="1"/>
  <c r="O15" i="12"/>
  <c r="W15" i="12" s="1"/>
  <c r="U10" i="12"/>
  <c r="S10" i="12"/>
  <c r="AA10" i="12" s="1"/>
  <c r="R10" i="12"/>
  <c r="Q10" i="12"/>
  <c r="Y10" i="12" s="1"/>
  <c r="P10" i="12"/>
  <c r="X10" i="12" s="1"/>
  <c r="O10" i="12"/>
  <c r="W10" i="12" s="1"/>
  <c r="U9" i="12"/>
  <c r="S9" i="12"/>
  <c r="R9" i="12"/>
  <c r="Q9" i="12"/>
  <c r="P9" i="12"/>
  <c r="X9" i="12" s="1"/>
  <c r="O9" i="12"/>
  <c r="U8" i="12"/>
  <c r="S8" i="12"/>
  <c r="AA8" i="12" s="1"/>
  <c r="R8" i="12"/>
  <c r="Q8" i="12"/>
  <c r="P8" i="12"/>
  <c r="X8" i="12" s="1"/>
  <c r="O8" i="12"/>
  <c r="W8" i="12" s="1"/>
  <c r="U7" i="12"/>
  <c r="S7" i="12"/>
  <c r="R7" i="12"/>
  <c r="Z7" i="12" s="1"/>
  <c r="Q7" i="12"/>
  <c r="P7" i="12"/>
  <c r="X7" i="12" s="1"/>
  <c r="O7" i="12"/>
  <c r="AY46" i="14" l="1"/>
  <c r="AY52" i="15"/>
  <c r="AY53" i="15"/>
  <c r="AY50" i="15"/>
  <c r="AY53" i="16"/>
  <c r="AY52" i="16"/>
  <c r="AY51" i="16"/>
  <c r="AY50" i="16"/>
  <c r="AY51" i="15"/>
  <c r="AZ32" i="14"/>
  <c r="BE36" i="14"/>
  <c r="BE37" i="14"/>
  <c r="AY57" i="14"/>
  <c r="BN27" i="14"/>
  <c r="BM36" i="14"/>
  <c r="AZ58" i="13"/>
  <c r="AZ34" i="14"/>
  <c r="BM36" i="13"/>
  <c r="BI37" i="14"/>
  <c r="BI36" i="14"/>
  <c r="AZ57" i="13"/>
  <c r="AY57" i="13"/>
  <c r="BQ37" i="13"/>
  <c r="AZ58" i="14"/>
  <c r="AY58" i="14"/>
  <c r="AZ28" i="14"/>
  <c r="AY41" i="14"/>
  <c r="AZ57" i="14"/>
  <c r="AY37" i="14"/>
  <c r="AZ31" i="14"/>
  <c r="AY44" i="14"/>
  <c r="AY43" i="14"/>
  <c r="AZ30" i="14"/>
  <c r="AY42" i="14"/>
  <c r="AZ29" i="14"/>
  <c r="AY36" i="14"/>
  <c r="AZ28" i="13"/>
  <c r="AY41" i="13"/>
  <c r="AY44" i="13"/>
  <c r="AZ31" i="13"/>
  <c r="AZ34" i="13"/>
  <c r="AY47" i="13"/>
  <c r="AZ30" i="13"/>
  <c r="AY43" i="13"/>
  <c r="AY58" i="13"/>
  <c r="AY42" i="13"/>
  <c r="AZ29" i="13"/>
  <c r="BI37" i="13"/>
  <c r="AZ56" i="13"/>
  <c r="AY56" i="13"/>
  <c r="BI36" i="13"/>
  <c r="BE36" i="13"/>
  <c r="BE37" i="13"/>
  <c r="BF27" i="13"/>
  <c r="BQ36" i="13"/>
  <c r="AY59" i="13"/>
  <c r="AY45" i="13"/>
  <c r="AZ32" i="13"/>
  <c r="AY46" i="13"/>
  <c r="AZ33" i="13"/>
  <c r="AY36" i="13"/>
  <c r="AZ27" i="13"/>
  <c r="AY37" i="13"/>
  <c r="AY40" i="13"/>
  <c r="Y9" i="12"/>
  <c r="Y17" i="12"/>
  <c r="Y29" i="12"/>
  <c r="Y49" i="12"/>
  <c r="Y53" i="12"/>
  <c r="Y8" i="12"/>
  <c r="Z25" i="12"/>
  <c r="AA26" i="12"/>
  <c r="AB26" i="12" s="1"/>
  <c r="Y28" i="12"/>
  <c r="Y32" i="12"/>
  <c r="Y44" i="12"/>
  <c r="Y48" i="12"/>
  <c r="Z49" i="12"/>
  <c r="Y52" i="12"/>
  <c r="Y25" i="12"/>
  <c r="Y33" i="12"/>
  <c r="Y45" i="12"/>
  <c r="W9" i="12"/>
  <c r="AA9" i="12"/>
  <c r="W17" i="12"/>
  <c r="AA17" i="12"/>
  <c r="Z24" i="12"/>
  <c r="W29" i="12"/>
  <c r="AA29" i="12"/>
  <c r="W33" i="12"/>
  <c r="AA33" i="12"/>
  <c r="W45" i="12"/>
  <c r="AA45" i="12"/>
  <c r="Z48" i="12"/>
  <c r="W49" i="12"/>
  <c r="AA49" i="12"/>
  <c r="Z52" i="12"/>
  <c r="W53" i="12"/>
  <c r="AA53" i="12"/>
  <c r="AB54" i="12"/>
  <c r="Z27" i="12"/>
  <c r="AB27" i="12" s="1"/>
  <c r="Z31" i="12"/>
  <c r="AB31" i="12" s="1"/>
  <c r="Z53" i="12"/>
  <c r="Z51" i="12"/>
  <c r="AB51" i="12" s="1"/>
  <c r="Y50" i="12"/>
  <c r="Z47" i="12"/>
  <c r="AB47" i="12" s="1"/>
  <c r="Z43" i="12"/>
  <c r="Z46" i="12"/>
  <c r="AB46" i="12" s="1"/>
  <c r="Z45" i="12"/>
  <c r="Z44" i="12"/>
  <c r="AA34" i="12"/>
  <c r="Z34" i="12"/>
  <c r="Z33" i="12"/>
  <c r="Z32" i="12"/>
  <c r="Z30" i="12"/>
  <c r="AB30" i="12" s="1"/>
  <c r="Z29" i="12"/>
  <c r="Z28" i="12"/>
  <c r="Y24" i="12"/>
  <c r="Z23" i="12"/>
  <c r="AB23" i="12" s="1"/>
  <c r="Z16" i="12"/>
  <c r="AB16" i="12" s="1"/>
  <c r="Z18" i="12"/>
  <c r="AB18" i="12" s="1"/>
  <c r="Z17" i="12"/>
  <c r="Z15" i="12"/>
  <c r="AB15" i="12" s="1"/>
  <c r="Z10" i="12"/>
  <c r="AB10" i="12" s="1"/>
  <c r="Z9" i="12"/>
  <c r="Z8" i="12"/>
  <c r="AB8" i="12" s="1"/>
  <c r="W7" i="12"/>
  <c r="AA7" i="12"/>
  <c r="X24" i="12"/>
  <c r="W25" i="12"/>
  <c r="AA25" i="12"/>
  <c r="Y7" i="12"/>
  <c r="W24" i="12"/>
  <c r="AA24" i="12"/>
  <c r="Z50" i="12"/>
  <c r="AB28" i="12" l="1"/>
  <c r="AB17" i="12"/>
  <c r="AB52" i="12"/>
  <c r="AB32" i="12"/>
  <c r="AY53" i="14"/>
  <c r="AY50" i="14"/>
  <c r="AY51" i="14"/>
  <c r="AY52" i="14"/>
  <c r="AY52" i="13"/>
  <c r="AY51" i="13"/>
  <c r="AY53" i="13"/>
  <c r="AY50" i="13"/>
  <c r="AB9" i="12"/>
  <c r="AB43" i="12"/>
  <c r="AB33" i="12"/>
  <c r="AB48" i="12"/>
  <c r="AB49" i="12"/>
  <c r="AB53" i="12"/>
  <c r="AB45" i="12"/>
  <c r="AB44" i="12"/>
  <c r="AB34" i="12"/>
  <c r="AB7" i="12"/>
  <c r="AB29" i="12"/>
  <c r="AB25" i="12"/>
  <c r="AB24" i="12"/>
  <c r="AB50" i="12"/>
</calcChain>
</file>

<file path=xl/sharedStrings.xml><?xml version="1.0" encoding="utf-8"?>
<sst xmlns="http://schemas.openxmlformats.org/spreadsheetml/2006/main" count="1271" uniqueCount="61">
  <si>
    <t>SBP_7feats.svl</t>
  </si>
  <si>
    <t>Hits</t>
  </si>
  <si>
    <t>Actives</t>
  </si>
  <si>
    <t>Active Rate</t>
  </si>
  <si>
    <t>DB Active</t>
  </si>
  <si>
    <t>Enrichment</t>
  </si>
  <si>
    <t>GH</t>
  </si>
  <si>
    <t>avg active rate</t>
  </si>
  <si>
    <t>avg enrichment</t>
  </si>
  <si>
    <t>avg. GH</t>
  </si>
  <si>
    <t>max GH</t>
  </si>
  <si>
    <t>3 Features</t>
  </si>
  <si>
    <t>4 Features</t>
  </si>
  <si>
    <t>5 Features</t>
  </si>
  <si>
    <t>6 Features</t>
  </si>
  <si>
    <t>7 Features</t>
  </si>
  <si>
    <t>3 Feats.</t>
  </si>
  <si>
    <t>4 Feats.</t>
  </si>
  <si>
    <t>5 Feats.</t>
  </si>
  <si>
    <t>6 Feats.</t>
  </si>
  <si>
    <t>7 Feats.</t>
  </si>
  <si>
    <t>3 feats</t>
  </si>
  <si>
    <t>4 feats</t>
  </si>
  <si>
    <t>5 feats</t>
  </si>
  <si>
    <t>6 feats</t>
  </si>
  <si>
    <t>7 feats</t>
  </si>
  <si>
    <t>5HT2B</t>
  </si>
  <si>
    <t>dE(class)</t>
  </si>
  <si>
    <t>dE</t>
  </si>
  <si>
    <t>dU(class)</t>
  </si>
  <si>
    <t>dU</t>
  </si>
  <si>
    <t>A2A</t>
  </si>
  <si>
    <t>Beta 2</t>
  </si>
  <si>
    <t>H1</t>
  </si>
  <si>
    <t>M1</t>
  </si>
  <si>
    <t>OPRD</t>
  </si>
  <si>
    <t>Enrichments &gt; 1</t>
  </si>
  <si>
    <t>OPRK</t>
  </si>
  <si>
    <t>OPRM</t>
  </si>
  <si>
    <t>Enrichments &gt; 2</t>
  </si>
  <si>
    <t>Max. Enrichments</t>
  </si>
  <si>
    <t>Best Enrichment</t>
  </si>
  <si>
    <t>&gt; 1.5</t>
  </si>
  <si>
    <t xml:space="preserve">&gt; 2  </t>
  </si>
  <si>
    <t>Best GH</t>
  </si>
  <si>
    <t>Best EF Score Type</t>
  </si>
  <si>
    <t>Score</t>
  </si>
  <si>
    <t>Freq.</t>
  </si>
  <si>
    <t>Corr. GH</t>
  </si>
  <si>
    <t>EF &gt;1.5</t>
  </si>
  <si>
    <t>EF&gt;2</t>
  </si>
  <si>
    <t>Max</t>
  </si>
  <si>
    <t>Copy</t>
  </si>
  <si>
    <t>5HT1B</t>
  </si>
  <si>
    <t>5HT2C</t>
  </si>
  <si>
    <t>A2C</t>
  </si>
  <si>
    <t>M2</t>
  </si>
  <si>
    <t>M4</t>
  </si>
  <si>
    <t>Beta 3</t>
  </si>
  <si>
    <t>Beta 4</t>
  </si>
  <si>
    <t>Beta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</si>
</sst>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%"/>
    <numFmt numFmtId="165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0">
    <xf numFmtId="0" fontId="0" fillId="0" borderId="0" xfId="0"/>
    <xf numFmtId="0" fontId="0" fillId="0" borderId="1" xfId="0" applyBorder="1"/>
    <xf numFmtId="164" fontId="0" fillId="0" borderId="0" xfId="2" applyNumberFormat="1" applyFont="1"/>
    <xf numFmtId="43" fontId="0" fillId="0" borderId="0" xfId="1" applyFont="1"/>
    <xf numFmtId="43" fontId="0" fillId="0" borderId="0" xfId="0" applyNumberFormat="1"/>
    <xf numFmtId="2" fontId="0" fillId="0" borderId="0" xfId="0" applyNumberFormat="1"/>
    <xf numFmtId="164" fontId="0" fillId="0" borderId="2" xfId="2" applyNumberFormat="1" applyFont="1" applyBorder="1"/>
    <xf numFmtId="43" fontId="0" fillId="0" borderId="2" xfId="0" applyNumberFormat="1" applyBorder="1"/>
    <xf numFmtId="2" fontId="0" fillId="0" borderId="2" xfId="0" applyNumberFormat="1" applyBorder="1"/>
    <xf numFmtId="164" fontId="0" fillId="0" borderId="1" xfId="2" applyNumberFormat="1" applyFont="1" applyBorder="1"/>
    <xf numFmtId="43" fontId="0" fillId="0" borderId="1" xfId="1" applyFont="1" applyBorder="1"/>
    <xf numFmtId="164" fontId="0" fillId="0" borderId="3" xfId="2" applyNumberFormat="1" applyFont="1" applyBorder="1"/>
    <xf numFmtId="43" fontId="0" fillId="0" borderId="3" xfId="0" applyNumberFormat="1" applyBorder="1"/>
    <xf numFmtId="43" fontId="0" fillId="0" borderId="1" xfId="0" applyNumberFormat="1" applyBorder="1"/>
    <xf numFmtId="2" fontId="0" fillId="0" borderId="1" xfId="0" applyNumberFormat="1" applyBorder="1"/>
    <xf numFmtId="2" fontId="0" fillId="0" borderId="3" xfId="0" applyNumberFormat="1" applyBorder="1"/>
    <xf numFmtId="165" fontId="0" fillId="0" borderId="1" xfId="0" applyNumberFormat="1" applyBorder="1"/>
    <xf numFmtId="0" fontId="0" fillId="0" borderId="4" xfId="0" applyBorder="1"/>
    <xf numFmtId="43" fontId="0" fillId="0" borderId="5" xfId="0" applyNumberFormat="1" applyBorder="1"/>
    <xf numFmtId="0" fontId="0" fillId="0" borderId="6" xfId="0" applyBorder="1"/>
    <xf numFmtId="43" fontId="0" fillId="0" borderId="7" xfId="0" applyNumberFormat="1" applyBorder="1"/>
    <xf numFmtId="0" fontId="0" fillId="0" borderId="8" xfId="0" applyBorder="1"/>
    <xf numFmtId="43" fontId="0" fillId="0" borderId="9" xfId="0" applyNumberFormat="1" applyBorder="1"/>
    <xf numFmtId="0" fontId="0" fillId="0" borderId="7" xfId="0" applyBorder="1"/>
    <xf numFmtId="165" fontId="0" fillId="0" borderId="2" xfId="0" applyNumberFormat="1" applyBorder="1"/>
    <xf numFmtId="0" fontId="0" fillId="0" borderId="0" xfId="0" applyFill="1" applyBorder="1"/>
    <xf numFmtId="165" fontId="0" fillId="0" borderId="0" xfId="0" applyNumberFormat="1"/>
    <xf numFmtId="43" fontId="0" fillId="0" borderId="0" xfId="1" applyFont="1" applyBorder="1"/>
    <xf numFmtId="164" fontId="0" fillId="0" borderId="0" xfId="2" applyNumberFormat="1" applyFont="1" applyFill="1"/>
    <xf numFmtId="43" fontId="0" fillId="0" borderId="0" xfId="1" applyFont="1" applyFill="1"/>
    <xf numFmtId="164" fontId="0" fillId="0" borderId="1" xfId="2" applyNumberFormat="1" applyFont="1" applyFill="1" applyBorder="1"/>
    <xf numFmtId="43" fontId="0" fillId="0" borderId="1" xfId="1" applyFont="1" applyFill="1" applyBorder="1"/>
    <xf numFmtId="0" fontId="0" fillId="0" borderId="0" xfId="0" applyFont="1"/>
    <xf numFmtId="0" fontId="0" fillId="0" borderId="1" xfId="0" applyFont="1" applyBorder="1"/>
    <xf numFmtId="0" fontId="0" fillId="0" borderId="0" xfId="0" applyFont="1" applyBorder="1"/>
    <xf numFmtId="0" fontId="0" fillId="0" borderId="0" xfId="0" applyBorder="1"/>
    <xf numFmtId="0" fontId="0" fillId="0" borderId="1" xfId="0" applyFill="1" applyBorder="1"/>
    <xf numFmtId="164" fontId="0" fillId="0" borderId="0" xfId="2" applyNumberFormat="1" applyFont="1" applyBorder="1"/>
    <xf numFmtId="164" fontId="0" fillId="0" borderId="0" xfId="2" applyNumberFormat="1" applyFont="1" applyFill="1" applyBorder="1"/>
    <xf numFmtId="43" fontId="0" fillId="0" borderId="0" xfId="1" applyFont="1" applyFill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76B77-427F-4B78-8502-084A43730E66}">
  <dimension ref="A1:BR54"/>
  <sheetViews>
    <sheetView tabSelected="1" zoomScale="70" zoomScaleNormal="70" workbookViewId="0">
      <selection activeCell="E21" sqref="E21"/>
    </sheetView>
  </sheetViews>
  <sheetFormatPr defaultRowHeight="14.5" x14ac:dyDescent="0.35"/>
  <cols>
    <col min="3" max="5" width="9.6328125" bestFit="1" customWidth="1"/>
    <col min="6" max="7" width="9.6328125" customWidth="1"/>
    <col min="37" max="37" width="12.81640625" bestFit="1" customWidth="1"/>
    <col min="44" max="46" width="9.36328125" bestFit="1" customWidth="1"/>
    <col min="47" max="49" width="9.36328125" customWidth="1"/>
  </cols>
  <sheetData>
    <row r="1" spans="1:60" x14ac:dyDescent="0.35">
      <c r="A1" t="s">
        <v>0</v>
      </c>
      <c r="E1" t="s">
        <v>1</v>
      </c>
      <c r="K1" t="s">
        <v>2</v>
      </c>
      <c r="P1" t="s">
        <v>3</v>
      </c>
      <c r="U1" t="s">
        <v>4</v>
      </c>
      <c r="Y1" t="s">
        <v>5</v>
      </c>
      <c r="AF1" t="s">
        <v>6</v>
      </c>
    </row>
    <row r="2" spans="1:60" s="1" customFormat="1" x14ac:dyDescent="0.35">
      <c r="C2" s="1" t="s">
        <v>11</v>
      </c>
      <c r="D2" s="1" t="s">
        <v>12</v>
      </c>
      <c r="E2" s="1" t="s">
        <v>13</v>
      </c>
      <c r="F2" s="1" t="s">
        <v>14</v>
      </c>
      <c r="G2" s="1" t="s">
        <v>15</v>
      </c>
      <c r="I2" s="1" t="s">
        <v>16</v>
      </c>
      <c r="J2" s="1" t="s">
        <v>17</v>
      </c>
      <c r="K2" s="1" t="s">
        <v>18</v>
      </c>
      <c r="L2" s="1" t="s">
        <v>19</v>
      </c>
      <c r="M2" s="1" t="s">
        <v>20</v>
      </c>
      <c r="O2" s="1" t="s">
        <v>16</v>
      </c>
      <c r="P2" s="1" t="s">
        <v>17</v>
      </c>
      <c r="Q2" s="1" t="s">
        <v>18</v>
      </c>
      <c r="R2" s="1" t="s">
        <v>19</v>
      </c>
      <c r="S2" s="1" t="s">
        <v>20</v>
      </c>
      <c r="W2" s="1" t="s">
        <v>16</v>
      </c>
      <c r="X2" s="1" t="s">
        <v>17</v>
      </c>
      <c r="Y2" s="1" t="s">
        <v>18</v>
      </c>
      <c r="Z2" s="1" t="s">
        <v>19</v>
      </c>
      <c r="AA2" s="1" t="s">
        <v>20</v>
      </c>
      <c r="AB2" s="1" t="s">
        <v>51</v>
      </c>
      <c r="AD2" s="1" t="s">
        <v>16</v>
      </c>
      <c r="AE2" s="1" t="s">
        <v>17</v>
      </c>
      <c r="AF2" s="1" t="s">
        <v>18</v>
      </c>
      <c r="AG2" s="1" t="s">
        <v>19</v>
      </c>
      <c r="AH2" s="1" t="s">
        <v>20</v>
      </c>
    </row>
    <row r="3" spans="1:60" x14ac:dyDescent="0.35">
      <c r="A3" s="34" t="s">
        <v>53</v>
      </c>
      <c r="B3" s="35" t="s">
        <v>27</v>
      </c>
      <c r="C3" s="35">
        <v>563</v>
      </c>
      <c r="D3" s="35">
        <v>170</v>
      </c>
      <c r="E3" s="35">
        <v>11</v>
      </c>
      <c r="F3" s="35">
        <v>0</v>
      </c>
      <c r="G3" s="35">
        <v>0</v>
      </c>
      <c r="H3" s="35"/>
      <c r="I3" s="35">
        <v>65</v>
      </c>
      <c r="J3" s="35">
        <v>36</v>
      </c>
      <c r="K3" s="35">
        <v>0</v>
      </c>
      <c r="L3" s="35">
        <v>0</v>
      </c>
      <c r="M3" s="35">
        <v>0</v>
      </c>
      <c r="N3" s="35"/>
      <c r="O3" s="38">
        <f>IF(I3&gt;0, I3/C3, 0)</f>
        <v>0.11545293072824156</v>
      </c>
      <c r="P3" s="38">
        <f>IF(J3&gt;0, J3/D3, 0)</f>
        <v>0.21176470588235294</v>
      </c>
      <c r="Q3" s="38">
        <f>IF(K3&gt;0, K3/E3, 0)</f>
        <v>0</v>
      </c>
      <c r="R3" s="38">
        <f>IF(L3&gt;0, L3/F3, 0)</f>
        <v>0</v>
      </c>
      <c r="S3" s="38">
        <f>IF(M3&gt;0, M3/G3, 0)</f>
        <v>0</v>
      </c>
      <c r="T3" s="38"/>
      <c r="U3" s="38">
        <f>65/569</f>
        <v>0.11423550087873462</v>
      </c>
      <c r="V3" s="38"/>
      <c r="W3" s="39">
        <f>O3/$U3</f>
        <v>1.0106571936056838</v>
      </c>
      <c r="X3" s="39">
        <f>P3/$U3</f>
        <v>1.8537556561085973</v>
      </c>
      <c r="Y3" s="39">
        <f>Q3/$U3</f>
        <v>0</v>
      </c>
      <c r="Z3" s="39">
        <f>R3/$U3</f>
        <v>0</v>
      </c>
      <c r="AA3" s="39">
        <f>S3/$U3</f>
        <v>0</v>
      </c>
      <c r="AB3" s="39">
        <f>MAX(W3:AA3)</f>
        <v>1.8537556561085973</v>
      </c>
      <c r="AC3" s="39"/>
      <c r="AD3" s="39">
        <f>IF(C3&gt;0,((I3*((3*65)+C3))/(4*C3*65))*(1-(C3-I3)/(569-65)),0)</f>
        <v>4.0070202148354758E-3</v>
      </c>
      <c r="AE3" s="39">
        <f>IF(D3&gt;0,((J3*((3*65)+D3))/(4*D3*65))*(1-(D3-J3)/(569-65)),0)</f>
        <v>0.21824499030381386</v>
      </c>
      <c r="AF3" s="39">
        <f>IF(E3&gt;0,((K3*((3*65)+E3))/(4*E3*65))*(1-(E3-K3)/(569-65)),0)</f>
        <v>0</v>
      </c>
      <c r="AG3" s="39">
        <f>IF(F3&gt;0,((L3*((3*65)+F3))/(4*F3*65))*(1-(F3-L3)/(569-65)),0)</f>
        <v>0</v>
      </c>
      <c r="AH3" s="39">
        <f>IF(G3&gt;0,((M3*((3*65)+G3))/(4*G3*65))*(1-(G3-M3)/(569-65)),0)</f>
        <v>0</v>
      </c>
      <c r="AI3" s="2"/>
      <c r="AK3" s="2"/>
      <c r="AL3" s="2"/>
      <c r="AM3" s="2"/>
      <c r="AN3" s="2"/>
      <c r="AO3" s="2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D3" s="5"/>
      <c r="BE3" s="5"/>
      <c r="BF3" s="5"/>
      <c r="BG3" s="5"/>
      <c r="BH3" s="5"/>
    </row>
    <row r="4" spans="1:60" x14ac:dyDescent="0.35">
      <c r="A4" s="32" t="s">
        <v>53</v>
      </c>
      <c r="B4" t="s">
        <v>28</v>
      </c>
      <c r="C4">
        <v>492</v>
      </c>
      <c r="D4">
        <v>26</v>
      </c>
      <c r="E4">
        <v>0</v>
      </c>
      <c r="F4">
        <v>0</v>
      </c>
      <c r="G4">
        <v>0</v>
      </c>
      <c r="I4">
        <v>62</v>
      </c>
      <c r="J4">
        <v>6</v>
      </c>
      <c r="K4">
        <v>0</v>
      </c>
      <c r="L4">
        <v>0</v>
      </c>
      <c r="M4">
        <v>0</v>
      </c>
      <c r="O4" s="28">
        <f>IF(I4&gt;0, I4/C4, 0)</f>
        <v>0.12601626016260162</v>
      </c>
      <c r="P4" s="28">
        <f>IF(J4&gt;0, J4/D4, 0)</f>
        <v>0.23076923076923078</v>
      </c>
      <c r="Q4" s="28">
        <f>IF(K4&gt;0, K4/E4, 0)</f>
        <v>0</v>
      </c>
      <c r="R4" s="28">
        <f>IF(L4&gt;0, L4/F4, 0)</f>
        <v>0</v>
      </c>
      <c r="S4" s="28">
        <f>IF(M4&gt;0, M4/G4, 0)</f>
        <v>0</v>
      </c>
      <c r="T4" s="28"/>
      <c r="U4" s="28">
        <f>65/569</f>
        <v>0.11423550087873462</v>
      </c>
      <c r="V4" s="28"/>
      <c r="W4" s="29">
        <f>O4/$U4</f>
        <v>1.1031269543464666</v>
      </c>
      <c r="X4" s="29">
        <f>P4/$U4</f>
        <v>2.0201183431952665</v>
      </c>
      <c r="Y4" s="29">
        <f>Q4/$U4</f>
        <v>0</v>
      </c>
      <c r="Z4" s="29">
        <f>R4/$U4</f>
        <v>0</v>
      </c>
      <c r="AA4" s="29">
        <f>S4/$U4</f>
        <v>0</v>
      </c>
      <c r="AB4" s="29">
        <f>MAX(W4:AA4)</f>
        <v>2.0201183431952665</v>
      </c>
      <c r="AC4" s="29"/>
      <c r="AD4" s="29">
        <f>IF(C4&gt;0,((I4*((3*65)+C4))/(4*C4*65))*(1-(C4-I4)/(569-65)),0)</f>
        <v>4.888900056582985E-2</v>
      </c>
      <c r="AE4" s="29">
        <f>IF(D4&gt;0,((J4*((3*65)+D4))/(4*D4*65))*(1-(D4-J4)/(569-65)),0)</f>
        <v>0.18836996336996337</v>
      </c>
      <c r="AF4" s="29">
        <f>IF(E4&gt;0,((K4*((3*65)+E4))/(4*E4*65))*(1-(E4-K4)/(569-65)),0)</f>
        <v>0</v>
      </c>
      <c r="AG4" s="29">
        <f>IF(F4&gt;0,((L4*((3*65)+F4))/(4*F4*65))*(1-(F4-L4)/(569-65)),0)</f>
        <v>0</v>
      </c>
      <c r="AH4" s="29">
        <f>IF(G4&gt;0,((M4*((3*65)+G4))/(4*G4*65))*(1-(G4-M4)/(569-65)),0)</f>
        <v>0</v>
      </c>
      <c r="AI4" s="2"/>
      <c r="AK4" s="6"/>
      <c r="AL4" s="6"/>
      <c r="AM4" s="6"/>
      <c r="AN4" s="6"/>
      <c r="AO4" s="6"/>
      <c r="AR4" s="7"/>
      <c r="AS4" s="7"/>
      <c r="AT4" s="7"/>
      <c r="AU4" s="7"/>
      <c r="AV4" s="7"/>
      <c r="AW4" s="4"/>
      <c r="AX4" s="7"/>
      <c r="AY4" s="7"/>
      <c r="AZ4" s="7"/>
      <c r="BA4" s="7"/>
      <c r="BB4" s="7"/>
      <c r="BD4" s="5"/>
      <c r="BE4" s="5"/>
      <c r="BF4" s="8"/>
      <c r="BG4" s="8"/>
      <c r="BH4" s="8"/>
    </row>
    <row r="5" spans="1:60" x14ac:dyDescent="0.35">
      <c r="A5" s="32" t="s">
        <v>53</v>
      </c>
      <c r="B5" t="s">
        <v>29</v>
      </c>
      <c r="C5">
        <v>561</v>
      </c>
      <c r="D5">
        <v>359</v>
      </c>
      <c r="E5">
        <v>11</v>
      </c>
      <c r="F5">
        <v>1</v>
      </c>
      <c r="G5">
        <v>0</v>
      </c>
      <c r="I5">
        <v>65</v>
      </c>
      <c r="J5">
        <v>41</v>
      </c>
      <c r="K5">
        <v>0</v>
      </c>
      <c r="L5">
        <v>0</v>
      </c>
      <c r="M5">
        <v>0</v>
      </c>
      <c r="O5" s="28">
        <f>IF(I5&gt;0, I5/C5, 0)</f>
        <v>0.11586452762923351</v>
      </c>
      <c r="P5" s="28">
        <f>IF(J5&gt;0, J5/D5, 0)</f>
        <v>0.11420612813370473</v>
      </c>
      <c r="Q5" s="28">
        <f>IF(K5&gt;0, K5/E5, 0)</f>
        <v>0</v>
      </c>
      <c r="R5" s="28">
        <f>IF(L5&gt;0, L5/F5, 0)</f>
        <v>0</v>
      </c>
      <c r="S5" s="28">
        <f>IF(M5&gt;0, M5/G5, 0)</f>
        <v>0</v>
      </c>
      <c r="T5" s="28"/>
      <c r="U5" s="28">
        <f>65/569</f>
        <v>0.11423550087873462</v>
      </c>
      <c r="V5" s="28"/>
      <c r="W5" s="29">
        <f>O5/$U5</f>
        <v>1.0142602495543671</v>
      </c>
      <c r="X5" s="29">
        <f>P5/$U5</f>
        <v>0.99974287550889229</v>
      </c>
      <c r="Y5" s="29">
        <f>Q5/$U5</f>
        <v>0</v>
      </c>
      <c r="Z5" s="29">
        <f>R5/$U5</f>
        <v>0</v>
      </c>
      <c r="AA5" s="29">
        <f>S5/$U5</f>
        <v>0</v>
      </c>
      <c r="AB5" s="29">
        <f>MAX(W5:AA5)</f>
        <v>1.0142602495543671</v>
      </c>
      <c r="AC5" s="29"/>
      <c r="AD5" s="29">
        <f>IF(C5&gt;0,((I5*((3*65)+C5))/(4*C5*65))*(1-(C5-I5)/(569-65)),0)</f>
        <v>5.3475935828877193E-3</v>
      </c>
      <c r="AE5" s="29">
        <f>IF(D5&gt;0,((J5*((3*65)+D5))/(4*D5*65))*(1-(D5-J5)/(569-65)),0)</f>
        <v>8.9806595447263979E-2</v>
      </c>
      <c r="AF5" s="29">
        <f>IF(E5&gt;0,((K5*((3*65)+E5))/(4*E5*65))*(1-(E5-K5)/(569-65)),0)</f>
        <v>0</v>
      </c>
      <c r="AG5" s="29">
        <f>IF(F5&gt;0,((L5*((3*65)+F5))/(4*F5*65))*(1-(F5-L5)/(569-65)),0)</f>
        <v>0</v>
      </c>
      <c r="AH5" s="29">
        <f>IF(G5&gt;0,((M5*((3*65)+G5))/(4*G5*65))*(1-(G5-M5)/(569-65)),0)</f>
        <v>0</v>
      </c>
      <c r="AI5" s="2"/>
      <c r="AK5" s="6"/>
      <c r="AL5" s="6"/>
      <c r="AM5" s="6"/>
      <c r="AN5" s="6"/>
      <c r="AO5" s="6"/>
      <c r="AR5" s="7"/>
      <c r="AS5" s="7"/>
      <c r="AT5" s="7"/>
      <c r="AU5" s="7"/>
      <c r="AV5" s="7"/>
      <c r="AW5" s="4"/>
      <c r="AX5" s="7"/>
      <c r="AY5" s="7"/>
      <c r="AZ5" s="7"/>
      <c r="BA5" s="7"/>
      <c r="BB5" s="7"/>
      <c r="BD5" s="5"/>
      <c r="BE5" s="5"/>
      <c r="BF5" s="8"/>
      <c r="BG5" s="8"/>
      <c r="BH5" s="8"/>
    </row>
    <row r="6" spans="1:60" s="1" customFormat="1" x14ac:dyDescent="0.35">
      <c r="A6" s="32" t="s">
        <v>53</v>
      </c>
      <c r="B6" s="1" t="s">
        <v>30</v>
      </c>
      <c r="C6" s="1">
        <v>46</v>
      </c>
      <c r="D6" s="1">
        <v>18</v>
      </c>
      <c r="E6" s="1">
        <v>2</v>
      </c>
      <c r="F6" s="1">
        <v>0</v>
      </c>
      <c r="G6" s="1">
        <v>0</v>
      </c>
      <c r="I6" s="1">
        <v>5</v>
      </c>
      <c r="J6" s="1">
        <v>1</v>
      </c>
      <c r="K6" s="1">
        <v>1</v>
      </c>
      <c r="L6" s="1">
        <v>0</v>
      </c>
      <c r="M6" s="1">
        <v>0</v>
      </c>
      <c r="O6" s="30">
        <f>IF(I6&gt;0, I6/C6, 0)</f>
        <v>0.10869565217391304</v>
      </c>
      <c r="P6" s="30">
        <f>IF(J6&gt;0, J6/D6, 0)</f>
        <v>5.5555555555555552E-2</v>
      </c>
      <c r="Q6" s="30">
        <f>IF(K6&gt;0, K6/E6, 0)</f>
        <v>0.5</v>
      </c>
      <c r="R6" s="30">
        <f>IF(L6&gt;0, L6/F6, 0)</f>
        <v>0</v>
      </c>
      <c r="S6" s="30">
        <f>IF(M6&gt;0, M6/G6, 0)</f>
        <v>0</v>
      </c>
      <c r="T6" s="30"/>
      <c r="U6" s="30">
        <f>65/569</f>
        <v>0.11423550087873462</v>
      </c>
      <c r="V6" s="30"/>
      <c r="W6" s="31">
        <f>O6/$U6</f>
        <v>0.95150501672240806</v>
      </c>
      <c r="X6" s="31">
        <f>P6/$U6</f>
        <v>0.48632478632478632</v>
      </c>
      <c r="Y6" s="31">
        <f>Q6/$U6</f>
        <v>4.3769230769230774</v>
      </c>
      <c r="Z6" s="31">
        <f>R6/$U6</f>
        <v>0</v>
      </c>
      <c r="AA6" s="31">
        <f>S6/$U6</f>
        <v>0</v>
      </c>
      <c r="AB6" s="31">
        <f>MAX(W6:AA6)</f>
        <v>4.3769230769230774</v>
      </c>
      <c r="AC6" s="31"/>
      <c r="AD6" s="31">
        <f>IF(C6&gt;0,((I6*((3*65)+C6))/(4*C6*65))*(1-(C6-I6)/(569-65)),0)</f>
        <v>9.2556371768328288E-2</v>
      </c>
      <c r="AE6" s="31">
        <f>IF(D6&gt;0,((J6*((3*65)+D6))/(4*D6*65))*(1-(D6-J6)/(569-65)),0)</f>
        <v>4.3977665852665854E-2</v>
      </c>
      <c r="AF6" s="31">
        <f>IF(E6&gt;0,((K6*((3*65)+E6))/(4*E6*65))*(1-(E6-K6)/(569-65)),0)</f>
        <v>0.37809447496947496</v>
      </c>
      <c r="AG6" s="31">
        <f>IF(F6&gt;0,((L6*((3*65)+F6))/(4*F6*65))*(1-(F6-L6)/(569-65)),0)</f>
        <v>0</v>
      </c>
      <c r="AH6" s="31">
        <f>IF(G6&gt;0,((M6*((3*65)+G6))/(4*G6*65))*(1-(G6-M6)/(569-65)),0)</f>
        <v>0</v>
      </c>
      <c r="AI6" s="9"/>
      <c r="AK6" s="11"/>
      <c r="AL6" s="11"/>
      <c r="AM6" s="11"/>
      <c r="AN6" s="11"/>
      <c r="AO6" s="11"/>
      <c r="AR6" s="12"/>
      <c r="AS6" s="12"/>
      <c r="AT6" s="12"/>
      <c r="AU6" s="12"/>
      <c r="AV6" s="12"/>
      <c r="AW6" s="13"/>
      <c r="AX6" s="12"/>
      <c r="AY6" s="12"/>
      <c r="AZ6" s="12"/>
      <c r="BA6" s="12"/>
      <c r="BB6" s="12"/>
      <c r="BD6" s="14"/>
      <c r="BE6" s="14"/>
      <c r="BF6" s="15"/>
      <c r="BG6" s="15"/>
      <c r="BH6" s="15"/>
    </row>
    <row r="7" spans="1:60" x14ac:dyDescent="0.35">
      <c r="A7" s="32" t="s">
        <v>26</v>
      </c>
      <c r="B7" s="35" t="s">
        <v>27</v>
      </c>
      <c r="C7" s="35">
        <v>566</v>
      </c>
      <c r="D7" s="35">
        <v>467</v>
      </c>
      <c r="E7" s="35">
        <v>68</v>
      </c>
      <c r="F7" s="35">
        <v>1</v>
      </c>
      <c r="G7" s="35">
        <v>0</v>
      </c>
      <c r="H7" s="35"/>
      <c r="I7" s="35">
        <v>86</v>
      </c>
      <c r="J7" s="35">
        <v>67</v>
      </c>
      <c r="K7" s="35">
        <v>12</v>
      </c>
      <c r="L7" s="35">
        <v>1</v>
      </c>
      <c r="M7" s="35">
        <v>0</v>
      </c>
      <c r="N7" s="35"/>
      <c r="O7" s="37">
        <f>IF(I7&gt;0, I7/C7, 0)</f>
        <v>0.1519434628975265</v>
      </c>
      <c r="P7" s="37">
        <f>IF(J7&gt;0, J7/D7, 0)</f>
        <v>0.14346895074946467</v>
      </c>
      <c r="Q7" s="37">
        <f>IF(K7&gt;0, K7/E7, 0)</f>
        <v>0.17647058823529413</v>
      </c>
      <c r="R7" s="37">
        <f>IF(L7&gt;0, L7/F7, 0)</f>
        <v>1</v>
      </c>
      <c r="S7" s="37">
        <f>IF(M7&gt;0, M7/G7, 0)</f>
        <v>0</v>
      </c>
      <c r="T7" s="37"/>
      <c r="U7" s="37">
        <f>86/569</f>
        <v>0.15114235500878734</v>
      </c>
      <c r="V7" s="37"/>
      <c r="W7" s="27">
        <f>O7/$U7</f>
        <v>1.0053003533568905</v>
      </c>
      <c r="X7" s="27">
        <f>P7/$U7</f>
        <v>0.94923061600517911</v>
      </c>
      <c r="Y7" s="27">
        <f>Q7/$U7</f>
        <v>1.1675786593707251</v>
      </c>
      <c r="Z7" s="27">
        <f>R7/$U7</f>
        <v>6.6162790697674421</v>
      </c>
      <c r="AA7" s="27">
        <f>S7/$U7</f>
        <v>0</v>
      </c>
      <c r="AB7" s="27">
        <f>MAX(W7:AA7)</f>
        <v>6.6162790697674421</v>
      </c>
      <c r="AC7" s="27"/>
      <c r="AD7" s="27">
        <f>IF(C7&gt;0,((I7*((3*86)+C7))/(4*C7*86))*(1-(C7-I7)/(569-86)),0)</f>
        <v>2.2606061936220221E-3</v>
      </c>
      <c r="AE7" s="27">
        <f>IF(D7&gt;0,((J7*((3*86)+D7))/(4*D7*86))*(1-(D7-J7)/(569-86)),0)</f>
        <v>5.1959916891455016E-2</v>
      </c>
      <c r="AF7" s="27">
        <f>IF(E7&gt;0,((K7*((3*86)+E7))/(4*E7*86))*(1-(E7-K7)/(569-86)),0)</f>
        <v>0.14784690418128829</v>
      </c>
      <c r="AG7" s="27">
        <f>IF(F7&gt;0,((L7*((3*86)+F7))/(4*F7*86))*(1-(F7-L7)/(569-86)),0)</f>
        <v>0.75290697674418605</v>
      </c>
      <c r="AH7" s="27">
        <f>IF(G7&gt;0,((M7*((3*86)+G7))/(4*G7*86))*(1-(G7-M7)/(569-86)),0)</f>
        <v>0</v>
      </c>
      <c r="AI7" s="2"/>
    </row>
    <row r="8" spans="1:60" x14ac:dyDescent="0.35">
      <c r="A8" s="32" t="s">
        <v>26</v>
      </c>
      <c r="B8" t="s">
        <v>28</v>
      </c>
      <c r="C8">
        <v>20</v>
      </c>
      <c r="D8">
        <v>4</v>
      </c>
      <c r="E8">
        <v>0</v>
      </c>
      <c r="F8">
        <v>0</v>
      </c>
      <c r="G8">
        <v>0</v>
      </c>
      <c r="I8">
        <v>2</v>
      </c>
      <c r="J8">
        <v>0</v>
      </c>
      <c r="K8">
        <v>0</v>
      </c>
      <c r="L8">
        <v>0</v>
      </c>
      <c r="M8">
        <v>0</v>
      </c>
      <c r="O8" s="2">
        <f>IF(I8&gt;0, I8/C8, 0)</f>
        <v>0.1</v>
      </c>
      <c r="P8" s="2">
        <f>IF(J8&gt;0, J8/D8, 0)</f>
        <v>0</v>
      </c>
      <c r="Q8" s="2">
        <f>IF(K8&gt;0, K8/E8, 0)</f>
        <v>0</v>
      </c>
      <c r="R8" s="2">
        <f>IF(L8&gt;0, L8/F8, 0)</f>
        <v>0</v>
      </c>
      <c r="S8" s="2">
        <f>IF(M8&gt;0, M8/G8, 0)</f>
        <v>0</v>
      </c>
      <c r="T8" s="2"/>
      <c r="U8" s="2">
        <f>86/569</f>
        <v>0.15114235500878734</v>
      </c>
      <c r="V8" s="2"/>
      <c r="W8" s="3">
        <f>O8/$U8</f>
        <v>0.66162790697674423</v>
      </c>
      <c r="X8" s="3">
        <f>P8/$U8</f>
        <v>0</v>
      </c>
      <c r="Y8" s="3">
        <f>Q8/$U8</f>
        <v>0</v>
      </c>
      <c r="Z8" s="3">
        <f>R8/$U8</f>
        <v>0</v>
      </c>
      <c r="AA8" s="3">
        <f>S8/$U8</f>
        <v>0</v>
      </c>
      <c r="AB8" s="3">
        <f>MAX(W8:AA8)</f>
        <v>0.66162790697674423</v>
      </c>
      <c r="AC8" s="3"/>
      <c r="AD8" s="3">
        <f>IF(C8&gt;0,((I8*((3*86)+C8))/(4*C8*86))*(1-(C8-I8)/(569-86)),0)</f>
        <v>7.780225335837064E-2</v>
      </c>
      <c r="AE8" s="3">
        <f>IF(D8&gt;0,((J8*((3*86)+D8))/(4*D8*86))*(1-(D8-J8)/(569-86)),0)</f>
        <v>0</v>
      </c>
      <c r="AF8" s="3">
        <f>IF(E8&gt;0,((K8*((3*86)+E8))/(4*E8*86))*(1-(E8-K8)/(569-86)),0)</f>
        <v>0</v>
      </c>
      <c r="AG8" s="3">
        <f>IF(F8&gt;0,((L8*((3*86)+F8))/(4*F8*86))*(1-(F8-L8)/(569-86)),0)</f>
        <v>0</v>
      </c>
      <c r="AH8" s="3">
        <f>IF(G8&gt;0,((M8*((3*86)+G8))/(4*G8*86))*(1-(G8-M8)/(569-86)),0)</f>
        <v>0</v>
      </c>
      <c r="AI8" s="2"/>
    </row>
    <row r="9" spans="1:60" x14ac:dyDescent="0.35">
      <c r="A9" s="32" t="s">
        <v>26</v>
      </c>
      <c r="B9" t="s">
        <v>29</v>
      </c>
      <c r="C9">
        <v>544</v>
      </c>
      <c r="D9">
        <v>280</v>
      </c>
      <c r="E9">
        <v>18</v>
      </c>
      <c r="F9">
        <v>3</v>
      </c>
      <c r="G9">
        <v>0</v>
      </c>
      <c r="I9">
        <v>83</v>
      </c>
      <c r="J9">
        <v>36</v>
      </c>
      <c r="K9">
        <v>2</v>
      </c>
      <c r="L9">
        <v>1</v>
      </c>
      <c r="M9">
        <v>0</v>
      </c>
      <c r="O9" s="2">
        <f>IF(I9&gt;0, I9/C9, 0)</f>
        <v>0.15257352941176472</v>
      </c>
      <c r="P9" s="2">
        <f>IF(J9&gt;0, J9/D9, 0)</f>
        <v>0.12857142857142856</v>
      </c>
      <c r="Q9" s="2">
        <f>IF(K9&gt;0, K9/E9, 0)</f>
        <v>0.1111111111111111</v>
      </c>
      <c r="R9" s="2">
        <f>IF(L9&gt;0, L9/F9, 0)</f>
        <v>0.33333333333333331</v>
      </c>
      <c r="S9" s="2">
        <f>IF(M9&gt;0, M9/G9, 0)</f>
        <v>0</v>
      </c>
      <c r="T9" s="2"/>
      <c r="U9" s="2">
        <f>86/569</f>
        <v>0.15114235500878734</v>
      </c>
      <c r="V9" s="2"/>
      <c r="W9" s="3">
        <f>O9/$U9</f>
        <v>1.0094690492476062</v>
      </c>
      <c r="X9" s="3">
        <f>P9/$U9</f>
        <v>0.85066445182724248</v>
      </c>
      <c r="Y9" s="3">
        <f>Q9/$U9</f>
        <v>0.73514211886304914</v>
      </c>
      <c r="Z9" s="3">
        <f>R9/$U9</f>
        <v>2.2054263565891472</v>
      </c>
      <c r="AA9" s="3">
        <f>S9/$U9</f>
        <v>0</v>
      </c>
      <c r="AB9" s="3">
        <f>MAX(W9:AA9)</f>
        <v>2.2054263565891472</v>
      </c>
      <c r="AC9" s="3"/>
      <c r="AD9" s="3">
        <f>IF(C9&gt;0,((I9*((3*86)+C9))/(4*C9*86))*(1-(C9-I9)/(569-86)),0)</f>
        <v>1.620207612873259E-2</v>
      </c>
      <c r="AE9" s="3">
        <f>IF(D9&gt;0,((J9*((3*86)+D9))/(4*D9*86))*(1-(D9-J9)/(569-86)),0)</f>
        <v>9.9499081735828818E-2</v>
      </c>
      <c r="AF9" s="3">
        <f>IF(E9&gt;0,((K9*((3*86)+E9))/(4*E9*86))*(1-(E9-K9)/(569-86)),0)</f>
        <v>8.6194167589516438E-2</v>
      </c>
      <c r="AG9" s="3">
        <f>IF(F9&gt;0,((L9*((3*86)+F9))/(4*F9*86))*(1-(F9-L9)/(569-86)),0)</f>
        <v>0.25185974288603208</v>
      </c>
      <c r="AH9" s="3">
        <f>IF(G9&gt;0,((M9*((3*86)+G9))/(4*G9*86))*(1-(G9-M9)/(569-86)),0)</f>
        <v>0</v>
      </c>
      <c r="AI9" s="2"/>
    </row>
    <row r="10" spans="1:60" s="1" customFormat="1" x14ac:dyDescent="0.35">
      <c r="A10" s="32" t="s">
        <v>26</v>
      </c>
      <c r="B10" s="1" t="s">
        <v>30</v>
      </c>
      <c r="C10" s="1">
        <v>17</v>
      </c>
      <c r="D10" s="1">
        <v>1</v>
      </c>
      <c r="E10" s="1">
        <v>0</v>
      </c>
      <c r="F10" s="1">
        <v>0</v>
      </c>
      <c r="G10" s="1">
        <v>0</v>
      </c>
      <c r="I10" s="1">
        <v>2</v>
      </c>
      <c r="J10" s="1">
        <v>0</v>
      </c>
      <c r="K10" s="1">
        <v>0</v>
      </c>
      <c r="L10" s="1">
        <v>0</v>
      </c>
      <c r="M10" s="1">
        <v>0</v>
      </c>
      <c r="O10" s="9">
        <f>IF(I10&gt;0, I10/C10, 0)</f>
        <v>0.11764705882352941</v>
      </c>
      <c r="P10" s="9">
        <f>IF(J10&gt;0, J10/D10, 0)</f>
        <v>0</v>
      </c>
      <c r="Q10" s="9">
        <f>IF(K10&gt;0, K10/E10, 0)</f>
        <v>0</v>
      </c>
      <c r="R10" s="9">
        <f>IF(L10&gt;0, L10/F10, 0)</f>
        <v>0</v>
      </c>
      <c r="S10" s="9">
        <f>IF(M10&gt;0, M10/G10, 0)</f>
        <v>0</v>
      </c>
      <c r="T10" s="9"/>
      <c r="U10" s="9">
        <f>86/569</f>
        <v>0.15114235500878734</v>
      </c>
      <c r="V10" s="9"/>
      <c r="W10" s="10">
        <f>O10/$U10</f>
        <v>0.77838577291381672</v>
      </c>
      <c r="X10" s="10">
        <f>P10/$U10</f>
        <v>0</v>
      </c>
      <c r="Y10" s="10">
        <f>Q10/$U10</f>
        <v>0</v>
      </c>
      <c r="Z10" s="10">
        <f>R10/$U10</f>
        <v>0</v>
      </c>
      <c r="AA10" s="10">
        <f>S10/$U10</f>
        <v>0</v>
      </c>
      <c r="AB10" s="10">
        <f>MAX(W10:AA10)</f>
        <v>0.77838577291381672</v>
      </c>
      <c r="AC10" s="10"/>
      <c r="AD10" s="10">
        <f>IF(C10&gt;0,((I10*((3*86)+C10))/(4*C10*86))*(1-(C10-I10)/(569-86)),0)</f>
        <v>9.1128463518875713E-2</v>
      </c>
      <c r="AE10" s="10">
        <f>IF(D10&gt;0,((J10*((3*86)+D10))/(4*D10*86))*(1-(D10-J10)/(569-86)),0)</f>
        <v>0</v>
      </c>
      <c r="AF10" s="10">
        <f>IF(E10&gt;0,((K10*((3*86)+E10))/(4*E10*86))*(1-(E10-K10)/(569-86)),0)</f>
        <v>0</v>
      </c>
      <c r="AG10" s="10">
        <f>IF(F10&gt;0,((L10*((3*86)+F10))/(4*F10*86))*(1-(F10-L10)/(569-86)),0)</f>
        <v>0</v>
      </c>
      <c r="AH10" s="10">
        <f>IF(G10&gt;0,((M10*((3*86)+G10))/(4*G10*86))*(1-(G10-M10)/(569-86)),0)</f>
        <v>0</v>
      </c>
      <c r="AI10" s="9"/>
    </row>
    <row r="11" spans="1:60" x14ac:dyDescent="0.35">
      <c r="A11" s="32" t="s">
        <v>54</v>
      </c>
      <c r="B11" s="35" t="s">
        <v>27</v>
      </c>
      <c r="C11" s="35">
        <v>565</v>
      </c>
      <c r="D11" s="35">
        <v>498</v>
      </c>
      <c r="E11" s="35">
        <v>69</v>
      </c>
      <c r="F11" s="35">
        <v>2</v>
      </c>
      <c r="G11" s="35">
        <v>0</v>
      </c>
      <c r="H11" s="35"/>
      <c r="I11" s="35">
        <v>86</v>
      </c>
      <c r="J11" s="35">
        <v>78</v>
      </c>
      <c r="K11" s="35">
        <v>5</v>
      </c>
      <c r="L11" s="35">
        <v>0</v>
      </c>
      <c r="M11" s="35">
        <v>0</v>
      </c>
      <c r="N11" s="35"/>
      <c r="O11" s="38">
        <f>IF(I11&gt;0, I11/C11, 0)</f>
        <v>0.15221238938053097</v>
      </c>
      <c r="P11" s="38">
        <f>IF(J11&gt;0, J11/D11, 0)</f>
        <v>0.15662650602409639</v>
      </c>
      <c r="Q11" s="38">
        <f>IF(K11&gt;0, K11/E11, 0)</f>
        <v>7.2463768115942032E-2</v>
      </c>
      <c r="R11" s="38">
        <f>IF(L11&gt;0, L11/F11, 0)</f>
        <v>0</v>
      </c>
      <c r="S11" s="38">
        <f>IF(M11&gt;0, M11/G11, 0)</f>
        <v>0</v>
      </c>
      <c r="T11" s="38"/>
      <c r="U11" s="38">
        <f>86/569</f>
        <v>0.15114235500878734</v>
      </c>
      <c r="V11" s="38"/>
      <c r="W11" s="39">
        <f>IF(O11&gt;0, O11/$U11, 0)</f>
        <v>1.0070796460176992</v>
      </c>
      <c r="X11" s="39">
        <f>IF(P11&gt;0, P11/$U11, 0)</f>
        <v>1.0362846735780331</v>
      </c>
      <c r="Y11" s="39">
        <f>IF(Q11&gt;0, Q11/$U11, 0)</f>
        <v>0.47944051230198859</v>
      </c>
      <c r="Z11" s="39">
        <f>R11/$U11</f>
        <v>0</v>
      </c>
      <c r="AA11" s="39">
        <f>S11/$U11</f>
        <v>0</v>
      </c>
      <c r="AB11" s="39">
        <f>MAX(W11:AA11)</f>
        <v>1.0362846735780331</v>
      </c>
      <c r="AC11" s="39"/>
      <c r="AD11" s="39">
        <f>IF(C11&gt;0,((I11*((3*86)+C11))/(4*C11*86))*(1-(C11-I11)/(569-86)),0)</f>
        <v>3.0158119423221576E-3</v>
      </c>
      <c r="AE11" s="39">
        <f>IF(D11&gt;0,((J11*((3*86)+D11))/(4*D11*86))*(1-(D11-J11)/(569-86)),0)</f>
        <v>4.4897486812771822E-2</v>
      </c>
      <c r="AF11" s="39">
        <f>IF(E11&gt;0,((K11*((3*86)+E11))/(4*E11*86))*(1-(E11-K11)/(569-86)),0)</f>
        <v>5.9755394222576717E-2</v>
      </c>
      <c r="AG11" s="39">
        <f>IF(F11&gt;0,((L11*((3*86)+F11))/(4*F11*86))*(1-(F11-L11)/(569-86)),0)</f>
        <v>0</v>
      </c>
      <c r="AH11" s="39">
        <f>IF(G11&gt;0,((M11*((3*86)+G11))/(4*G11*86))*(1-(G11-M11)/(569-86)),0)</f>
        <v>0</v>
      </c>
      <c r="AI11" s="2"/>
      <c r="AR11" s="5"/>
      <c r="AS11" s="5"/>
      <c r="AT11" s="5"/>
      <c r="AU11" s="5"/>
      <c r="AV11" s="5"/>
      <c r="AW11" s="5"/>
    </row>
    <row r="12" spans="1:60" x14ac:dyDescent="0.35">
      <c r="A12" s="32" t="s">
        <v>54</v>
      </c>
      <c r="B12" t="s">
        <v>28</v>
      </c>
      <c r="C12">
        <v>502</v>
      </c>
      <c r="D12">
        <v>40</v>
      </c>
      <c r="E12">
        <v>1</v>
      </c>
      <c r="F12">
        <v>0</v>
      </c>
      <c r="G12">
        <v>0</v>
      </c>
      <c r="I12">
        <v>76</v>
      </c>
      <c r="J12">
        <v>4</v>
      </c>
      <c r="K12">
        <v>0</v>
      </c>
      <c r="L12">
        <v>0</v>
      </c>
      <c r="M12">
        <v>0</v>
      </c>
      <c r="O12" s="28">
        <f>IF(I12&gt;0, I12/C12, 0)</f>
        <v>0.15139442231075698</v>
      </c>
      <c r="P12" s="28">
        <f>IF(J12&gt;0, J12/D12, 0)</f>
        <v>0.1</v>
      </c>
      <c r="Q12" s="28">
        <f>IF(K12&gt;0, K12/E12, 0)</f>
        <v>0</v>
      </c>
      <c r="R12" s="28">
        <f>IF(L12&gt;0, L12/F12, 0)</f>
        <v>0</v>
      </c>
      <c r="S12" s="28">
        <f>IF(M12&gt;0, M12/G12, 0)</f>
        <v>0</v>
      </c>
      <c r="T12" s="28"/>
      <c r="U12" s="28">
        <f>86/569</f>
        <v>0.15114235500878734</v>
      </c>
      <c r="V12" s="28"/>
      <c r="W12" s="29">
        <f>IF(O12&gt;0, O12/$U12, 0)</f>
        <v>1.0016677476141944</v>
      </c>
      <c r="X12" s="29">
        <f>IF(P12&gt;0, P12/$U12, 0)</f>
        <v>0.66162790697674423</v>
      </c>
      <c r="Y12" s="29">
        <f>IF(Q12&gt;0, Q12/$U12, 0)</f>
        <v>0</v>
      </c>
      <c r="Z12" s="29">
        <f>R12/$U12</f>
        <v>0</v>
      </c>
      <c r="AA12" s="29">
        <f>S12/$U12</f>
        <v>0</v>
      </c>
      <c r="AB12" s="29">
        <f>MAX(W12:AA12)</f>
        <v>1.0016677476141944</v>
      </c>
      <c r="AC12" s="29"/>
      <c r="AD12" s="29">
        <f>IF(C12&gt;0,((I12*((3*86)+C12))/(4*C12*86))*(1-(C12-I12)/(569-86)),0)</f>
        <v>3.9472328798341234E-2</v>
      </c>
      <c r="AE12" s="29">
        <f>IF(D12&gt;0,((J12*((3*86)+D12))/(4*D12*86))*(1-(D12-J12)/(569-86)),0)</f>
        <v>8.0171168568539647E-2</v>
      </c>
      <c r="AF12" s="29">
        <f>IF(E12&gt;0,((K12*((3*86)+E12))/(4*E12*86))*(1-(E12-K12)/(569-86)),0)</f>
        <v>0</v>
      </c>
      <c r="AG12" s="29">
        <f>IF(F12&gt;0,((L12*((3*86)+F12))/(4*F12*86))*(1-(F12-L12)/(569-86)),0)</f>
        <v>0</v>
      </c>
      <c r="AH12" s="29">
        <f>IF(G12&gt;0,((M12*((3*86)+G12))/(4*G12*86))*(1-(G12-M12)/(569-86)),0)</f>
        <v>0</v>
      </c>
      <c r="AI12" s="2"/>
      <c r="AR12" s="8"/>
      <c r="AS12" s="8"/>
      <c r="AT12" s="8"/>
      <c r="AU12" s="5"/>
      <c r="AV12" s="5"/>
      <c r="AW12" s="5"/>
    </row>
    <row r="13" spans="1:60" x14ac:dyDescent="0.35">
      <c r="A13" s="32" t="s">
        <v>54</v>
      </c>
      <c r="B13" t="s">
        <v>29</v>
      </c>
      <c r="C13">
        <v>497</v>
      </c>
      <c r="D13">
        <v>186</v>
      </c>
      <c r="E13">
        <v>14</v>
      </c>
      <c r="F13">
        <v>0</v>
      </c>
      <c r="G13">
        <v>0</v>
      </c>
      <c r="I13">
        <v>69</v>
      </c>
      <c r="J13">
        <v>26</v>
      </c>
      <c r="K13">
        <v>1</v>
      </c>
      <c r="L13">
        <v>0</v>
      </c>
      <c r="M13">
        <v>0</v>
      </c>
      <c r="O13" s="28">
        <f>IF(I13&gt;0, I13/C13, 0)</f>
        <v>0.13883299798792756</v>
      </c>
      <c r="P13" s="28">
        <f>IF(J13&gt;0, J13/D13, 0)</f>
        <v>0.13978494623655913</v>
      </c>
      <c r="Q13" s="28">
        <f>IF(K13&gt;0, K13/E13, 0)</f>
        <v>7.1428571428571425E-2</v>
      </c>
      <c r="R13" s="28">
        <f>IF(L13&gt;0, L13/F13, 0)</f>
        <v>0</v>
      </c>
      <c r="S13" s="28">
        <f>IF(M13&gt;0, M13/G13, 0)</f>
        <v>0</v>
      </c>
      <c r="T13" s="28"/>
      <c r="U13" s="28">
        <f>86/569</f>
        <v>0.15114235500878734</v>
      </c>
      <c r="V13" s="28"/>
      <c r="W13" s="29">
        <f>IF(O13&gt;0, O13/$U13, 0)</f>
        <v>0.91855785878059049</v>
      </c>
      <c r="X13" s="29">
        <f>IF(P13&gt;0, P13/$U13, 0)</f>
        <v>0.92485621405351337</v>
      </c>
      <c r="Y13" s="29">
        <f>IF(Q13&gt;0, Q13/$U13, 0)</f>
        <v>0.47259136212624586</v>
      </c>
      <c r="Z13" s="29">
        <f>R13/$U13</f>
        <v>0</v>
      </c>
      <c r="AA13" s="29">
        <f>S13/$U13</f>
        <v>0</v>
      </c>
      <c r="AB13" s="29">
        <f>MAX(W13:AA13)</f>
        <v>0.92485621405351337</v>
      </c>
      <c r="AC13" s="29"/>
      <c r="AD13" s="29">
        <f>IF(C13&gt;0,((I13*((3*86)+C13))/(4*C13*86))*(1-(C13-I13)/(569-86)),0)</f>
        <v>3.4697386979685434E-2</v>
      </c>
      <c r="AE13" s="29">
        <f>IF(D13&gt;0,((J13*((3*86)+D13))/(4*D13*86))*(1-(D13-J13)/(569-86)),0)</f>
        <v>0.12065361060762086</v>
      </c>
      <c r="AF13" s="29">
        <f>IF(E13&gt;0,((K13*((3*86)+E13))/(4*E13*86))*(1-(E13-K13)/(569-86)),0)</f>
        <v>5.4958282605256467E-2</v>
      </c>
      <c r="AG13" s="29">
        <f>IF(F13&gt;0,((L13*((3*86)+F13))/(4*F13*86))*(1-(F13-L13)/(569-86)),0)</f>
        <v>0</v>
      </c>
      <c r="AH13" s="29">
        <f>IF(G13&gt;0,((M13*((3*86)+G13))/(4*G13*86))*(1-(G13-M13)/(569-86)),0)</f>
        <v>0</v>
      </c>
      <c r="AI13" s="2"/>
      <c r="AR13" s="8"/>
      <c r="AS13" s="8"/>
      <c r="AT13" s="8"/>
      <c r="AU13" s="5"/>
      <c r="AV13" s="5"/>
      <c r="AW13" s="5"/>
    </row>
    <row r="14" spans="1:60" s="1" customFormat="1" x14ac:dyDescent="0.35">
      <c r="A14" s="32" t="s">
        <v>54</v>
      </c>
      <c r="B14" s="1" t="s">
        <v>30</v>
      </c>
      <c r="C14" s="1">
        <v>18</v>
      </c>
      <c r="D14" s="1">
        <v>3</v>
      </c>
      <c r="E14" s="1">
        <v>0</v>
      </c>
      <c r="F14" s="1">
        <v>0</v>
      </c>
      <c r="G14" s="1">
        <v>0</v>
      </c>
      <c r="I14" s="1">
        <v>2</v>
      </c>
      <c r="J14" s="1">
        <v>0</v>
      </c>
      <c r="K14" s="1">
        <v>0</v>
      </c>
      <c r="L14" s="1">
        <v>0</v>
      </c>
      <c r="M14" s="1">
        <v>0</v>
      </c>
      <c r="O14" s="30">
        <f>IF(I14&gt;0, I14/C14, 0)</f>
        <v>0.1111111111111111</v>
      </c>
      <c r="P14" s="30">
        <f>IF(J14&gt;0, J14/D14, 0)</f>
        <v>0</v>
      </c>
      <c r="Q14" s="30">
        <f>IF(K14&gt;0, K14/E14, 0)</f>
        <v>0</v>
      </c>
      <c r="R14" s="30">
        <f>IF(L14&gt;0, L14/F14, 0)</f>
        <v>0</v>
      </c>
      <c r="S14" s="30">
        <f>IF(M14&gt;0, M14/G14, 0)</f>
        <v>0</v>
      </c>
      <c r="T14" s="30"/>
      <c r="U14" s="30">
        <f>86/569</f>
        <v>0.15114235500878734</v>
      </c>
      <c r="V14" s="30"/>
      <c r="W14" s="31">
        <f>IF(O14&gt;0, O14/$U14, 0)</f>
        <v>0.73514211886304914</v>
      </c>
      <c r="X14" s="31">
        <f>IF(P14&gt;0, P14/$U14, 0)</f>
        <v>0</v>
      </c>
      <c r="Y14" s="31">
        <f>IF(Q14&gt;0, Q14/$U14, 0)</f>
        <v>0</v>
      </c>
      <c r="Z14" s="31">
        <f>R14/$U14</f>
        <v>0</v>
      </c>
      <c r="AA14" s="31">
        <f>S14/$U14</f>
        <v>0</v>
      </c>
      <c r="AB14" s="31">
        <f>MAX(W14:AA14)</f>
        <v>0.73514211886304914</v>
      </c>
      <c r="AC14" s="31"/>
      <c r="AD14" s="31">
        <f>IF(C14&gt;0,((I14*((3*86)+C14))/(4*C14*86))*(1-(C14-I14)/(569-86)),0)</f>
        <v>8.6194167589516438E-2</v>
      </c>
      <c r="AE14" s="31">
        <f>IF(D14&gt;0,((J14*((3*86)+D14))/(4*D14*86))*(1-(D14-J14)/(569-86)),0)</f>
        <v>0</v>
      </c>
      <c r="AF14" s="31">
        <f>IF(E14&gt;0,((K14*((3*86)+E14))/(4*E14*86))*(1-(E14-K14)/(569-86)),0)</f>
        <v>0</v>
      </c>
      <c r="AG14" s="31">
        <f>IF(F14&gt;0,((L14*((3*86)+F14))/(4*F14*86))*(1-(F14-L14)/(569-86)),0)</f>
        <v>0</v>
      </c>
      <c r="AH14" s="31">
        <f>IF(G14&gt;0,((M14*((3*86)+G14))/(4*G14*86))*(1-(G14-M14)/(569-86)),0)</f>
        <v>0</v>
      </c>
      <c r="AI14" s="9"/>
      <c r="AR14" s="15"/>
      <c r="AS14" s="15"/>
      <c r="AT14" s="15"/>
      <c r="AU14" s="14"/>
      <c r="AV14" s="14"/>
      <c r="AW14" s="14"/>
    </row>
    <row r="15" spans="1:60" x14ac:dyDescent="0.35">
      <c r="A15" s="32" t="s">
        <v>31</v>
      </c>
      <c r="B15" s="35" t="s">
        <v>27</v>
      </c>
      <c r="C15" s="25">
        <v>565</v>
      </c>
      <c r="D15" s="25">
        <v>473</v>
      </c>
      <c r="E15" s="25">
        <v>133</v>
      </c>
      <c r="F15" s="25">
        <v>13</v>
      </c>
      <c r="G15" s="25">
        <v>0</v>
      </c>
      <c r="H15" s="35"/>
      <c r="I15" s="25">
        <v>29</v>
      </c>
      <c r="J15" s="25">
        <v>21</v>
      </c>
      <c r="K15" s="25">
        <v>7</v>
      </c>
      <c r="L15" s="25">
        <v>0</v>
      </c>
      <c r="M15" s="25">
        <v>0</v>
      </c>
      <c r="N15" s="35"/>
      <c r="O15" s="37">
        <f>IF(I15&gt;0, I15/C15, 0)</f>
        <v>5.1327433628318583E-2</v>
      </c>
      <c r="P15" s="37">
        <f>IF(J15&gt;0, J15/D15, 0)</f>
        <v>4.4397463002114168E-2</v>
      </c>
      <c r="Q15" s="37">
        <f>IF(K15&gt;0, K15/E15, 0)</f>
        <v>5.2631578947368418E-2</v>
      </c>
      <c r="R15" s="37">
        <f>IF(L15&gt;0, L15/F15, 0)</f>
        <v>0</v>
      </c>
      <c r="S15" s="37">
        <f>IF(M15&gt;0, M15/G15, 0)</f>
        <v>0</v>
      </c>
      <c r="T15" s="37"/>
      <c r="U15" s="37">
        <f>29/569</f>
        <v>5.0966608084358524E-2</v>
      </c>
      <c r="V15" s="37"/>
      <c r="W15" s="27">
        <f>IF(O15&gt;0, O15/$U15, 0)</f>
        <v>1.0070796460176992</v>
      </c>
      <c r="X15" s="27">
        <f>IF(P15&gt;0, P15/$U15, 0)</f>
        <v>0.8711088430414814</v>
      </c>
      <c r="Y15" s="27">
        <f>IF(Q15&gt;0, Q15/$U15, 0)</f>
        <v>1.0326678765880217</v>
      </c>
      <c r="Z15" s="27">
        <f>R15/$U15</f>
        <v>0</v>
      </c>
      <c r="AA15" s="27">
        <f>S15/$U15</f>
        <v>0</v>
      </c>
      <c r="AB15" s="27">
        <f>MAX(W15:AA15)</f>
        <v>1.0326678765880217</v>
      </c>
      <c r="AC15" s="27"/>
      <c r="AD15" s="27">
        <f>IF(C15&gt;0,((I15*((3*29)+C15))/(4*C15*29))*(1-(C15-I15)/(569-29)),0)</f>
        <v>2.1370042608980693E-3</v>
      </c>
      <c r="AE15" s="27">
        <f>IF(D15&gt;0,((J15*((3*29)+D15))/(4*D15*29))*(1-(D15-J15)/(569-29)),0)</f>
        <v>3.4928272297959549E-2</v>
      </c>
      <c r="AF15" s="27">
        <f>IF(E15&gt;0,((K15*((3*29)+E15))/(4*E15*29))*(1-(E15-K15)/(569-29)),0)</f>
        <v>7.6527525710828784E-2</v>
      </c>
      <c r="AG15" s="27">
        <f>IF(F15&gt;0,((L15*((3*29)+F15))/(4*F15*29))*(1-(F15-L15)/(569-29)),0)</f>
        <v>0</v>
      </c>
      <c r="AH15" s="27">
        <f>IF(G15&gt;0,((M15*((3*29)+G15))/(4*G15*29))*(1-(G15-M15)/(569-29)),0)</f>
        <v>0</v>
      </c>
      <c r="AI15" s="2"/>
    </row>
    <row r="16" spans="1:60" x14ac:dyDescent="0.35">
      <c r="A16" s="32" t="s">
        <v>31</v>
      </c>
      <c r="B16" t="s">
        <v>28</v>
      </c>
      <c r="C16" s="25">
        <v>555</v>
      </c>
      <c r="D16" s="25">
        <v>281</v>
      </c>
      <c r="E16" s="25">
        <v>12</v>
      </c>
      <c r="F16" s="25">
        <v>0</v>
      </c>
      <c r="G16" s="25">
        <v>0</v>
      </c>
      <c r="I16" s="25">
        <v>28</v>
      </c>
      <c r="J16" s="25">
        <v>11</v>
      </c>
      <c r="K16" s="25">
        <v>1</v>
      </c>
      <c r="L16" s="25">
        <v>0</v>
      </c>
      <c r="M16" s="25">
        <v>0</v>
      </c>
      <c r="O16" s="2">
        <f>IF(I16&gt;0, I16/C16, 0)</f>
        <v>5.0450450450450449E-2</v>
      </c>
      <c r="P16" s="2">
        <f>IF(J16&gt;0, J16/D16, 0)</f>
        <v>3.9145907473309607E-2</v>
      </c>
      <c r="Q16" s="2">
        <f>IF(K16&gt;0, K16/E16, 0)</f>
        <v>8.3333333333333329E-2</v>
      </c>
      <c r="R16" s="2">
        <f>IF(L16&gt;0, L16/F16, 0)</f>
        <v>0</v>
      </c>
      <c r="S16" s="2">
        <f>IF(M16&gt;0, M16/G16, 0)</f>
        <v>0</v>
      </c>
      <c r="T16" s="2"/>
      <c r="U16" s="2">
        <f>29/569</f>
        <v>5.0966608084358524E-2</v>
      </c>
      <c r="V16" s="2"/>
      <c r="W16" s="3">
        <f>IF(O16&gt;0, O16/$U16, 0)</f>
        <v>0.98987263125194158</v>
      </c>
      <c r="X16" s="3">
        <f>IF(P16&gt;0, P16/$U16, 0)</f>
        <v>0.76806970180390233</v>
      </c>
      <c r="Y16" s="3">
        <f>IF(Q16&gt;0, Q16/$U16, 0)</f>
        <v>1.6350574712643677</v>
      </c>
      <c r="Z16" s="3">
        <f>R16/$U16</f>
        <v>0</v>
      </c>
      <c r="AA16" s="3">
        <f>S16/$U16</f>
        <v>0</v>
      </c>
      <c r="AB16" s="3">
        <f>MAX(W16:AA16)</f>
        <v>1.6350574712643677</v>
      </c>
      <c r="AC16" s="3"/>
      <c r="AD16" s="3">
        <f>IF(C16&gt;0,((I16*((3*29)+C16))/(4*C16*29))*(1-(C16-I16)/(569-29)),0)</f>
        <v>6.7218943081011904E-3</v>
      </c>
      <c r="AE16" s="3">
        <f>IF(D16&gt;0,((J16*((3*29)+D16))/(4*D16*29))*(1-(D16-J16)/(569-29)),0)</f>
        <v>6.2093508405939378E-2</v>
      </c>
      <c r="AF16" s="3">
        <f>IF(E16&gt;0,((K16*((3*29)+E16))/(4*E16*29))*(1-(E16-K16)/(569-29)),0)</f>
        <v>6.9671934865900384E-2</v>
      </c>
      <c r="AG16" s="3">
        <f>IF(F16&gt;0,((L16*((3*29)+F16))/(4*F16*29))*(1-(F16-L16)/(569-29)),0)</f>
        <v>0</v>
      </c>
      <c r="AH16" s="3">
        <f>IF(G16&gt;0,((M16*((3*29)+G16))/(4*G16*29))*(1-(G16-M16)/(569-29)),0)</f>
        <v>0</v>
      </c>
      <c r="AI16" s="2"/>
    </row>
    <row r="17" spans="1:70" x14ac:dyDescent="0.35">
      <c r="A17" s="32" t="s">
        <v>31</v>
      </c>
      <c r="B17" t="s">
        <v>29</v>
      </c>
      <c r="C17" s="25">
        <v>564</v>
      </c>
      <c r="D17" s="25">
        <v>524</v>
      </c>
      <c r="E17" s="25">
        <v>153</v>
      </c>
      <c r="F17" s="25">
        <v>5</v>
      </c>
      <c r="G17" s="25">
        <v>0</v>
      </c>
      <c r="I17" s="25">
        <v>28</v>
      </c>
      <c r="J17" s="25">
        <v>26</v>
      </c>
      <c r="K17" s="25">
        <v>9</v>
      </c>
      <c r="L17" s="25">
        <v>0</v>
      </c>
      <c r="M17" s="25">
        <v>0</v>
      </c>
      <c r="O17" s="2">
        <f>IF(I17&gt;0, I17/C17, 0)</f>
        <v>4.9645390070921988E-2</v>
      </c>
      <c r="P17" s="2">
        <f>IF(J17&gt;0, J17/D17, 0)</f>
        <v>4.9618320610687022E-2</v>
      </c>
      <c r="Q17" s="2">
        <f>IF(K17&gt;0, K17/E17, 0)</f>
        <v>5.8823529411764705E-2</v>
      </c>
      <c r="R17" s="2">
        <f>IF(L17&gt;0, L17/F17, 0)</f>
        <v>0</v>
      </c>
      <c r="S17" s="2">
        <f>IF(M17&gt;0, M17/G17, 0)</f>
        <v>0</v>
      </c>
      <c r="T17" s="2"/>
      <c r="U17" s="2">
        <f>29/569</f>
        <v>5.0966608084358524E-2</v>
      </c>
      <c r="V17" s="2"/>
      <c r="W17" s="3">
        <f>IF(O17&gt;0, O17/$U17, 0)</f>
        <v>0.97407679139153835</v>
      </c>
      <c r="X17" s="3">
        <f>IF(P17&gt;0, P17/$U17, 0)</f>
        <v>0.97354566991313507</v>
      </c>
      <c r="Y17" s="3">
        <f>IF(Q17&gt;0, Q17/$U17, 0)</f>
        <v>1.1541582150101419</v>
      </c>
      <c r="Z17" s="3">
        <f>R17/$U17</f>
        <v>0</v>
      </c>
      <c r="AA17" s="3">
        <f>S17/$U17</f>
        <v>0</v>
      </c>
      <c r="AB17" s="3">
        <f>MAX(W17:AA17)</f>
        <v>1.1541582150101419</v>
      </c>
      <c r="AC17" s="3"/>
      <c r="AD17" s="3">
        <f>IF(C17&gt;0,((I17*((3*29)+C17))/(4*C17*29))*(1-(C17-I17)/(569-29)),0)</f>
        <v>2.0638026140594036E-3</v>
      </c>
      <c r="AE17" s="3">
        <f>IF(D17&gt;0,((J17*((3*29)+D17))/(4*D17*29))*(1-(D17-J17)/(569-29)),0)</f>
        <v>2.0327352227194277E-2</v>
      </c>
      <c r="AF17" s="3">
        <f>IF(E17&gt;0,((K17*((3*29)+E17))/(4*E17*29))*(1-(E17-K17)/(569-29)),0)</f>
        <v>8.9249492900608532E-2</v>
      </c>
      <c r="AG17" s="3">
        <f>IF(F17&gt;0,((L17*((3*29)+F17))/(4*F17*29))*(1-(F17-L17)/(569-29)),0)</f>
        <v>0</v>
      </c>
      <c r="AH17" s="3">
        <f>IF(G17&gt;0,((M17*((3*29)+G17))/(4*G17*29))*(1-(G17-M17)/(569-29)),0)</f>
        <v>0</v>
      </c>
      <c r="AI17" s="2"/>
    </row>
    <row r="18" spans="1:70" s="1" customFormat="1" x14ac:dyDescent="0.35">
      <c r="A18" s="32" t="s">
        <v>31</v>
      </c>
      <c r="B18" s="1" t="s">
        <v>30</v>
      </c>
      <c r="C18" s="1">
        <v>3</v>
      </c>
      <c r="D18" s="1">
        <v>1</v>
      </c>
      <c r="E18" s="1">
        <v>0</v>
      </c>
      <c r="F18" s="1">
        <v>0</v>
      </c>
      <c r="G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O18" s="9">
        <f>IF(I18&gt;0, I18/C18, 0)</f>
        <v>0</v>
      </c>
      <c r="P18" s="9">
        <f>IF(J18&gt;0, J18/D18, 0)</f>
        <v>0</v>
      </c>
      <c r="Q18" s="9">
        <f>IF(K18&gt;0, K18/E18, 0)</f>
        <v>0</v>
      </c>
      <c r="R18" s="9">
        <f>IF(L18&gt;0, L18/F18, 0)</f>
        <v>0</v>
      </c>
      <c r="S18" s="9">
        <f>IF(M18&gt;0, M18/G18, 0)</f>
        <v>0</v>
      </c>
      <c r="T18" s="9"/>
      <c r="U18" s="9">
        <f>29/569</f>
        <v>5.0966608084358524E-2</v>
      </c>
      <c r="V18" s="9"/>
      <c r="W18" s="10">
        <f>IF(O18&gt;0, O18/$U18, 0)</f>
        <v>0</v>
      </c>
      <c r="X18" s="10">
        <f>IF(P18&gt;0, P18/$U18, 0)</f>
        <v>0</v>
      </c>
      <c r="Y18" s="10">
        <f>IF(Q18&gt;0, Q18/$U18, 0)</f>
        <v>0</v>
      </c>
      <c r="Z18" s="10">
        <f>R18/$U18</f>
        <v>0</v>
      </c>
      <c r="AA18" s="10">
        <f>S18/$U18</f>
        <v>0</v>
      </c>
      <c r="AB18" s="10">
        <f>MAX(W18:AA18)</f>
        <v>0</v>
      </c>
      <c r="AC18" s="10"/>
      <c r="AD18" s="10">
        <f>IF(C18&gt;0,((I18*((3*29)+C18))/(4*C18*29))*(1-(C18-I18)/(569-29)),0)</f>
        <v>0</v>
      </c>
      <c r="AE18" s="10">
        <f>IF(D18&gt;0,((J18*((3*29)+D18))/(4*D18*29))*(1-(D18-J18)/(569-29)),0)</f>
        <v>0</v>
      </c>
      <c r="AF18" s="10">
        <f>IF(E18&gt;0,((K18*((3*29)+E18))/(4*E18*29))*(1-(E18-K18)/(569-29)),0)</f>
        <v>0</v>
      </c>
      <c r="AG18" s="10">
        <f>IF(F18&gt;0,((L18*((3*29)+F18))/(4*F18*29))*(1-(F18-L18)/(569-29)),0)</f>
        <v>0</v>
      </c>
      <c r="AH18" s="10">
        <f>IF(G18&gt;0,((M18*((3*29)+G18))/(4*G18*29))*(1-(G18-M18)/(569-29)),0)</f>
        <v>0</v>
      </c>
      <c r="AI18" s="9"/>
    </row>
    <row r="19" spans="1:70" x14ac:dyDescent="0.35">
      <c r="A19" s="32" t="s">
        <v>55</v>
      </c>
      <c r="B19" s="35" t="s">
        <v>27</v>
      </c>
      <c r="C19" s="35">
        <v>567</v>
      </c>
      <c r="D19" s="35">
        <v>506</v>
      </c>
      <c r="E19" s="35">
        <v>131</v>
      </c>
      <c r="F19" s="35">
        <v>3</v>
      </c>
      <c r="G19" s="35">
        <v>0</v>
      </c>
      <c r="H19" s="35"/>
      <c r="I19" s="35">
        <v>32</v>
      </c>
      <c r="J19" s="35">
        <v>26</v>
      </c>
      <c r="K19" s="35">
        <v>6</v>
      </c>
      <c r="L19" s="35">
        <v>0</v>
      </c>
      <c r="M19" s="35">
        <v>0</v>
      </c>
      <c r="N19" s="35"/>
      <c r="O19" s="38">
        <f>IF(I19&gt;0, I19/C19, 0)</f>
        <v>5.6437389770723101E-2</v>
      </c>
      <c r="P19" s="38">
        <f>IF(J19&gt;0, J19/D19, 0)</f>
        <v>5.1383399209486168E-2</v>
      </c>
      <c r="Q19" s="38">
        <f>IF(K19&gt;0, K19/E19, 0)</f>
        <v>4.5801526717557252E-2</v>
      </c>
      <c r="R19" s="38">
        <f>IF(L19&gt;0, L19/F19, 0)</f>
        <v>0</v>
      </c>
      <c r="S19" s="38">
        <f>IF(M19&gt;0, M19/G19, 0)</f>
        <v>0</v>
      </c>
      <c r="T19" s="38"/>
      <c r="U19" s="38">
        <f>32/569</f>
        <v>5.6239015817223195E-2</v>
      </c>
      <c r="V19" s="38"/>
      <c r="W19" s="39">
        <f>O19/$U19</f>
        <v>1.0035273368606703</v>
      </c>
      <c r="X19" s="39">
        <f>P19/$U19</f>
        <v>0.91366106719367601</v>
      </c>
      <c r="Y19" s="39">
        <f>Q19/$U19</f>
        <v>0.81440839694656497</v>
      </c>
      <c r="Z19" s="39">
        <f>R19/$U19</f>
        <v>0</v>
      </c>
      <c r="AA19" s="39">
        <f>S19/$U19</f>
        <v>0</v>
      </c>
      <c r="AB19" s="39">
        <f>MAX(W19:AA19)</f>
        <v>1.0035273368606703</v>
      </c>
      <c r="AC19" s="39"/>
      <c r="AD19" s="39">
        <f>IF(C19&gt;0,((I19*((3*32)+C19))/(4*C19*32))*(1-(C19-I19)/(569-32)),0)</f>
        <v>1.0887450366035085E-3</v>
      </c>
      <c r="AE19" s="39">
        <f>IF(D19&gt;0,((J19*((3*32)+D19))/(4*D19*32))*(1-(D19-J19)/(569-32)),0)</f>
        <v>2.5651332059973074E-2</v>
      </c>
      <c r="AF19" s="39">
        <f>IF(E19&gt;0,((K19*((3*32)+E19))/(4*E19*32))*(1-(E19-K19)/(569-32)),0)</f>
        <v>6.2318755597253611E-2</v>
      </c>
      <c r="AG19" s="39">
        <f>IF(F19&gt;0,((L19*((3*32)+F19))/(4*F19*32))*(1-(F19-L19)/(569-32)),0)</f>
        <v>0</v>
      </c>
      <c r="AH19" s="39">
        <f>IF(G19&gt;0,((M19*((3*32)+G19))/(4*G19*32))*(1-(G19-M19)/(569-32)),0)</f>
        <v>0</v>
      </c>
      <c r="AI19" s="2"/>
      <c r="AS19" s="5"/>
    </row>
    <row r="20" spans="1:70" x14ac:dyDescent="0.35">
      <c r="A20" s="32" t="s">
        <v>55</v>
      </c>
      <c r="B20" t="s">
        <v>28</v>
      </c>
      <c r="C20">
        <v>19</v>
      </c>
      <c r="D20">
        <v>2</v>
      </c>
      <c r="E20">
        <v>0</v>
      </c>
      <c r="F20">
        <v>0</v>
      </c>
      <c r="G20">
        <v>0</v>
      </c>
      <c r="I20">
        <v>4</v>
      </c>
      <c r="J20">
        <v>0</v>
      </c>
      <c r="K20">
        <v>0</v>
      </c>
      <c r="L20">
        <v>0</v>
      </c>
      <c r="M20">
        <v>0</v>
      </c>
      <c r="O20" s="28">
        <f>IF(I20&gt;0, I20/C20, 0)</f>
        <v>0.21052631578947367</v>
      </c>
      <c r="P20" s="28">
        <f>IF(J20&gt;0, J20/D20, 0)</f>
        <v>0</v>
      </c>
      <c r="Q20" s="28">
        <f>IF(K20&gt;0, K20/E20, 0)</f>
        <v>0</v>
      </c>
      <c r="R20" s="28">
        <f>IF(L20&gt;0, L20/F20, 0)</f>
        <v>0</v>
      </c>
      <c r="S20" s="28">
        <f>IF(M20&gt;0, M20/G20, 0)</f>
        <v>0</v>
      </c>
      <c r="T20" s="28"/>
      <c r="U20" s="28">
        <f>32/569</f>
        <v>5.6239015817223195E-2</v>
      </c>
      <c r="V20" s="28"/>
      <c r="W20" s="29">
        <f>O20/$U20</f>
        <v>3.7434210526315788</v>
      </c>
      <c r="X20" s="29">
        <f>P20/$U20</f>
        <v>0</v>
      </c>
      <c r="Y20" s="29">
        <f>Q20/$U20</f>
        <v>0</v>
      </c>
      <c r="Z20" s="29">
        <f>R20/$U20</f>
        <v>0</v>
      </c>
      <c r="AA20" s="29">
        <f>S20/$U20</f>
        <v>0</v>
      </c>
      <c r="AB20" s="29">
        <f>MAX(W20:AA20)</f>
        <v>3.7434210526315788</v>
      </c>
      <c r="AC20" s="29"/>
      <c r="AD20" s="29">
        <f>IF(C20&gt;0,((I20*((3*32)+C20))/(4*C20*32))*(1-(C20-I20)/(569-32)),0)</f>
        <v>0.18386136430461628</v>
      </c>
      <c r="AE20" s="29">
        <f>IF(D20&gt;0,((J20*((3*32)+D20))/(4*D20*32))*(1-(D20-J20)/(569-32)),0)</f>
        <v>0</v>
      </c>
      <c r="AF20" s="29">
        <f>IF(E20&gt;0,((K20*((3*32)+E20))/(4*E20*32))*(1-(E20-K20)/(569-32)),0)</f>
        <v>0</v>
      </c>
      <c r="AG20" s="29">
        <f>IF(F20&gt;0,((L20*((3*32)+F20))/(4*F20*32))*(1-(F20-L20)/(569-32)),0)</f>
        <v>0</v>
      </c>
      <c r="AH20" s="29">
        <f>IF(G20&gt;0,((M20*((3*32)+G20))/(4*G20*32))*(1-(G20-M20)/(569-32)),0)</f>
        <v>0</v>
      </c>
      <c r="AI20" s="2"/>
    </row>
    <row r="21" spans="1:70" x14ac:dyDescent="0.35">
      <c r="A21" s="32" t="s">
        <v>55</v>
      </c>
      <c r="B21" t="s">
        <v>29</v>
      </c>
      <c r="C21">
        <v>561</v>
      </c>
      <c r="D21">
        <v>477</v>
      </c>
      <c r="E21">
        <v>145</v>
      </c>
      <c r="F21">
        <v>7</v>
      </c>
      <c r="G21">
        <v>0</v>
      </c>
      <c r="I21">
        <v>31</v>
      </c>
      <c r="J21">
        <v>19</v>
      </c>
      <c r="K21">
        <v>7</v>
      </c>
      <c r="L21">
        <v>1</v>
      </c>
      <c r="M21">
        <v>0</v>
      </c>
      <c r="O21" s="28">
        <f>IF(I21&gt;0, I21/C21, 0)</f>
        <v>5.5258467023172907E-2</v>
      </c>
      <c r="P21" s="28">
        <f>IF(J21&gt;0, J21/D21, 0)</f>
        <v>3.9832285115303984E-2</v>
      </c>
      <c r="Q21" s="28">
        <f>IF(K21&gt;0, K21/E21, 0)</f>
        <v>4.8275862068965517E-2</v>
      </c>
      <c r="R21" s="28">
        <f>IF(L21&gt;0, L21/F21, 0)</f>
        <v>0.14285714285714285</v>
      </c>
      <c r="S21" s="28">
        <f>IF(M21&gt;0, M21/G21, 0)</f>
        <v>0</v>
      </c>
      <c r="T21" s="28"/>
      <c r="U21" s="28">
        <f>32/569</f>
        <v>5.6239015817223195E-2</v>
      </c>
      <c r="V21" s="28"/>
      <c r="W21" s="29">
        <f>O21/$U21</f>
        <v>0.98256461675579332</v>
      </c>
      <c r="X21" s="29">
        <f>P21/$U21</f>
        <v>0.70826781970649899</v>
      </c>
      <c r="Y21" s="29">
        <f>Q21/$U21</f>
        <v>0.8584051724137931</v>
      </c>
      <c r="Z21" s="29">
        <f>R21/$U21</f>
        <v>2.5401785714285716</v>
      </c>
      <c r="AA21" s="29">
        <f>S21/$U21</f>
        <v>0</v>
      </c>
      <c r="AB21" s="29">
        <f>MAX(W21:AA21)</f>
        <v>2.5401785714285716</v>
      </c>
      <c r="AC21" s="29"/>
      <c r="AD21" s="29">
        <f>IF(C21&gt;0,((I21*((3*32)+C21))/(4*C21*32))*(1-(C21-I21)/(569-32)),0)</f>
        <v>3.697242927135315E-3</v>
      </c>
      <c r="AE21" s="29">
        <f>IF(D21&gt;0,((J21*((3*32)+D21))/(4*D21*32))*(1-(D21-J21)/(569-32)),0)</f>
        <v>2.6232077082088943E-2</v>
      </c>
      <c r="AF21" s="29">
        <f>IF(E21&gt;0,((K21*((3*32)+E21))/(4*E21*32))*(1-(E21-K21)/(569-32)),0)</f>
        <v>6.7536060007705637E-2</v>
      </c>
      <c r="AG21" s="29">
        <f>IF(F21&gt;0,((L21*((3*32)+F21))/(4*F21*32))*(1-(F21-L21)/(569-32)),0)</f>
        <v>0.11367093974461293</v>
      </c>
      <c r="AH21" s="29">
        <f>IF(G21&gt;0,((M21*((3*32)+G21))/(4*G21*32))*(1-(G21-M21)/(569-32)),0)</f>
        <v>0</v>
      </c>
      <c r="AI21" s="2"/>
    </row>
    <row r="22" spans="1:70" s="1" customFormat="1" x14ac:dyDescent="0.35">
      <c r="A22" s="32" t="s">
        <v>55</v>
      </c>
      <c r="B22" s="1" t="s">
        <v>30</v>
      </c>
      <c r="C22" s="1">
        <v>16</v>
      </c>
      <c r="D22" s="1">
        <v>1</v>
      </c>
      <c r="E22" s="1">
        <v>0</v>
      </c>
      <c r="F22" s="1">
        <v>0</v>
      </c>
      <c r="G22" s="1">
        <v>0</v>
      </c>
      <c r="I22" s="1">
        <v>4</v>
      </c>
      <c r="J22" s="1">
        <v>0</v>
      </c>
      <c r="K22" s="1">
        <v>0</v>
      </c>
      <c r="L22" s="1">
        <v>0</v>
      </c>
      <c r="M22" s="1">
        <v>0</v>
      </c>
      <c r="O22" s="30">
        <f>IF(I22&gt;0, I22/C22, 0)</f>
        <v>0.25</v>
      </c>
      <c r="P22" s="30">
        <f>IF(J22&gt;0, J22/D22, 0)</f>
        <v>0</v>
      </c>
      <c r="Q22" s="30">
        <f>IF(K22&gt;0, K22/E22, 0)</f>
        <v>0</v>
      </c>
      <c r="R22" s="30">
        <f>IF(L22&gt;0, L22/F22, 0)</f>
        <v>0</v>
      </c>
      <c r="S22" s="30">
        <f>IF(M22&gt;0, M22/G22, 0)</f>
        <v>0</v>
      </c>
      <c r="T22" s="30"/>
      <c r="U22" s="30">
        <f>32/569</f>
        <v>5.6239015817223195E-2</v>
      </c>
      <c r="V22" s="30"/>
      <c r="W22" s="31">
        <f>O22/$U22</f>
        <v>4.4453125</v>
      </c>
      <c r="X22" s="31">
        <f>P22/$U22</f>
        <v>0</v>
      </c>
      <c r="Y22" s="31">
        <f>Q22/$U22</f>
        <v>0</v>
      </c>
      <c r="Z22" s="31">
        <f>R22/$U22</f>
        <v>0</v>
      </c>
      <c r="AA22" s="31">
        <f>S22/$U22</f>
        <v>0</v>
      </c>
      <c r="AB22" s="31">
        <f>MAX(W22:AA22)</f>
        <v>4.4453125</v>
      </c>
      <c r="AC22" s="31"/>
      <c r="AD22" s="31">
        <f>IF(C22&gt;0,((I22*((3*32)+C22))/(4*C22*32))*(1-(C22-I22)/(569-32)),0)</f>
        <v>0.21386173184357543</v>
      </c>
      <c r="AE22" s="31">
        <f>IF(D22&gt;0,((J22*((3*32)+D22))/(4*D22*32))*(1-(D22-J22)/(569-32)),0)</f>
        <v>0</v>
      </c>
      <c r="AF22" s="31">
        <f>IF(E22&gt;0,((K22*((3*32)+E22))/(4*E22*32))*(1-(E22-K22)/(569-32)),0)</f>
        <v>0</v>
      </c>
      <c r="AG22" s="31">
        <f>IF(F22&gt;0,((L22*((3*32)+F22))/(4*F22*32))*(1-(F22-L22)/(569-32)),0)</f>
        <v>0</v>
      </c>
      <c r="AH22" s="31">
        <f>IF(G22&gt;0,((M22*((3*32)+G22))/(4*G22*32))*(1-(G22-M22)/(569-32)),0)</f>
        <v>0</v>
      </c>
      <c r="AI22" s="9"/>
    </row>
    <row r="23" spans="1:70" x14ac:dyDescent="0.35">
      <c r="A23" s="32" t="s">
        <v>32</v>
      </c>
      <c r="B23" s="35" t="s">
        <v>27</v>
      </c>
      <c r="C23" s="25">
        <v>551</v>
      </c>
      <c r="D23" s="25">
        <v>217</v>
      </c>
      <c r="E23" s="25">
        <v>5</v>
      </c>
      <c r="F23" s="25">
        <v>0</v>
      </c>
      <c r="G23" s="25">
        <v>0</v>
      </c>
      <c r="H23" s="35"/>
      <c r="I23" s="25">
        <v>43</v>
      </c>
      <c r="J23" s="25">
        <v>27</v>
      </c>
      <c r="K23" s="25">
        <v>4</v>
      </c>
      <c r="L23" s="25">
        <v>0</v>
      </c>
      <c r="M23" s="25">
        <v>0</v>
      </c>
      <c r="N23" s="35"/>
      <c r="O23" s="37">
        <f>IF(I23&gt;0, I23/C23, 0)</f>
        <v>7.8039927404718698E-2</v>
      </c>
      <c r="P23" s="37">
        <f>IF(J23&gt;0, J23/D23, 0)</f>
        <v>0.12442396313364056</v>
      </c>
      <c r="Q23" s="37">
        <f>IF(K23&gt;0, K23/E23, 0)</f>
        <v>0.8</v>
      </c>
      <c r="R23" s="37">
        <f>IF(L23&gt;0, L23/F23, 0)</f>
        <v>0</v>
      </c>
      <c r="S23" s="37">
        <f>IF(M23&gt;0, M23/G23, 0)</f>
        <v>0</v>
      </c>
      <c r="T23" s="37"/>
      <c r="U23" s="37">
        <f>43/569</f>
        <v>7.5571177504393669E-2</v>
      </c>
      <c r="V23" s="37"/>
      <c r="W23" s="27">
        <f>O23/$U23</f>
        <v>1.0326678765880219</v>
      </c>
      <c r="X23" s="27">
        <f>P23/$U23</f>
        <v>1.6464473261172436</v>
      </c>
      <c r="Y23" s="27">
        <f>Q23/$U23</f>
        <v>10.586046511627908</v>
      </c>
      <c r="Z23" s="27">
        <f>R23/$U23</f>
        <v>0</v>
      </c>
      <c r="AA23" s="27">
        <f>S23/$U23</f>
        <v>0</v>
      </c>
      <c r="AB23" s="27">
        <f>MAX(W23:AA23)</f>
        <v>10.586046511627908</v>
      </c>
      <c r="AC23" s="27"/>
      <c r="AD23" s="27">
        <f>IF(C23&gt;0,((I23*((3*43)+C23))/(4*C23*43))*(1-(C23-I23)/(569-43)),0)</f>
        <v>1.0558058973315011E-2</v>
      </c>
      <c r="AE23" s="27">
        <f>IF(D23&gt;0,((J23*((3*43)+D23))/(4*D23*43))*(1-(D23-J23)/(569-43)),0)</f>
        <v>0.15988407748324915</v>
      </c>
      <c r="AF23" s="27">
        <f>IF(E23&gt;0,((K23*((3*43)+E23))/(4*E23*43))*(1-(E23-K23)/(569-43)),0)</f>
        <v>0.62207091696878591</v>
      </c>
      <c r="AG23" s="27">
        <f>IF(F23&gt;0,((L23*((3*43)+F23))/(4*F23*43))*(1-(F23-L23)/(569-43)),0)</f>
        <v>0</v>
      </c>
      <c r="AH23" s="27">
        <f>IF(G23&gt;0,((M23*((3*43)+G23))/(4*G23*43))*(1-(G23-M23)/(569-43)),0)</f>
        <v>0</v>
      </c>
    </row>
    <row r="24" spans="1:70" x14ac:dyDescent="0.35">
      <c r="A24" s="32" t="s">
        <v>58</v>
      </c>
      <c r="B24" t="s">
        <v>28</v>
      </c>
      <c r="C24" s="25">
        <v>11</v>
      </c>
      <c r="D24" s="25">
        <v>1</v>
      </c>
      <c r="E24" s="25">
        <v>0</v>
      </c>
      <c r="F24" s="25">
        <v>0</v>
      </c>
      <c r="G24" s="25">
        <v>0</v>
      </c>
      <c r="I24" s="25">
        <v>1</v>
      </c>
      <c r="J24" s="25">
        <v>0</v>
      </c>
      <c r="K24" s="25">
        <v>0</v>
      </c>
      <c r="L24" s="25">
        <v>0</v>
      </c>
      <c r="M24" s="25">
        <v>0</v>
      </c>
      <c r="O24" s="2">
        <f>IF(I24&gt;0, I24/C24, 0)</f>
        <v>9.0909090909090912E-2</v>
      </c>
      <c r="P24" s="2">
        <f>IF(J24&gt;0, J24/D24, 0)</f>
        <v>0</v>
      </c>
      <c r="Q24" s="2">
        <f>IF(K24&gt;0, K24/E24, 0)</f>
        <v>0</v>
      </c>
      <c r="R24" s="2">
        <f>IF(L24&gt;0, L24/F24, 0)</f>
        <v>0</v>
      </c>
      <c r="S24" s="2">
        <f>IF(M24&gt;0, M24/G24, 0)</f>
        <v>0</v>
      </c>
      <c r="T24" s="2"/>
      <c r="U24" s="2">
        <f>43/569</f>
        <v>7.5571177504393669E-2</v>
      </c>
      <c r="V24" s="2"/>
      <c r="W24" s="3">
        <f>O24/$U24</f>
        <v>1.2029598308668077</v>
      </c>
      <c r="X24" s="3">
        <f>P24/$U24</f>
        <v>0</v>
      </c>
      <c r="Y24" s="3">
        <f>Q24/$U24</f>
        <v>0</v>
      </c>
      <c r="Z24" s="3">
        <f>R24/$U24</f>
        <v>0</v>
      </c>
      <c r="AA24" s="3">
        <f>S24/$U24</f>
        <v>0</v>
      </c>
      <c r="AB24" s="3">
        <f>MAX(W24:AA24)</f>
        <v>1.2029598308668077</v>
      </c>
      <c r="AC24" s="3"/>
      <c r="AD24" s="3">
        <f>IF(C24&gt;0,((I24*((3*43)+C24))/(4*C24*43))*(1-(C24-I24)/(569-43)),0)</f>
        <v>7.2589007950224688E-2</v>
      </c>
      <c r="AE24" s="3">
        <f>IF(D24&gt;0,((J24*((3*43)+D24))/(4*D24*43))*(1-(D24-J24)/(569-43)),0)</f>
        <v>0</v>
      </c>
      <c r="AF24" s="3">
        <f>IF(E24&gt;0,((K24*((3*43)+E24))/(4*E24*43))*(1-(E24-K24)/(569-43)),0)</f>
        <v>0</v>
      </c>
      <c r="AG24" s="3">
        <f>IF(F24&gt;0,((L24*((3*43)+F24))/(4*F24*43))*(1-(F24-L24)/(569-43)),0)</f>
        <v>0</v>
      </c>
      <c r="AH24" s="3">
        <f>IF(G24&gt;0,((M24*((3*43)+G24))/(4*G24*43))*(1-(G24-M24)/(569-43)),0)</f>
        <v>0</v>
      </c>
    </row>
    <row r="25" spans="1:70" x14ac:dyDescent="0.35">
      <c r="A25" s="32" t="s">
        <v>59</v>
      </c>
      <c r="B25" t="s">
        <v>29</v>
      </c>
      <c r="C25" s="25">
        <v>567</v>
      </c>
      <c r="D25" s="25">
        <v>462</v>
      </c>
      <c r="E25" s="25">
        <v>59</v>
      </c>
      <c r="F25" s="25">
        <v>0</v>
      </c>
      <c r="G25" s="25">
        <v>0</v>
      </c>
      <c r="I25" s="25">
        <v>43</v>
      </c>
      <c r="J25" s="25">
        <v>43</v>
      </c>
      <c r="K25" s="25">
        <v>7</v>
      </c>
      <c r="L25" s="25">
        <v>0</v>
      </c>
      <c r="M25" s="25">
        <v>0</v>
      </c>
      <c r="O25" s="2">
        <f>IF(I25&gt;0, I25/C25, 0)</f>
        <v>7.5837742504409167E-2</v>
      </c>
      <c r="P25" s="2">
        <f>IF(J25&gt;0, J25/D25, 0)</f>
        <v>9.3073593073593072E-2</v>
      </c>
      <c r="Q25" s="2">
        <f>IF(K25&gt;0, K25/E25, 0)</f>
        <v>0.11864406779661017</v>
      </c>
      <c r="R25" s="2">
        <f>IF(L25&gt;0, L25/F25, 0)</f>
        <v>0</v>
      </c>
      <c r="S25" s="2">
        <f>IF(M25&gt;0, M25/G25, 0)</f>
        <v>0</v>
      </c>
      <c r="T25" s="2"/>
      <c r="U25" s="2">
        <f>43/569</f>
        <v>7.5571177504393669E-2</v>
      </c>
      <c r="V25" s="2"/>
      <c r="W25" s="3">
        <f>O25/$U25</f>
        <v>1.0035273368606701</v>
      </c>
      <c r="X25" s="3">
        <f>P25/$U25</f>
        <v>1.2316017316017316</v>
      </c>
      <c r="Y25" s="3">
        <f>Q25/$U25</f>
        <v>1.5699645250295626</v>
      </c>
      <c r="Z25" s="3">
        <f>R25/$U25</f>
        <v>0</v>
      </c>
      <c r="AA25" s="3">
        <f>S25/$U25</f>
        <v>0</v>
      </c>
      <c r="AB25" s="3">
        <f>MAX(W25:AA25)</f>
        <v>1.5699645250295626</v>
      </c>
      <c r="AC25" s="3"/>
      <c r="AD25" s="3">
        <f>IF(C25&gt;0,((I25*((3*43)+C25))/(4*C25*43))*(1-(C25-I25)/(569-43)),0)</f>
        <v>1.1668376687388193E-3</v>
      </c>
      <c r="AE25" s="3">
        <f>IF(D25&gt;0,((J25*((3*43)+D25))/(4*D25*43))*(1-(D25-J25)/(569-43)),0)</f>
        <v>6.5055429361513026E-2</v>
      </c>
      <c r="AF25" s="3">
        <f>IF(E25&gt;0,((K25*((3*43)+E25))/(4*E25*43))*(1-(E25-K25)/(569-43)),0)</f>
        <v>0.11686057752112837</v>
      </c>
      <c r="AG25" s="3">
        <f>IF(F25&gt;0,((L25*((3*43)+F25))/(4*F25*43))*(1-(F25-L25)/(569-43)),0)</f>
        <v>0</v>
      </c>
      <c r="AH25" s="3">
        <f>IF(G25&gt;0,((M25*((3*43)+G25))/(4*G25*43))*(1-(G25-M25)/(569-43)),0)</f>
        <v>0</v>
      </c>
    </row>
    <row r="26" spans="1:70" s="1" customFormat="1" x14ac:dyDescent="0.35">
      <c r="A26" s="32" t="s">
        <v>60</v>
      </c>
      <c r="B26" s="1" t="s">
        <v>30</v>
      </c>
      <c r="C26" s="1">
        <v>14</v>
      </c>
      <c r="D26" s="1">
        <v>0</v>
      </c>
      <c r="E26" s="1">
        <v>0</v>
      </c>
      <c r="F26" s="1">
        <v>0</v>
      </c>
      <c r="G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O26" s="9">
        <f>IF(I26&gt;0, I26/C26, 0)</f>
        <v>0</v>
      </c>
      <c r="P26" s="9">
        <f>IF(J26&gt;0, J26/D26, 0)</f>
        <v>0</v>
      </c>
      <c r="Q26" s="9">
        <f>IF(K26&gt;0, K26/E26, 0)</f>
        <v>0</v>
      </c>
      <c r="R26" s="9">
        <f>IF(L26&gt;0, L26/F26, 0)</f>
        <v>0</v>
      </c>
      <c r="S26" s="9">
        <f>IF(M26&gt;0, M26/G26, 0)</f>
        <v>0</v>
      </c>
      <c r="T26" s="9"/>
      <c r="U26" s="9">
        <f>43/569</f>
        <v>7.5571177504393669E-2</v>
      </c>
      <c r="V26" s="9"/>
      <c r="W26" s="10">
        <f>O26/$U26</f>
        <v>0</v>
      </c>
      <c r="X26" s="10">
        <f>P26/$U26</f>
        <v>0</v>
      </c>
      <c r="Y26" s="10">
        <f>Q26/$U26</f>
        <v>0</v>
      </c>
      <c r="Z26" s="10">
        <f>R26/$U26</f>
        <v>0</v>
      </c>
      <c r="AA26" s="10">
        <f>S26/$U26</f>
        <v>0</v>
      </c>
      <c r="AB26" s="10">
        <f>MAX(W26:AA26)</f>
        <v>0</v>
      </c>
      <c r="AC26" s="10"/>
      <c r="AD26" s="10">
        <f>IF(C26&gt;0,((I26*((3*43)+C26))/(4*C26*43))*(1-(C26-I26)/(569-43)),0)</f>
        <v>0</v>
      </c>
      <c r="AE26" s="10">
        <f>IF(D26&gt;0,((J26*((3*43)+D26))/(4*D26*43))*(1-(D26-J26)/(569-43)),0)</f>
        <v>0</v>
      </c>
      <c r="AF26" s="10">
        <f>IF(E26&gt;0,((K26*((3*43)+E26))/(4*E26*43))*(1-(E26-K26)/(569-43)),0)</f>
        <v>0</v>
      </c>
      <c r="AG26" s="10">
        <f>IF(F26&gt;0,((L26*((3*43)+F26))/(4*F26*43))*(1-(F26-L26)/(569-43)),0)</f>
        <v>0</v>
      </c>
      <c r="AH26" s="10">
        <f>IF(G26&gt;0,((M26*((3*43)+G26))/(4*G26*43))*(1-(G26-M26)/(569-43)),0)</f>
        <v>0</v>
      </c>
    </row>
    <row r="27" spans="1:70" x14ac:dyDescent="0.35">
      <c r="A27" s="32" t="s">
        <v>33</v>
      </c>
      <c r="B27" s="35" t="s">
        <v>27</v>
      </c>
      <c r="C27" s="25">
        <v>567</v>
      </c>
      <c r="D27" s="25">
        <v>473</v>
      </c>
      <c r="E27" s="25">
        <v>73</v>
      </c>
      <c r="F27" s="25">
        <v>0</v>
      </c>
      <c r="G27" s="25">
        <v>0</v>
      </c>
      <c r="H27" s="35"/>
      <c r="I27" s="25">
        <v>51</v>
      </c>
      <c r="J27" s="25">
        <v>38</v>
      </c>
      <c r="K27" s="25">
        <v>1</v>
      </c>
      <c r="L27" s="25">
        <v>0</v>
      </c>
      <c r="M27" s="25">
        <v>0</v>
      </c>
      <c r="N27" s="35"/>
      <c r="O27" s="37">
        <f>IF(I27&gt;0, I27/C27, 0)</f>
        <v>8.9947089947089942E-2</v>
      </c>
      <c r="P27" s="37">
        <f>IF(J27&gt;0, J27/D27, 0)</f>
        <v>8.0338266384778007E-2</v>
      </c>
      <c r="Q27" s="37">
        <f>IF(K27&gt;0, K27/E27, 0)</f>
        <v>1.3698630136986301E-2</v>
      </c>
      <c r="R27" s="37">
        <f>IF(L27&gt;0, L27/F27, 0)</f>
        <v>0</v>
      </c>
      <c r="S27" s="37">
        <f>IF(M27&gt;0, M27/G27, 0)</f>
        <v>0</v>
      </c>
      <c r="T27" s="37"/>
      <c r="U27" s="37">
        <f>51/569</f>
        <v>8.9630931458699478E-2</v>
      </c>
      <c r="V27" s="37"/>
      <c r="W27" s="27">
        <f>O27/$U27</f>
        <v>1.0035273368606701</v>
      </c>
      <c r="X27" s="27">
        <f>P27/$U27</f>
        <v>0.89632301123409186</v>
      </c>
      <c r="Y27" s="27">
        <f>Q27/$U27</f>
        <v>0.1528337362342197</v>
      </c>
      <c r="Z27" s="27">
        <f>R27/$U27</f>
        <v>0</v>
      </c>
      <c r="AA27" s="27">
        <f>S27/$U27</f>
        <v>0</v>
      </c>
      <c r="AB27" s="27">
        <f>MAX(W27:AA27)</f>
        <v>1.0035273368606701</v>
      </c>
      <c r="AC27" s="27"/>
      <c r="AD27" s="27">
        <f>IF(C27&gt;0,((I27*((3*51)+C27))/(4*C27*51))*(1-(C27-I27)/(569-51)),0)</f>
        <v>1.2257155114297946E-3</v>
      </c>
      <c r="AE27" s="27">
        <f>IF(D27&gt;0,((J27*((3*51)+D27))/(4*D27*51))*(1-(D27-J27)/(569-51)),0)</f>
        <v>3.9501624316945795E-2</v>
      </c>
      <c r="AF27" s="27">
        <f>IF(E27&gt;0,((K27*((3*51)+E27))/(4*E27*51))*(1-(E27-K27)/(569-51)),0)</f>
        <v>1.3066537240590424E-2</v>
      </c>
      <c r="AG27" s="27">
        <f>IF(F27&gt;0,((L27*((3*51)+F27))/(4*F27*51))*(1-(F27-L27)/(569-51)),0)</f>
        <v>0</v>
      </c>
      <c r="AH27" s="27">
        <f>IF(G27&gt;0,((M27*((3*51)+G27))/(4*G27*51))*(1-(G27-M27)/(569-51)),0)</f>
        <v>0</v>
      </c>
      <c r="AQ27" s="17"/>
      <c r="AR27" s="24"/>
      <c r="AS27" s="24"/>
      <c r="AT27" s="7"/>
      <c r="AU27" s="7"/>
      <c r="AV27" s="18"/>
      <c r="AW27" s="4"/>
      <c r="AY27" s="5"/>
      <c r="AZ27" s="5"/>
      <c r="BB27" s="5"/>
      <c r="BE27" s="4"/>
      <c r="BF27" s="5"/>
      <c r="BI27" s="4"/>
      <c r="BJ27" s="5"/>
      <c r="BM27" s="4"/>
      <c r="BN27" s="5"/>
      <c r="BQ27" s="4"/>
      <c r="BR27" s="5"/>
    </row>
    <row r="28" spans="1:70" x14ac:dyDescent="0.35">
      <c r="A28" s="32" t="s">
        <v>33</v>
      </c>
      <c r="B28" t="s">
        <v>28</v>
      </c>
      <c r="C28" s="25">
        <v>17</v>
      </c>
      <c r="D28" s="25">
        <v>1</v>
      </c>
      <c r="E28" s="25">
        <v>0</v>
      </c>
      <c r="F28" s="25">
        <v>0</v>
      </c>
      <c r="G28" s="25">
        <v>0</v>
      </c>
      <c r="I28" s="25">
        <v>1</v>
      </c>
      <c r="J28" s="25">
        <v>0</v>
      </c>
      <c r="K28" s="25">
        <v>0</v>
      </c>
      <c r="L28" s="25">
        <v>0</v>
      </c>
      <c r="M28" s="25">
        <v>0</v>
      </c>
      <c r="O28" s="2">
        <f>IF(I28&gt;0, I28/C28, 0)</f>
        <v>5.8823529411764705E-2</v>
      </c>
      <c r="P28" s="2">
        <f>IF(J28&gt;0, J28/D28, 0)</f>
        <v>0</v>
      </c>
      <c r="Q28" s="2">
        <f>IF(K28&gt;0, K28/E28, 0)</f>
        <v>0</v>
      </c>
      <c r="R28" s="2">
        <f>IF(L28&gt;0, L28/F28, 0)</f>
        <v>0</v>
      </c>
      <c r="S28" s="2">
        <f>IF(M28&gt;0, M28/G28, 0)</f>
        <v>0</v>
      </c>
      <c r="T28" s="2"/>
      <c r="U28" s="2">
        <f>51/569</f>
        <v>8.9630931458699478E-2</v>
      </c>
      <c r="V28" s="2"/>
      <c r="W28" s="3">
        <f>O28/$U28</f>
        <v>0.65628604382929634</v>
      </c>
      <c r="X28" s="3">
        <f>P28/$U28</f>
        <v>0</v>
      </c>
      <c r="Y28" s="3">
        <f>Q28/$U28</f>
        <v>0</v>
      </c>
      <c r="Z28" s="3">
        <f>R28/$U28</f>
        <v>0</v>
      </c>
      <c r="AA28" s="3">
        <f>S28/$U28</f>
        <v>0</v>
      </c>
      <c r="AB28" s="3">
        <f>MAX(W28:AA28)</f>
        <v>0.65628604382929634</v>
      </c>
      <c r="AC28" s="3"/>
      <c r="AD28" s="3">
        <f>IF(C28&gt;0,((I28*((3*51)+C28))/(4*C28*51))*(1-(C28-I28)/(569-51)),0)</f>
        <v>4.7505488681959265E-2</v>
      </c>
      <c r="AE28" s="3">
        <f>IF(D28&gt;0,((J28*((3*51)+D28))/(4*D28*51))*(1-(D28-J28)/(569-51)),0)</f>
        <v>0</v>
      </c>
      <c r="AF28" s="3">
        <f>IF(E28&gt;0,((K28*((3*51)+E28))/(4*E28*51))*(1-(E28-K28)/(569-51)),0)</f>
        <v>0</v>
      </c>
      <c r="AG28" s="3">
        <f>IF(F28&gt;0,((L28*((3*51)+F28))/(4*F28*51))*(1-(F28-L28)/(569-51)),0)</f>
        <v>0</v>
      </c>
      <c r="AH28" s="3">
        <f>IF(G28&gt;0,((M28*((3*51)+G28))/(4*G28*51))*(1-(G28-M28)/(569-51)),0)</f>
        <v>0</v>
      </c>
      <c r="AQ28" s="21"/>
      <c r="AR28" s="26"/>
      <c r="AS28" s="26"/>
      <c r="AT28" s="4"/>
      <c r="AU28" s="4"/>
      <c r="AV28" s="22"/>
      <c r="AW28" s="4"/>
      <c r="AY28" s="5"/>
      <c r="AZ28" s="5"/>
      <c r="BB28" s="5"/>
      <c r="BE28" s="4"/>
      <c r="BF28" s="5"/>
      <c r="BI28" s="4"/>
      <c r="BJ28" s="5"/>
      <c r="BM28" s="4"/>
      <c r="BN28" s="5"/>
      <c r="BQ28" s="4"/>
      <c r="BR28" s="5"/>
    </row>
    <row r="29" spans="1:70" x14ac:dyDescent="0.35">
      <c r="A29" s="32" t="s">
        <v>33</v>
      </c>
      <c r="B29" t="s">
        <v>29</v>
      </c>
      <c r="C29" s="25">
        <v>563</v>
      </c>
      <c r="D29" s="25">
        <v>211</v>
      </c>
      <c r="E29" s="25">
        <v>17</v>
      </c>
      <c r="F29" s="25">
        <v>1</v>
      </c>
      <c r="G29" s="25">
        <v>0</v>
      </c>
      <c r="I29" s="25">
        <v>51</v>
      </c>
      <c r="J29" s="25">
        <v>13</v>
      </c>
      <c r="K29" s="25">
        <v>0</v>
      </c>
      <c r="L29" s="25">
        <v>0</v>
      </c>
      <c r="M29" s="25">
        <v>0</v>
      </c>
      <c r="O29" s="2">
        <f>IF(I29&gt;0, I29/C29, 0)</f>
        <v>9.0586145648312605E-2</v>
      </c>
      <c r="P29" s="2">
        <f>IF(J29&gt;0, J29/D29, 0)</f>
        <v>6.1611374407582936E-2</v>
      </c>
      <c r="Q29" s="2">
        <f>IF(K29&gt;0, K29/E29, 0)</f>
        <v>0</v>
      </c>
      <c r="R29" s="2">
        <f>IF(L29&gt;0, L29/F29, 0)</f>
        <v>0</v>
      </c>
      <c r="S29" s="2">
        <f>IF(M29&gt;0, M29/G29, 0)</f>
        <v>0</v>
      </c>
      <c r="T29" s="2"/>
      <c r="U29" s="2">
        <f>51/569</f>
        <v>8.9630931458699478E-2</v>
      </c>
      <c r="V29" s="2"/>
      <c r="W29" s="3">
        <f>O29/$U29</f>
        <v>1.0106571936056836</v>
      </c>
      <c r="X29" s="3">
        <f>P29/$U29</f>
        <v>0.68738964780224876</v>
      </c>
      <c r="Y29" s="3">
        <f>Q29/$U29</f>
        <v>0</v>
      </c>
      <c r="Z29" s="3">
        <f>R29/$U29</f>
        <v>0</v>
      </c>
      <c r="AA29" s="3">
        <f>S29/$U29</f>
        <v>0</v>
      </c>
      <c r="AB29" s="3">
        <f>MAX(W29:AA29)</f>
        <v>1.0106571936056836</v>
      </c>
      <c r="AC29" s="3"/>
      <c r="AD29" s="3">
        <f>IF(C29&gt;0,((I29*((3*51)+C29))/(4*C29*51))*(1-(C29-I29)/(569-51)),0)</f>
        <v>3.6826981764814725E-3</v>
      </c>
      <c r="AE29" s="3">
        <f>IF(D29&gt;0,((J29*((3*51)+D29))/(4*D29*51))*(1-(D29-J29)/(569-51)),0)</f>
        <v>6.7912908726959459E-2</v>
      </c>
      <c r="AF29" s="3">
        <f>IF(E29&gt;0,((K29*((3*51)+E29))/(4*E29*51))*(1-(E29-K29)/(569-51)),0)</f>
        <v>0</v>
      </c>
      <c r="AG29" s="3">
        <f>IF(F29&gt;0,((L29*((3*51)+F29))/(4*F29*51))*(1-(F29-L29)/(569-51)),0)</f>
        <v>0</v>
      </c>
      <c r="AH29" s="3">
        <f>IF(G29&gt;0,((M29*((3*51)+G29))/(4*G29*51))*(1-(G29-M29)/(569-51)),0)</f>
        <v>0</v>
      </c>
      <c r="AQ29" s="21"/>
      <c r="AR29" s="26"/>
      <c r="AS29" s="26"/>
      <c r="AT29" s="4"/>
      <c r="AU29" s="4"/>
      <c r="AV29" s="22"/>
      <c r="AW29" s="4"/>
      <c r="AY29" s="5"/>
      <c r="AZ29" s="5"/>
      <c r="BB29" s="5"/>
      <c r="BE29" s="4"/>
      <c r="BF29" s="5"/>
      <c r="BI29" s="4"/>
      <c r="BJ29" s="5"/>
      <c r="BM29" s="4"/>
      <c r="BN29" s="5"/>
      <c r="BQ29" s="4"/>
      <c r="BR29" s="5"/>
    </row>
    <row r="30" spans="1:70" s="1" customFormat="1" x14ac:dyDescent="0.35">
      <c r="A30" s="32" t="s">
        <v>33</v>
      </c>
      <c r="B30" s="1" t="s">
        <v>30</v>
      </c>
      <c r="C30" s="1">
        <v>24</v>
      </c>
      <c r="D30" s="1">
        <v>1</v>
      </c>
      <c r="E30" s="1">
        <v>0</v>
      </c>
      <c r="F30" s="1">
        <v>0</v>
      </c>
      <c r="G30" s="1">
        <v>0</v>
      </c>
      <c r="I30" s="1">
        <v>2</v>
      </c>
      <c r="J30" s="1">
        <v>0</v>
      </c>
      <c r="K30" s="1">
        <v>0</v>
      </c>
      <c r="L30" s="1">
        <v>0</v>
      </c>
      <c r="M30" s="1">
        <v>0</v>
      </c>
      <c r="O30" s="9">
        <f>IF(I30&gt;0, I30/C30, 0)</f>
        <v>8.3333333333333329E-2</v>
      </c>
      <c r="P30" s="9">
        <f>IF(J30&gt;0, J30/D30, 0)</f>
        <v>0</v>
      </c>
      <c r="Q30" s="9">
        <f>IF(K30&gt;0, K30/E30, 0)</f>
        <v>0</v>
      </c>
      <c r="R30" s="9">
        <f>IF(L30&gt;0, L30/F30, 0)</f>
        <v>0</v>
      </c>
      <c r="S30" s="9">
        <f>IF(M30&gt;0, M30/G30, 0)</f>
        <v>0</v>
      </c>
      <c r="T30" s="9"/>
      <c r="U30" s="9">
        <f>51/569</f>
        <v>8.9630931458699478E-2</v>
      </c>
      <c r="V30" s="9"/>
      <c r="W30" s="10">
        <f>O30/$U30</f>
        <v>0.92973856209150318</v>
      </c>
      <c r="X30" s="10">
        <f>P30/$U30</f>
        <v>0</v>
      </c>
      <c r="Y30" s="10">
        <f>Q30/$U30</f>
        <v>0</v>
      </c>
      <c r="Z30" s="10">
        <f>R30/$U30</f>
        <v>0</v>
      </c>
      <c r="AA30" s="10">
        <f>S30/$U30</f>
        <v>0</v>
      </c>
      <c r="AB30" s="10">
        <f>MAX(W30:AA30)</f>
        <v>0.92973856209150318</v>
      </c>
      <c r="AC30" s="10"/>
      <c r="AD30" s="10">
        <f>IF(C30&gt;0,((I30*((3*51)+C30))/(4*C30*51))*(1-(C30-I30)/(569-51)),0)</f>
        <v>6.923309864486335E-2</v>
      </c>
      <c r="AE30" s="10">
        <f>IF(D30&gt;0,((J30*((3*51)+D30))/(4*D30*51))*(1-(D30-J30)/(569-51)),0)</f>
        <v>0</v>
      </c>
      <c r="AF30" s="10">
        <f>IF(E30&gt;0,((K30*((3*51)+E30))/(4*E30*51))*(1-(E30-K30)/(569-51)),0)</f>
        <v>0</v>
      </c>
      <c r="AG30" s="10">
        <f>IF(F30&gt;0,((L30*((3*51)+F30))/(4*F30*51))*(1-(F30-L30)/(569-51)),0)</f>
        <v>0</v>
      </c>
      <c r="AH30" s="10">
        <f>IF(G30&gt;0,((M30*((3*51)+G30))/(4*G30*51))*(1-(G30-M30)/(569-51)),0)</f>
        <v>0</v>
      </c>
      <c r="AQ30" s="19"/>
      <c r="AR30" s="16"/>
      <c r="AS30" s="16"/>
      <c r="AT30" s="13"/>
      <c r="AU30" s="13"/>
      <c r="AV30" s="20"/>
      <c r="AW30" s="13"/>
      <c r="AY30" s="14"/>
      <c r="AZ30" s="14"/>
      <c r="BB30" s="14"/>
      <c r="BE30" s="4"/>
      <c r="BF30" s="14"/>
      <c r="BI30" s="4"/>
      <c r="BJ30" s="5"/>
      <c r="BM30" s="13"/>
      <c r="BN30" s="14"/>
      <c r="BQ30" s="13"/>
      <c r="BR30" s="14"/>
    </row>
    <row r="31" spans="1:70" x14ac:dyDescent="0.35">
      <c r="A31" s="32" t="s">
        <v>34</v>
      </c>
      <c r="B31" s="35" t="s">
        <v>27</v>
      </c>
      <c r="C31" s="25">
        <v>556</v>
      </c>
      <c r="D31" s="25">
        <v>312</v>
      </c>
      <c r="E31" s="25">
        <v>57</v>
      </c>
      <c r="F31" s="25">
        <v>4</v>
      </c>
      <c r="G31" s="25">
        <v>0</v>
      </c>
      <c r="H31" s="35"/>
      <c r="I31" s="25">
        <v>64</v>
      </c>
      <c r="J31" s="25">
        <v>33</v>
      </c>
      <c r="K31" s="25">
        <v>11</v>
      </c>
      <c r="L31" s="25">
        <v>1</v>
      </c>
      <c r="M31" s="25">
        <v>0</v>
      </c>
      <c r="N31" s="35"/>
      <c r="O31" s="37">
        <f>IF(I31&gt;0, I31/C31, 0)</f>
        <v>0.11510791366906475</v>
      </c>
      <c r="P31" s="37">
        <f>IF(J31&gt;0, J31/D31, 0)</f>
        <v>0.10576923076923077</v>
      </c>
      <c r="Q31" s="37">
        <f>IF(K31&gt;0, K31/E31, 0)</f>
        <v>0.19298245614035087</v>
      </c>
      <c r="R31" s="37">
        <f>IF(L31&gt;0, L31/F31, 0)</f>
        <v>0.25</v>
      </c>
      <c r="S31" s="37">
        <f>IF(M31&gt;0, M31/G31, 0)</f>
        <v>0</v>
      </c>
      <c r="T31" s="37"/>
      <c r="U31" s="37">
        <f>69/569</f>
        <v>0.12126537785588752</v>
      </c>
      <c r="V31" s="37"/>
      <c r="W31" s="27">
        <f>O31/$U31</f>
        <v>0.94922323011156295</v>
      </c>
      <c r="X31" s="27">
        <f>P31/$U31</f>
        <v>0.87221293199554073</v>
      </c>
      <c r="Y31" s="27">
        <f>Q31/$U31</f>
        <v>1.5914060513602848</v>
      </c>
      <c r="Z31" s="27">
        <f>R31/$U31</f>
        <v>2.0615942028985508</v>
      </c>
      <c r="AA31" s="27">
        <f>S31/$U31</f>
        <v>0</v>
      </c>
      <c r="AB31" s="27">
        <f>MAX(W31:AA31)</f>
        <v>2.0615942028985508</v>
      </c>
      <c r="AC31" s="27"/>
      <c r="AD31" s="27">
        <f>IF(C31&gt;0,((I31*((3*69)+C31))/(4*C31*69))*(1-(C31-I31)/(569-69)),0)</f>
        <v>5.0914398915650133E-3</v>
      </c>
      <c r="AE31" s="27">
        <f>IF(D31&gt;0,((J31*((3*69)+D31))/(4*D31*69))*(1-(D31-J31)/(569-69)),0)</f>
        <v>8.7910326086956508E-2</v>
      </c>
      <c r="AF31" s="27">
        <f>IF(E31&gt;0,((K31*((3*69)+E31))/(4*E31*69))*(1-(E31-K31)/(569-69)),0)</f>
        <v>0.16760945842868039</v>
      </c>
      <c r="AG31" s="27">
        <f>IF(F31&gt;0,((L31*((3*69)+F31))/(4*F31*69))*(1-(F31-L31)/(569-69)),0)</f>
        <v>0.18997644927536231</v>
      </c>
      <c r="AH31" s="27">
        <f>IF(G31&gt;0,((M31*((3*69)+G31))/(4*G31*69))*(1-(G31-M31)/(569-69)),0)</f>
        <v>0</v>
      </c>
      <c r="AY31" s="5"/>
      <c r="AZ31" s="5"/>
      <c r="BB31" s="5"/>
      <c r="BE31" s="4"/>
      <c r="BF31" s="5"/>
      <c r="BI31" s="4"/>
      <c r="BJ31" s="5"/>
      <c r="BM31" s="4"/>
      <c r="BN31" s="5"/>
      <c r="BQ31" s="4"/>
      <c r="BR31" s="5"/>
    </row>
    <row r="32" spans="1:70" x14ac:dyDescent="0.35">
      <c r="A32" s="32" t="s">
        <v>34</v>
      </c>
      <c r="B32" t="s">
        <v>28</v>
      </c>
      <c r="C32" s="25">
        <v>519</v>
      </c>
      <c r="D32" s="25">
        <v>51</v>
      </c>
      <c r="E32" s="25">
        <v>3</v>
      </c>
      <c r="F32" s="25">
        <v>0</v>
      </c>
      <c r="G32" s="25">
        <v>0</v>
      </c>
      <c r="I32" s="25">
        <v>46</v>
      </c>
      <c r="J32" s="25">
        <v>3</v>
      </c>
      <c r="K32" s="25">
        <v>1</v>
      </c>
      <c r="L32" s="25">
        <v>0</v>
      </c>
      <c r="M32" s="25">
        <v>0</v>
      </c>
      <c r="O32" s="2">
        <f>IF(I32&gt;0, I32/C32, 0)</f>
        <v>8.8631984585741813E-2</v>
      </c>
      <c r="P32" s="2">
        <f>IF(J32&gt;0, J32/D32, 0)</f>
        <v>5.8823529411764705E-2</v>
      </c>
      <c r="Q32" s="2">
        <f>IF(K32&gt;0, K32/E32, 0)</f>
        <v>0.33333333333333331</v>
      </c>
      <c r="R32" s="2">
        <f>IF(L32&gt;0, L32/F32, 0)</f>
        <v>0</v>
      </c>
      <c r="S32" s="2">
        <f>IF(M32&gt;0, M32/G32, 0)</f>
        <v>0</v>
      </c>
      <c r="T32" s="2"/>
      <c r="U32" s="2">
        <f>69/569</f>
        <v>0.12126537785588752</v>
      </c>
      <c r="V32" s="2"/>
      <c r="W32" s="3">
        <f>O32/$U32</f>
        <v>0.73089274245343616</v>
      </c>
      <c r="X32" s="3">
        <f>P32/$U32</f>
        <v>0.48508098891730606</v>
      </c>
      <c r="Y32" s="3">
        <f>Q32/$U32</f>
        <v>2.7487922705314007</v>
      </c>
      <c r="Z32" s="3">
        <f>R32/$U32</f>
        <v>0</v>
      </c>
      <c r="AA32" s="3">
        <f>S32/$U32</f>
        <v>0</v>
      </c>
      <c r="AB32" s="3">
        <f>MAX(W32:AA32)</f>
        <v>2.7487922705314007</v>
      </c>
      <c r="AC32" s="3"/>
      <c r="AD32" s="3">
        <f>IF(C32&gt;0,((I32*((3*69)+C32))/(4*C32*69))*(1-(C32-I32)/(569-69)),0)</f>
        <v>1.2589595375722556E-2</v>
      </c>
      <c r="AE32" s="3">
        <f>IF(D32&gt;0,((J32*((3*69)+D32))/(4*D32*69))*(1-(D32-J32)/(569-69)),0)</f>
        <v>4.9708439897698214E-2</v>
      </c>
      <c r="AF32" s="3">
        <f>IF(E32&gt;0,((K32*((3*69)+E32))/(4*E32*69))*(1-(E32-K32)/(569-69)),0)</f>
        <v>0.25260869565217392</v>
      </c>
      <c r="AG32" s="3">
        <f>IF(F32&gt;0,((L32*((3*69)+F32))/(4*F32*69))*(1-(F32-L32)/(569-69)),0)</f>
        <v>0</v>
      </c>
      <c r="AH32" s="3">
        <f>IF(G32&gt;0,((M32*((3*69)+G32))/(4*G32*69))*(1-(G32-M32)/(569-69)),0)</f>
        <v>0</v>
      </c>
      <c r="AY32" s="5"/>
      <c r="AZ32" s="5"/>
      <c r="BB32" s="5"/>
      <c r="BE32" s="4"/>
      <c r="BF32" s="5"/>
      <c r="BI32" s="4"/>
      <c r="BJ32" s="5"/>
      <c r="BM32" s="4"/>
      <c r="BN32" s="5"/>
      <c r="BQ32" s="4"/>
      <c r="BR32" s="5"/>
    </row>
    <row r="33" spans="1:70" x14ac:dyDescent="0.35">
      <c r="A33" s="32" t="s">
        <v>34</v>
      </c>
      <c r="B33" t="s">
        <v>29</v>
      </c>
      <c r="C33" s="25">
        <v>556</v>
      </c>
      <c r="D33" s="25">
        <v>209</v>
      </c>
      <c r="E33" s="25">
        <v>16</v>
      </c>
      <c r="F33" s="25">
        <v>1</v>
      </c>
      <c r="G33" s="25">
        <v>0</v>
      </c>
      <c r="I33" s="25">
        <v>67</v>
      </c>
      <c r="J33" s="25">
        <v>26</v>
      </c>
      <c r="K33" s="25">
        <v>4</v>
      </c>
      <c r="L33" s="25">
        <v>0</v>
      </c>
      <c r="M33" s="25">
        <v>0</v>
      </c>
      <c r="O33" s="2">
        <f>IF(I33&gt;0, I33/C33, 0)</f>
        <v>0.12050359712230216</v>
      </c>
      <c r="P33" s="2">
        <f>IF(J33&gt;0, J33/D33, 0)</f>
        <v>0.12440191387559808</v>
      </c>
      <c r="Q33" s="2">
        <f>IF(K33&gt;0, K33/E33, 0)</f>
        <v>0.25</v>
      </c>
      <c r="R33" s="2">
        <f>IF(L33&gt;0, L33/F33, 0)</f>
        <v>0</v>
      </c>
      <c r="S33" s="2">
        <f>IF(M33&gt;0, M33/G33, 0)</f>
        <v>0</v>
      </c>
      <c r="T33" s="2"/>
      <c r="U33" s="2">
        <f>69/569</f>
        <v>0.12126537785588752</v>
      </c>
      <c r="V33" s="2"/>
      <c r="W33" s="3">
        <f>O33/$U33</f>
        <v>0.99371806902304249</v>
      </c>
      <c r="X33" s="3">
        <f>P33/$U33</f>
        <v>1.0258650579016713</v>
      </c>
      <c r="Y33" s="3">
        <f>Q33/$U33</f>
        <v>2.0615942028985508</v>
      </c>
      <c r="Z33" s="3">
        <f>R33/$U33</f>
        <v>0</v>
      </c>
      <c r="AA33" s="3">
        <f>S33/$U33</f>
        <v>0</v>
      </c>
      <c r="AB33" s="3">
        <f>MAX(W33:AA33)</f>
        <v>2.0615942028985508</v>
      </c>
      <c r="AC33" s="3"/>
      <c r="AD33" s="3">
        <f>IF(C33&gt;0,((I33*((3*69)+C33))/(4*C33*69))*(1-(C33-I33)/(569-69)),0)</f>
        <v>7.3288890626629199E-3</v>
      </c>
      <c r="AE33" s="3">
        <f>IF(D33&gt;0,((J33*((3*69)+D33))/(4*D33*69))*(1-(D33-J33)/(569-69)),0)</f>
        <v>0.11887774772900631</v>
      </c>
      <c r="AF33" s="3">
        <f>IF(E33&gt;0,((K33*((3*69)+E33))/(4*E33*69))*(1-(E33-K33)/(569-69)),0)</f>
        <v>0.19714492753623189</v>
      </c>
      <c r="AG33" s="3">
        <f>IF(F33&gt;0,((L33*((3*69)+F33))/(4*F33*69))*(1-(F33-L33)/(569-69)),0)</f>
        <v>0</v>
      </c>
      <c r="AH33" s="3">
        <f>IF(G33&gt;0,((M33*((3*69)+G33))/(4*G33*69))*(1-(G33-M33)/(569-69)),0)</f>
        <v>0</v>
      </c>
      <c r="AQ33" s="17"/>
      <c r="AR33" s="7"/>
      <c r="AS33" s="7"/>
      <c r="AT33" s="7"/>
      <c r="AU33" s="7"/>
      <c r="AV33" s="18"/>
      <c r="AW33" s="4"/>
      <c r="AY33" s="5"/>
      <c r="AZ33" s="5"/>
      <c r="BB33" s="5"/>
      <c r="BE33" s="4"/>
      <c r="BF33" s="5"/>
      <c r="BI33" s="4"/>
      <c r="BJ33" s="5"/>
      <c r="BM33" s="4"/>
      <c r="BN33" s="5"/>
      <c r="BQ33" s="4"/>
      <c r="BR33" s="5"/>
    </row>
    <row r="34" spans="1:70" s="1" customFormat="1" x14ac:dyDescent="0.35">
      <c r="A34" s="32" t="s">
        <v>34</v>
      </c>
      <c r="B34" s="1" t="s">
        <v>30</v>
      </c>
      <c r="C34" s="1">
        <v>19</v>
      </c>
      <c r="D34" s="1">
        <v>2</v>
      </c>
      <c r="E34" s="1">
        <v>0</v>
      </c>
      <c r="F34" s="1">
        <v>0</v>
      </c>
      <c r="G34" s="1">
        <v>0</v>
      </c>
      <c r="I34" s="1">
        <v>1</v>
      </c>
      <c r="J34" s="1">
        <v>0</v>
      </c>
      <c r="K34" s="1">
        <v>0</v>
      </c>
      <c r="L34" s="1">
        <v>0</v>
      </c>
      <c r="M34" s="1">
        <v>0</v>
      </c>
      <c r="O34" s="9">
        <f>IF(I34&gt;0, I34/C34, 0)</f>
        <v>5.2631578947368418E-2</v>
      </c>
      <c r="P34" s="9">
        <f>IF(J34&gt;0, J34/D34, 0)</f>
        <v>0</v>
      </c>
      <c r="Q34" s="9">
        <f>IF(K34&gt;0, K34/E34, 0)</f>
        <v>0</v>
      </c>
      <c r="R34" s="9">
        <f>IF(L34&gt;0, L34/F34, 0)</f>
        <v>0</v>
      </c>
      <c r="S34" s="9">
        <f>IF(M34&gt;0, M34/G34, 0)</f>
        <v>0</v>
      </c>
      <c r="T34" s="9"/>
      <c r="U34" s="9">
        <f>69/569</f>
        <v>0.12126537785588752</v>
      </c>
      <c r="V34" s="9"/>
      <c r="W34" s="10">
        <f>O34/$U34</f>
        <v>0.43401983218916856</v>
      </c>
      <c r="X34" s="10">
        <f>P34/$U34</f>
        <v>0</v>
      </c>
      <c r="Y34" s="10">
        <f>Q34/$U34</f>
        <v>0</v>
      </c>
      <c r="Z34" s="10">
        <f>R34/$U34</f>
        <v>0</v>
      </c>
      <c r="AA34" s="10">
        <f>S34/$U34</f>
        <v>0</v>
      </c>
      <c r="AB34" s="10">
        <f>MAX(W34:AA34)</f>
        <v>0.43401983218916856</v>
      </c>
      <c r="AC34" s="10"/>
      <c r="AD34" s="10">
        <f>IF(C34&gt;0,((I34*((3*69)+C34))/(4*C34*69))*(1-(C34-I34)/(569-69)),0)</f>
        <v>4.1545385202135771E-2</v>
      </c>
      <c r="AE34" s="10">
        <f>IF(D34&gt;0,((J34*((3*69)+D34))/(4*D34*69))*(1-(D34-J34)/(569-69)),0)</f>
        <v>0</v>
      </c>
      <c r="AF34" s="10">
        <f>IF(E34&gt;0,((K34*((3*69)+E34))/(4*E34*69))*(1-(E34-K34)/(569-69)),0)</f>
        <v>0</v>
      </c>
      <c r="AG34" s="10">
        <f>IF(F34&gt;0,((L34*((3*69)+F34))/(4*F34*69))*(1-(F34-L34)/(569-69)),0)</f>
        <v>0</v>
      </c>
      <c r="AH34" s="10">
        <f>IF(G34&gt;0,((M34*((3*69)+G34))/(4*G34*69))*(1-(G34-M34)/(569-69)),0)</f>
        <v>0</v>
      </c>
      <c r="AQ34" s="21"/>
      <c r="AR34" s="4"/>
      <c r="AS34" s="4"/>
      <c r="AT34" s="4"/>
      <c r="AU34" s="4"/>
      <c r="AV34" s="22"/>
      <c r="AW34" s="13"/>
      <c r="AY34" s="14"/>
      <c r="AZ34" s="14"/>
      <c r="BB34" s="14"/>
      <c r="BE34" s="4"/>
      <c r="BF34" s="14"/>
      <c r="BI34" s="4"/>
      <c r="BJ34" s="5"/>
      <c r="BM34" s="13"/>
      <c r="BN34" s="14"/>
      <c r="BQ34" s="13"/>
      <c r="BR34" s="14"/>
    </row>
    <row r="35" spans="1:70" x14ac:dyDescent="0.35">
      <c r="A35" s="32" t="s">
        <v>56</v>
      </c>
      <c r="B35" s="35" t="s">
        <v>27</v>
      </c>
      <c r="C35" s="35">
        <v>237</v>
      </c>
      <c r="D35" s="35">
        <v>27</v>
      </c>
      <c r="E35" s="35">
        <v>0</v>
      </c>
      <c r="F35" s="35">
        <v>0</v>
      </c>
      <c r="G35" s="35">
        <v>0</v>
      </c>
      <c r="H35" s="35"/>
      <c r="I35" s="35">
        <v>17</v>
      </c>
      <c r="J35" s="35">
        <v>3</v>
      </c>
      <c r="K35" s="35">
        <v>0</v>
      </c>
      <c r="L35" s="35">
        <v>0</v>
      </c>
      <c r="M35" s="35">
        <v>0</v>
      </c>
      <c r="N35" s="35"/>
      <c r="O35" s="38">
        <f>IF(I35&gt;0, I35/C35, 0)</f>
        <v>7.1729957805907171E-2</v>
      </c>
      <c r="P35" s="38">
        <f>IF(J35&gt;0, J35/D35, 0)</f>
        <v>0.1111111111111111</v>
      </c>
      <c r="Q35" s="38">
        <f>IF(K35&gt;0, K35/E35, 0)</f>
        <v>0</v>
      </c>
      <c r="R35" s="38">
        <f>IF(L35&gt;0, L35/F35, 0)</f>
        <v>0</v>
      </c>
      <c r="S35" s="38">
        <f>IF(M35&gt;0, M35/G35, 0)</f>
        <v>0</v>
      </c>
      <c r="T35" s="38"/>
      <c r="U35" s="38">
        <f>53/569</f>
        <v>9.3145869947275917E-2</v>
      </c>
      <c r="V35" s="38"/>
      <c r="W35" s="39">
        <f>O35/$U35</f>
        <v>0.77008199984077708</v>
      </c>
      <c r="X35" s="39">
        <f>P35/$U35</f>
        <v>1.1928721174004193</v>
      </c>
      <c r="Y35" s="39">
        <f>Q35/$U35</f>
        <v>0</v>
      </c>
      <c r="Z35" s="39">
        <f>R35/$U35</f>
        <v>0</v>
      </c>
      <c r="AA35" s="39">
        <f>S35/$U35</f>
        <v>0</v>
      </c>
      <c r="AB35" s="39">
        <f>MAX(W35:AA35)</f>
        <v>1.1928721174004193</v>
      </c>
      <c r="AC35" s="39"/>
      <c r="AD35" s="39">
        <f>IF(C35&gt;0,((I35*((3*53)+C35))/(4*C35*53))*(1-(C35-I35)/(569-53)),0)</f>
        <v>7.6860270716114662E-2</v>
      </c>
      <c r="AE35" s="39">
        <f>IF(D35&gt;0,((J35*((3*53)+D35))/(4*D35*53))*(1-(D35-J35)/(569-53)),0)</f>
        <v>9.2950124323533723E-2</v>
      </c>
      <c r="AF35" s="39">
        <f>IF(E35&gt;0,((K35*((3*53)+E35))/(4*E35*53))*(1-(E35-K35)/(569-53)),0)</f>
        <v>0</v>
      </c>
      <c r="AG35" s="39">
        <f>IF(F35&gt;0,((L35*((3*53)+F35))/(4*F35*53))*(1-(F35-L35)/(569-53)),0)</f>
        <v>0</v>
      </c>
      <c r="AH35" s="39">
        <f>IF(G35&gt;0,((M35*((3*53)+G35))/(4*G35*53))*(1-(G35-M35)/(569-53)),0)</f>
        <v>0</v>
      </c>
      <c r="AQ35" s="21"/>
      <c r="AR35" s="4"/>
      <c r="AS35" s="4"/>
      <c r="AT35" s="4"/>
      <c r="AU35" s="4"/>
      <c r="AV35" s="22"/>
      <c r="AW35" s="4"/>
    </row>
    <row r="36" spans="1:70" x14ac:dyDescent="0.35">
      <c r="A36" s="32" t="s">
        <v>56</v>
      </c>
      <c r="B36" t="s">
        <v>28</v>
      </c>
      <c r="C36">
        <v>351</v>
      </c>
      <c r="D36">
        <v>29</v>
      </c>
      <c r="E36">
        <v>0</v>
      </c>
      <c r="F36">
        <v>0</v>
      </c>
      <c r="G36">
        <v>0</v>
      </c>
      <c r="I36">
        <v>22</v>
      </c>
      <c r="J36">
        <v>4</v>
      </c>
      <c r="K36">
        <v>0</v>
      </c>
      <c r="L36">
        <v>0</v>
      </c>
      <c r="M36">
        <v>0</v>
      </c>
      <c r="O36" s="28">
        <f>IF(I36&gt;0, I36/C36, 0)</f>
        <v>6.2678062678062682E-2</v>
      </c>
      <c r="P36" s="28">
        <f>IF(J36&gt;0, J36/D36, 0)</f>
        <v>0.13793103448275862</v>
      </c>
      <c r="Q36" s="28">
        <f>IF(K36&gt;0, K36/E36, 0)</f>
        <v>0</v>
      </c>
      <c r="R36" s="28">
        <f>IF(L36&gt;0, L36/F36, 0)</f>
        <v>0</v>
      </c>
      <c r="S36" s="28">
        <f>IF(M36&gt;0, M36/G36, 0)</f>
        <v>0</v>
      </c>
      <c r="T36" s="28"/>
      <c r="U36" s="28">
        <f>53/569</f>
        <v>9.3145869947275917E-2</v>
      </c>
      <c r="V36" s="28"/>
      <c r="W36" s="29">
        <f>O36/$U36</f>
        <v>0.67290222007203149</v>
      </c>
      <c r="X36" s="29">
        <f>P36/$U36</f>
        <v>1.4808067664281068</v>
      </c>
      <c r="Y36" s="29">
        <f>Q36/$U36</f>
        <v>0</v>
      </c>
      <c r="Z36" s="29">
        <f>R36/$U36</f>
        <v>0</v>
      </c>
      <c r="AA36" s="29">
        <f>S36/$U36</f>
        <v>0</v>
      </c>
      <c r="AB36" s="29">
        <f>MAX(W36:AA36)</f>
        <v>1.4808067664281068</v>
      </c>
      <c r="AC36" s="29"/>
      <c r="AD36" s="29">
        <f>IF(C36&gt;0,((I36*((3*53)+C36))/(4*C36*53))*(1-(C36-I36)/(569-53)),0)</f>
        <v>5.4643912147203065E-2</v>
      </c>
      <c r="AE36" s="29">
        <f>IF(D36&gt;0,((J36*((3*53)+D36))/(4*D36*53))*(1-(D36-J36)/(569-53)),0)</f>
        <v>0.11639002789083738</v>
      </c>
      <c r="AF36" s="29">
        <f>IF(E36&gt;0,((K36*((3*53)+E36))/(4*E36*53))*(1-(E36-K36)/(569-53)),0)</f>
        <v>0</v>
      </c>
      <c r="AG36" s="29">
        <f>IF(F36&gt;0,((L36*((3*53)+F36))/(4*F36*53))*(1-(F36-L36)/(569-53)),0)</f>
        <v>0</v>
      </c>
      <c r="AH36" s="29">
        <f>IF(G36&gt;0,((M36*((3*53)+G36))/(4*G36*53))*(1-(G36-M36)/(569-53)),0)</f>
        <v>0</v>
      </c>
      <c r="AQ36" s="21"/>
      <c r="AR36" s="4"/>
      <c r="AS36" s="4"/>
      <c r="AT36" s="4"/>
      <c r="AU36" s="4"/>
      <c r="AV36" s="22"/>
      <c r="AW36" s="4"/>
    </row>
    <row r="37" spans="1:70" x14ac:dyDescent="0.35">
      <c r="A37" s="32" t="s">
        <v>56</v>
      </c>
      <c r="B37" t="s">
        <v>29</v>
      </c>
      <c r="C37">
        <v>561</v>
      </c>
      <c r="D37">
        <v>512</v>
      </c>
      <c r="E37">
        <v>194</v>
      </c>
      <c r="F37">
        <v>8</v>
      </c>
      <c r="G37">
        <v>0</v>
      </c>
      <c r="I37">
        <v>53</v>
      </c>
      <c r="J37">
        <v>46</v>
      </c>
      <c r="K37">
        <v>15</v>
      </c>
      <c r="L37">
        <v>3</v>
      </c>
      <c r="M37">
        <v>0</v>
      </c>
      <c r="O37" s="28">
        <f>IF(I37&gt;0, I37/C37, 0)</f>
        <v>9.4474153297682703E-2</v>
      </c>
      <c r="P37" s="28">
        <f>IF(J37&gt;0, J37/D37, 0)</f>
        <v>8.984375E-2</v>
      </c>
      <c r="Q37" s="28">
        <f>IF(K37&gt;0, K37/E37, 0)</f>
        <v>7.7319587628865982E-2</v>
      </c>
      <c r="R37" s="28">
        <f>IF(L37&gt;0, L37/F37, 0)</f>
        <v>0.375</v>
      </c>
      <c r="S37" s="28">
        <f>IF(M37&gt;0, M37/G37, 0)</f>
        <v>0</v>
      </c>
      <c r="T37" s="28"/>
      <c r="U37" s="28">
        <f>53/569</f>
        <v>9.3145869947275917E-2</v>
      </c>
      <c r="V37" s="28"/>
      <c r="W37" s="29">
        <f>O37/$U37</f>
        <v>1.0142602495543671</v>
      </c>
      <c r="X37" s="29">
        <f>P37/$U37</f>
        <v>0.96454893867924529</v>
      </c>
      <c r="Y37" s="29">
        <f>Q37/$U37</f>
        <v>0.83009142190235374</v>
      </c>
      <c r="Z37" s="29">
        <f>R37/$U37</f>
        <v>4.0259433962264151</v>
      </c>
      <c r="AA37" s="29">
        <f>S37/$U37</f>
        <v>0</v>
      </c>
      <c r="AB37" s="29">
        <f>MAX(W37:AA37)</f>
        <v>4.0259433962264151</v>
      </c>
      <c r="AC37" s="29"/>
      <c r="AD37" s="29">
        <f>IF(C37&gt;0,((I37*((3*53)+C37))/(4*C37*53))*(1-(C37-I37)/(569-53)),0)</f>
        <v>4.9745056585001951E-3</v>
      </c>
      <c r="AE37" s="29">
        <f>IF(D37&gt;0,((J37*((3*53)+D37))/(4*D37*53))*(1-(D37-J37)/(569-53)),0)</f>
        <v>2.7554645792196856E-2</v>
      </c>
      <c r="AF37" s="29">
        <f>IF(E37&gt;0,((K37*((3*53)+E37))/(4*E37*53))*(1-(E37-K37)/(569-53)),0)</f>
        <v>8.4083072472553075E-2</v>
      </c>
      <c r="AG37" s="29">
        <f>IF(F37&gt;0,((L37*((3*53)+F37))/(4*F37*53))*(1-(F37-L37)/(569-53)),0)</f>
        <v>0.2925385311540149</v>
      </c>
      <c r="AH37" s="29">
        <f>IF(G37&gt;0,((M37*((3*53)+G37))/(4*G37*53))*(1-(G37-M37)/(569-53)),0)</f>
        <v>0</v>
      </c>
      <c r="AQ37" s="19"/>
      <c r="AR37" s="1"/>
      <c r="AS37" s="1"/>
      <c r="AT37" s="1"/>
      <c r="AU37" s="1"/>
      <c r="AV37" s="23"/>
    </row>
    <row r="38" spans="1:70" x14ac:dyDescent="0.35">
      <c r="A38" s="32" t="s">
        <v>56</v>
      </c>
      <c r="B38" s="1" t="s">
        <v>30</v>
      </c>
      <c r="C38" s="1">
        <v>3</v>
      </c>
      <c r="D38" s="1">
        <v>0</v>
      </c>
      <c r="E38" s="1">
        <v>0</v>
      </c>
      <c r="F38" s="1">
        <v>0</v>
      </c>
      <c r="G38" s="1">
        <v>0</v>
      </c>
      <c r="H38" s="1"/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/>
      <c r="O38" s="30">
        <f>IF(I38&gt;0, I38/C38, 0)</f>
        <v>0</v>
      </c>
      <c r="P38" s="30">
        <f>IF(J38&gt;0, J38/D38, 0)</f>
        <v>0</v>
      </c>
      <c r="Q38" s="30">
        <f>IF(K38&gt;0, K38/E38, 0)</f>
        <v>0</v>
      </c>
      <c r="R38" s="30">
        <f>IF(L38&gt;0, L38/F38, 0)</f>
        <v>0</v>
      </c>
      <c r="S38" s="30">
        <f>IF(M38&gt;0, M38/G38, 0)</f>
        <v>0</v>
      </c>
      <c r="T38" s="30"/>
      <c r="U38" s="30">
        <f>53/569</f>
        <v>9.3145869947275917E-2</v>
      </c>
      <c r="V38" s="30"/>
      <c r="W38" s="31">
        <f>O38/$U38</f>
        <v>0</v>
      </c>
      <c r="X38" s="31">
        <f>P38/$U38</f>
        <v>0</v>
      </c>
      <c r="Y38" s="31">
        <f>Q38/$U38</f>
        <v>0</v>
      </c>
      <c r="Z38" s="31">
        <f>R38/$U38</f>
        <v>0</v>
      </c>
      <c r="AA38" s="31">
        <f>S38/$U38</f>
        <v>0</v>
      </c>
      <c r="AB38" s="31">
        <f>MAX(W38:AA38)</f>
        <v>0</v>
      </c>
      <c r="AC38" s="31"/>
      <c r="AD38" s="31">
        <f>IF(C38&gt;0,((I38*((3*53)+C38))/(4*C38*53))*(1-(C38-I38)/(569-53)),0)</f>
        <v>0</v>
      </c>
      <c r="AE38" s="31">
        <f>IF(D38&gt;0,((J38*((3*53)+D38))/(4*D38*53))*(1-(D38-J38)/(569-53)),0)</f>
        <v>0</v>
      </c>
      <c r="AF38" s="31">
        <f>IF(E38&gt;0,((K38*((3*53)+E38))/(4*E38*53))*(1-(E38-K38)/(569-53)),0)</f>
        <v>0</v>
      </c>
      <c r="AG38" s="31">
        <f>IF(F38&gt;0,((L38*((3*53)+F38))/(4*F38*53))*(1-(F38-L38)/(569-53)),0)</f>
        <v>0</v>
      </c>
      <c r="AH38" s="31">
        <f>IF(G38&gt;0,((M38*((3*53)+G38))/(4*G38*53))*(1-(G38-M38)/(569-53)),0)</f>
        <v>0</v>
      </c>
    </row>
    <row r="39" spans="1:70" x14ac:dyDescent="0.35">
      <c r="A39" s="32" t="s">
        <v>57</v>
      </c>
      <c r="B39" s="35" t="s">
        <v>27</v>
      </c>
      <c r="C39" s="35">
        <v>561</v>
      </c>
      <c r="D39" s="35">
        <v>319</v>
      </c>
      <c r="E39" s="35">
        <v>47</v>
      </c>
      <c r="F39" s="35">
        <v>5</v>
      </c>
      <c r="G39" s="35">
        <v>0</v>
      </c>
      <c r="H39" s="35"/>
      <c r="I39" s="35">
        <v>57</v>
      </c>
      <c r="J39" s="35">
        <v>28</v>
      </c>
      <c r="K39" s="35">
        <v>5</v>
      </c>
      <c r="L39" s="35">
        <v>2</v>
      </c>
      <c r="M39" s="35">
        <v>0</v>
      </c>
      <c r="N39" s="35"/>
      <c r="O39" s="38">
        <f>IF(I39&gt;0, I39/C39, 0)</f>
        <v>0.10160427807486631</v>
      </c>
      <c r="P39" s="38">
        <f>IF(J39&gt;0, J39/D39, 0)</f>
        <v>8.7774294670846395E-2</v>
      </c>
      <c r="Q39" s="38">
        <f>IF(K39&gt;0, K39/E39, 0)</f>
        <v>0.10638297872340426</v>
      </c>
      <c r="R39" s="38">
        <f>IF(L39&gt;0, L39/F39, 0)</f>
        <v>0.4</v>
      </c>
      <c r="S39" s="38">
        <f>IF(M39&gt;0, M39/G39, 0)</f>
        <v>0</v>
      </c>
      <c r="T39" s="38"/>
      <c r="U39" s="38">
        <f>57/569</f>
        <v>0.10017574692442882</v>
      </c>
      <c r="V39" s="38"/>
      <c r="W39" s="39">
        <f>O39/$U39</f>
        <v>1.0142602495543673</v>
      </c>
      <c r="X39" s="39">
        <f>P39/$U39</f>
        <v>0.87620304680195793</v>
      </c>
      <c r="Y39" s="39">
        <f>Q39/$U39</f>
        <v>1.0619634191862635</v>
      </c>
      <c r="Z39" s="39">
        <f>R39/$U39</f>
        <v>3.9929824561403513</v>
      </c>
      <c r="AA39" s="39">
        <f>S39/$U39</f>
        <v>0</v>
      </c>
      <c r="AB39" s="39">
        <f>MAX(W39:AA39)</f>
        <v>3.9929824561403513</v>
      </c>
      <c r="AC39" s="39"/>
      <c r="AD39" s="39">
        <f>IF(C39&gt;0,((I39*((3*57)+C39))/(4*C39*57))*(1-(C39-I39)/(569-57)),0)</f>
        <v>5.09692513368984E-3</v>
      </c>
      <c r="AE39" s="39">
        <f>IF(D39&gt;0,((J39*((3*57)+D39))/(4*D39*57))*(1-(D39-J39)/(569-57)),0)</f>
        <v>8.1423711365011281E-2</v>
      </c>
      <c r="AF39" s="39">
        <f>IF(E39&gt;0,((K39*((3*57)+E39))/(4*E39*57))*(1-(E39-K39)/(569-57)),0)</f>
        <v>9.337308114035088E-2</v>
      </c>
      <c r="AG39" s="39">
        <f>IF(F39&gt;0,((L39*((3*57)+F39))/(4*F39*57))*(1-(F39-L39)/(569-57)),0)</f>
        <v>0.30696271929824565</v>
      </c>
      <c r="AH39" s="39">
        <f>IF(G39&gt;0,((M39*((3*57)+G39))/(4*G39*57))*(1-(G39-M39)/(569-57)),0)</f>
        <v>0</v>
      </c>
      <c r="AX39" s="1"/>
      <c r="AY39" s="1"/>
    </row>
    <row r="40" spans="1:70" x14ac:dyDescent="0.35">
      <c r="A40" s="32" t="s">
        <v>57</v>
      </c>
      <c r="B40" t="s">
        <v>28</v>
      </c>
      <c r="C40">
        <v>561</v>
      </c>
      <c r="D40">
        <v>272</v>
      </c>
      <c r="E40">
        <v>1</v>
      </c>
      <c r="F40">
        <v>0</v>
      </c>
      <c r="G40">
        <v>0</v>
      </c>
      <c r="I40">
        <v>54</v>
      </c>
      <c r="J40">
        <v>17</v>
      </c>
      <c r="K40">
        <v>0</v>
      </c>
      <c r="L40">
        <v>0</v>
      </c>
      <c r="M40">
        <v>0</v>
      </c>
      <c r="O40" s="28">
        <f>IF(I40&gt;0, I40/C40, 0)</f>
        <v>9.6256684491978606E-2</v>
      </c>
      <c r="P40" s="28">
        <f>IF(J40&gt;0, J40/D40, 0)</f>
        <v>6.25E-2</v>
      </c>
      <c r="Q40" s="28">
        <f>IF(K40&gt;0, K40/E40, 0)</f>
        <v>0</v>
      </c>
      <c r="R40" s="28">
        <f>IF(L40&gt;0, L40/F40, 0)</f>
        <v>0</v>
      </c>
      <c r="S40" s="28">
        <f>IF(M40&gt;0, M40/G40, 0)</f>
        <v>0</v>
      </c>
      <c r="T40" s="28"/>
      <c r="U40" s="28">
        <f>57/569</f>
        <v>0.10017574692442882</v>
      </c>
      <c r="V40" s="28"/>
      <c r="W40" s="29">
        <f>O40/$U40</f>
        <v>0.9608781311567689</v>
      </c>
      <c r="X40" s="29">
        <f>P40/$U40</f>
        <v>0.62390350877192979</v>
      </c>
      <c r="Y40" s="29">
        <f>Q40/$U40</f>
        <v>0</v>
      </c>
      <c r="Z40" s="29">
        <f>R40/$U40</f>
        <v>0</v>
      </c>
      <c r="AA40" s="29">
        <f>S40/$U40</f>
        <v>0</v>
      </c>
      <c r="AB40" s="29">
        <f>MAX(W40:AA40)</f>
        <v>0.9608781311567689</v>
      </c>
      <c r="AC40" s="29"/>
      <c r="AD40" s="29">
        <f>IF(C40&gt;0,((I40*((3*57)+C40))/(4*C40*57))*(1-(C40-I40)/(569-57)),0)</f>
        <v>3.0179161975795107E-3</v>
      </c>
      <c r="AE40" s="29">
        <f>IF(D40&gt;0,((J40*((3*57)+D40))/(4*D40*57))*(1-(D40-J40)/(569-57)),0)</f>
        <v>6.095538222998903E-2</v>
      </c>
      <c r="AF40" s="29">
        <f>IF(E40&gt;0,((K40*((3*57)+E40))/(4*E40*57))*(1-(E40-K40)/(569-57)),0)</f>
        <v>0</v>
      </c>
      <c r="AG40" s="29">
        <f>IF(F40&gt;0,((L40*((3*57)+F40))/(4*F40*57))*(1-(F40-L40)/(569-57)),0)</f>
        <v>0</v>
      </c>
      <c r="AH40" s="29">
        <f>IF(G40&gt;0,((M40*((3*57)+G40))/(4*G40*57))*(1-(G40-M40)/(569-57)),0)</f>
        <v>0</v>
      </c>
    </row>
    <row r="41" spans="1:70" x14ac:dyDescent="0.35">
      <c r="A41" s="32" t="s">
        <v>57</v>
      </c>
      <c r="B41" t="s">
        <v>29</v>
      </c>
      <c r="C41">
        <v>554</v>
      </c>
      <c r="D41">
        <v>386</v>
      </c>
      <c r="E41">
        <v>57</v>
      </c>
      <c r="F41">
        <v>2</v>
      </c>
      <c r="G41">
        <v>0</v>
      </c>
      <c r="I41">
        <v>54</v>
      </c>
      <c r="J41">
        <v>37</v>
      </c>
      <c r="K41">
        <v>5</v>
      </c>
      <c r="L41">
        <v>1</v>
      </c>
      <c r="M41">
        <v>0</v>
      </c>
      <c r="O41" s="28">
        <f>IF(I41&gt;0, I41/C41, 0)</f>
        <v>9.7472924187725629E-2</v>
      </c>
      <c r="P41" s="28">
        <f>IF(J41&gt;0, J41/D41, 0)</f>
        <v>9.585492227979274E-2</v>
      </c>
      <c r="Q41" s="28">
        <f>IF(K41&gt;0, K41/E41, 0)</f>
        <v>8.771929824561403E-2</v>
      </c>
      <c r="R41" s="28">
        <f>IF(L41&gt;0, L41/F41, 0)</f>
        <v>0.5</v>
      </c>
      <c r="S41" s="28">
        <f>IF(M41&gt;0, M41/G41, 0)</f>
        <v>0</v>
      </c>
      <c r="T41" s="28"/>
      <c r="U41" s="28">
        <f>57/569</f>
        <v>0.10017574692442882</v>
      </c>
      <c r="V41" s="28"/>
      <c r="W41" s="29">
        <f>O41/$U41</f>
        <v>0.97301919057571729</v>
      </c>
      <c r="X41" s="29">
        <f>P41/$U41</f>
        <v>0.95686755749477315</v>
      </c>
      <c r="Y41" s="29">
        <f>Q41/$U41</f>
        <v>0.87565404739919972</v>
      </c>
      <c r="Z41" s="29">
        <f>R41/$U41</f>
        <v>4.9912280701754383</v>
      </c>
      <c r="AA41" s="29">
        <f>S41/$U41</f>
        <v>0</v>
      </c>
      <c r="AB41" s="29">
        <f>MAX(W41:AA41)</f>
        <v>4.9912280701754383</v>
      </c>
      <c r="AC41" s="29"/>
      <c r="AD41" s="29">
        <f>IF(C41&gt;0,((I41*((3*57)+C41))/(4*C41*57))*(1-(C41-I41)/(569-57)),0)</f>
        <v>7.2643780875926278E-3</v>
      </c>
      <c r="AE41" s="29">
        <f>IF(D41&gt;0,((J41*((3*57)+D41))/(4*D41*57))*(1-(D41-J41)/(569-57)),0)</f>
        <v>7.4550817645839013E-2</v>
      </c>
      <c r="AF41" s="29">
        <f>IF(E41&gt;0,((K41*((3*57)+E41))/(4*E41*57))*(1-(E41-K41)/(569-57)),0)</f>
        <v>7.8810307017543851E-2</v>
      </c>
      <c r="AG41" s="29">
        <f>IF(F41&gt;0,((L41*((3*57)+F41))/(4*F41*57))*(1-(F41-L41)/(569-57)),0)</f>
        <v>0.37864497669956143</v>
      </c>
      <c r="AH41" s="29">
        <f>IF(G41&gt;0,((M41*((3*57)+G41))/(4*G41*57))*(1-(G41-M41)/(569-57)),0)</f>
        <v>0</v>
      </c>
    </row>
    <row r="42" spans="1:70" x14ac:dyDescent="0.35">
      <c r="A42" s="34" t="s">
        <v>57</v>
      </c>
      <c r="B42" s="1" t="s">
        <v>30</v>
      </c>
      <c r="C42" s="1">
        <v>20</v>
      </c>
      <c r="D42" s="1">
        <v>3</v>
      </c>
      <c r="E42" s="1">
        <v>0</v>
      </c>
      <c r="F42" s="1">
        <v>0</v>
      </c>
      <c r="G42" s="1">
        <v>0</v>
      </c>
      <c r="H42" s="1"/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/>
      <c r="O42" s="30">
        <f>IF(I42&gt;0, I42/C42, 0)</f>
        <v>0</v>
      </c>
      <c r="P42" s="30">
        <f>IF(J42&gt;0, J42/D42, 0)</f>
        <v>0</v>
      </c>
      <c r="Q42" s="30">
        <f>IF(K42&gt;0, K42/E42, 0)</f>
        <v>0</v>
      </c>
      <c r="R42" s="30">
        <f>IF(L42&gt;0, L42/F42, 0)</f>
        <v>0</v>
      </c>
      <c r="S42" s="30">
        <f>IF(M42&gt;0, M42/G42, 0)</f>
        <v>0</v>
      </c>
      <c r="T42" s="30"/>
      <c r="U42" s="30">
        <f>57/569</f>
        <v>0.10017574692442882</v>
      </c>
      <c r="V42" s="30"/>
      <c r="W42" s="31">
        <f>O42/$U42</f>
        <v>0</v>
      </c>
      <c r="X42" s="31">
        <f>P42/$U42</f>
        <v>0</v>
      </c>
      <c r="Y42" s="31">
        <f>Q42/$U42</f>
        <v>0</v>
      </c>
      <c r="Z42" s="31">
        <f>R42/$U42</f>
        <v>0</v>
      </c>
      <c r="AA42" s="31">
        <f>S42/$U42</f>
        <v>0</v>
      </c>
      <c r="AB42" s="31">
        <f>MAX(W42:AA42)</f>
        <v>0</v>
      </c>
      <c r="AC42" s="31"/>
      <c r="AD42" s="31">
        <f>IF(C42&gt;0,((I42*((3*57)+C42))/(4*C42*57))*(1-(C42-I42)/(569-57)),0)</f>
        <v>0</v>
      </c>
      <c r="AE42" s="31">
        <f>IF(D42&gt;0,((J42*((3*57)+D42))/(4*D42*57))*(1-(D42-J42)/(569-57)),0)</f>
        <v>0</v>
      </c>
      <c r="AF42" s="31">
        <f>IF(E42&gt;0,((K42*((3*57)+E42))/(4*E42*57))*(1-(E42-K42)/(569-57)),0)</f>
        <v>0</v>
      </c>
      <c r="AG42" s="31">
        <f>IF(F42&gt;0,((L42*((3*57)+F42))/(4*F42*57))*(1-(F42-L42)/(569-57)),0)</f>
        <v>0</v>
      </c>
      <c r="AH42" s="31">
        <f>IF(G42&gt;0,((M42*((3*57)+G42))/(4*G42*57))*(1-(G42-M42)/(569-57)),0)</f>
        <v>0</v>
      </c>
    </row>
    <row r="43" spans="1:70" x14ac:dyDescent="0.35">
      <c r="A43" s="32" t="s">
        <v>35</v>
      </c>
      <c r="B43" s="35" t="s">
        <v>27</v>
      </c>
      <c r="C43" s="25">
        <v>569</v>
      </c>
      <c r="D43" s="25">
        <v>529</v>
      </c>
      <c r="E43" s="25">
        <v>167</v>
      </c>
      <c r="F43" s="25">
        <v>1</v>
      </c>
      <c r="G43" s="25">
        <v>0</v>
      </c>
      <c r="H43" s="35"/>
      <c r="I43" s="25">
        <v>39</v>
      </c>
      <c r="J43" s="25">
        <v>39</v>
      </c>
      <c r="K43" s="25">
        <v>5</v>
      </c>
      <c r="L43" s="25">
        <v>0</v>
      </c>
      <c r="M43" s="25">
        <v>0</v>
      </c>
      <c r="N43" s="35"/>
      <c r="O43" s="37">
        <f>IF(I43&gt;0, I43/C43, 0)</f>
        <v>6.8541300527240778E-2</v>
      </c>
      <c r="P43" s="37">
        <f>IF(J43&gt;0, J43/D43, 0)</f>
        <v>7.3724007561436669E-2</v>
      </c>
      <c r="Q43" s="37">
        <f>IF(K43&gt;0, K43/E43, 0)</f>
        <v>2.9940119760479042E-2</v>
      </c>
      <c r="R43" s="37">
        <f>IF(L43&gt;0, L43/F43, 0)</f>
        <v>0</v>
      </c>
      <c r="S43" s="37">
        <f>IF(M43&gt;0, M43/G43, 0)</f>
        <v>0</v>
      </c>
      <c r="T43" s="37"/>
      <c r="U43" s="37">
        <f>39/569</f>
        <v>6.8541300527240778E-2</v>
      </c>
      <c r="V43" s="37"/>
      <c r="W43" s="27">
        <f>O43/$U43</f>
        <v>1</v>
      </c>
      <c r="X43" s="27">
        <f>P43/$U43</f>
        <v>1.0756143667296785</v>
      </c>
      <c r="Y43" s="27">
        <f>Q43/$U43</f>
        <v>0.43681867035160443</v>
      </c>
      <c r="Z43" s="27">
        <f>R43/$U43</f>
        <v>0</v>
      </c>
      <c r="AA43" s="27">
        <f>S43/$U43</f>
        <v>0</v>
      </c>
      <c r="AB43" s="27">
        <f>MAX(W43:AA43)</f>
        <v>1.0756143667296785</v>
      </c>
      <c r="AC43" s="27"/>
      <c r="AD43" s="27">
        <f>IF(C43&gt;0,((I43*((3*39)+C43))/(4*C43*39))*(1-(C43-I43)/(569-39)),0)</f>
        <v>0</v>
      </c>
      <c r="AE43" s="27">
        <f>IF(D43&gt;0,((J43*((3*39)+D43))/(4*D43*39))*(1-(D43-J43)/(569-39)),0)</f>
        <v>2.3040981560081313E-2</v>
      </c>
      <c r="AF43" s="27">
        <f>IF(E43&gt;0,((K43*((3*39)+E43))/(4*E43*39))*(1-(E43-K43)/(569-39)),0)</f>
        <v>3.7845933676913232E-2</v>
      </c>
      <c r="AG43" s="27">
        <f>IF(F43&gt;0,((L43*((3*39)+F43))/(4*F43*39))*(1-(F43-L43)/(569-39)),0)</f>
        <v>0</v>
      </c>
      <c r="AH43" s="27">
        <f>IF(G43&gt;0,((M43*((3*39)+G43))/(4*G43*39))*(1-(G43-M43)/(569-39)),0)</f>
        <v>0</v>
      </c>
    </row>
    <row r="44" spans="1:70" x14ac:dyDescent="0.35">
      <c r="A44" s="32" t="s">
        <v>35</v>
      </c>
      <c r="B44" t="s">
        <v>28</v>
      </c>
      <c r="C44" s="25">
        <v>551</v>
      </c>
      <c r="D44" s="25">
        <v>193</v>
      </c>
      <c r="E44" s="25">
        <v>13</v>
      </c>
      <c r="F44" s="25">
        <v>0</v>
      </c>
      <c r="G44" s="25">
        <v>0</v>
      </c>
      <c r="I44" s="25">
        <v>38</v>
      </c>
      <c r="J44" s="25">
        <v>14</v>
      </c>
      <c r="K44" s="25">
        <v>0</v>
      </c>
      <c r="L44" s="25">
        <v>0</v>
      </c>
      <c r="M44" s="25">
        <v>0</v>
      </c>
      <c r="O44" s="2">
        <f>IF(I44&gt;0, I44/C44, 0)</f>
        <v>6.8965517241379309E-2</v>
      </c>
      <c r="P44" s="2">
        <f>IF(J44&gt;0, J44/D44, 0)</f>
        <v>7.2538860103626937E-2</v>
      </c>
      <c r="Q44" s="2">
        <f>IF(K44&gt;0, K44/E44, 0)</f>
        <v>0</v>
      </c>
      <c r="R44" s="2">
        <f>IF(L44&gt;0, L44/F44, 0)</f>
        <v>0</v>
      </c>
      <c r="S44" s="2">
        <f>IF(M44&gt;0, M44/G44, 0)</f>
        <v>0</v>
      </c>
      <c r="T44" s="2"/>
      <c r="U44" s="2">
        <f>39/569</f>
        <v>6.8541300527240778E-2</v>
      </c>
      <c r="V44" s="2"/>
      <c r="W44" s="3">
        <f>O44/$U44</f>
        <v>1.0061892130857648</v>
      </c>
      <c r="X44" s="3">
        <f>P44/$U44</f>
        <v>1.058323369204198</v>
      </c>
      <c r="Y44" s="3">
        <f>Q44/$U44</f>
        <v>0</v>
      </c>
      <c r="Z44" s="3">
        <f>R44/$U44</f>
        <v>0</v>
      </c>
      <c r="AA44" s="3">
        <f>S44/$U44</f>
        <v>0</v>
      </c>
      <c r="AB44" s="3">
        <f>MAX(W44:AA44)</f>
        <v>1.058323369204198</v>
      </c>
      <c r="AC44" s="3"/>
      <c r="AD44" s="3">
        <f>IF(C44&gt;0,((I44*((3*39)+C44))/(4*C44*39))*(1-(C44-I44)/(569-39)),0)</f>
        <v>9.472332048779673E-3</v>
      </c>
      <c r="AE44" s="3">
        <f>IF(D44&gt;0,((J44*((3*39)+D44))/(4*D44*39))*(1-(D44-J44)/(569-39)),0)</f>
        <v>9.5463877211848666E-2</v>
      </c>
      <c r="AF44" s="3">
        <f>IF(E44&gt;0,((K44*((3*39)+E44))/(4*E44*39))*(1-(E44-K44)/(569-39)),0)</f>
        <v>0</v>
      </c>
      <c r="AG44" s="3">
        <f>IF(F44&gt;0,((L44*((3*39)+F44))/(4*F44*39))*(1-(F44-L44)/(569-39)),0)</f>
        <v>0</v>
      </c>
      <c r="AH44" s="3">
        <f>IF(G44&gt;0,((M44*((3*39)+G44))/(4*G44*39))*(1-(G44-M44)/(569-39)),0)</f>
        <v>0</v>
      </c>
    </row>
    <row r="45" spans="1:70" x14ac:dyDescent="0.35">
      <c r="A45" s="32" t="s">
        <v>35</v>
      </c>
      <c r="B45" t="s">
        <v>29</v>
      </c>
      <c r="C45" s="25">
        <v>568</v>
      </c>
      <c r="D45" s="25">
        <v>550</v>
      </c>
      <c r="E45" s="25">
        <v>328</v>
      </c>
      <c r="F45" s="25">
        <v>36</v>
      </c>
      <c r="G45" s="25">
        <v>0</v>
      </c>
      <c r="I45" s="25">
        <v>39</v>
      </c>
      <c r="J45" s="25">
        <v>39</v>
      </c>
      <c r="K45" s="25">
        <v>21</v>
      </c>
      <c r="L45" s="25">
        <v>3</v>
      </c>
      <c r="M45" s="25">
        <v>0</v>
      </c>
      <c r="O45" s="2">
        <f>IF(I45&gt;0, I45/C45, 0)</f>
        <v>6.8661971830985921E-2</v>
      </c>
      <c r="P45" s="2">
        <f>IF(J45&gt;0, J45/D45, 0)</f>
        <v>7.0909090909090908E-2</v>
      </c>
      <c r="Q45" s="2">
        <f>IF(K45&gt;0, K45/E45, 0)</f>
        <v>6.402439024390244E-2</v>
      </c>
      <c r="R45" s="2">
        <f>IF(L45&gt;0, L45/F45, 0)</f>
        <v>8.3333333333333329E-2</v>
      </c>
      <c r="S45" s="2">
        <f>IF(M45&gt;0, M45/G45, 0)</f>
        <v>0</v>
      </c>
      <c r="T45" s="2"/>
      <c r="U45" s="2">
        <f>39/569</f>
        <v>6.8541300527240778E-2</v>
      </c>
      <c r="V45" s="2"/>
      <c r="W45" s="3">
        <f>O45/$U45</f>
        <v>1.0017605633802817</v>
      </c>
      <c r="X45" s="3">
        <f>P45/$U45</f>
        <v>1.0345454545454544</v>
      </c>
      <c r="Y45" s="3">
        <f>Q45/$U45</f>
        <v>0.93409943714821764</v>
      </c>
      <c r="Z45" s="3">
        <f>R45/$U45</f>
        <v>1.2158119658119657</v>
      </c>
      <c r="AA45" s="3">
        <f>S45/$U45</f>
        <v>0</v>
      </c>
      <c r="AB45" s="3">
        <f>MAX(W45:AA45)</f>
        <v>1.2158119658119657</v>
      </c>
      <c r="AC45" s="3"/>
      <c r="AD45" s="3">
        <f>IF(C45&gt;0,((I45*((3*39)+C45))/(4*C45*39))*(1-(C45-I45)/(569-39)),0)</f>
        <v>5.6886128089290446E-4</v>
      </c>
      <c r="AE45" s="3">
        <f>IF(D45&gt;0,((J45*((3*39)+D45))/(4*D45*39))*(1-(D45-J45)/(569-39)),0)</f>
        <v>1.0868782161234988E-2</v>
      </c>
      <c r="AF45" s="3">
        <f>IF(E45&gt;0,((K45*((3*39)+E45))/(4*E45*39))*(1-(E45-K45)/(569-39)),0)</f>
        <v>7.6843981202874445E-2</v>
      </c>
      <c r="AG45" s="3">
        <f>IF(F45&gt;0,((L45*((3*39)+F45))/(4*F45*39))*(1-(F45-L45)/(569-39)),0)</f>
        <v>7.664187227866473E-2</v>
      </c>
      <c r="AH45" s="3">
        <f>IF(G45&gt;0,((M45*((3*39)+G45))/(4*G45*39))*(1-(G45-M45)/(569-39)),0)</f>
        <v>0</v>
      </c>
    </row>
    <row r="46" spans="1:70" x14ac:dyDescent="0.35">
      <c r="A46" s="32" t="s">
        <v>35</v>
      </c>
      <c r="B46" s="1" t="s">
        <v>30</v>
      </c>
      <c r="C46" s="1">
        <v>39</v>
      </c>
      <c r="D46" s="1">
        <v>13</v>
      </c>
      <c r="E46" s="1">
        <v>0</v>
      </c>
      <c r="F46" s="1">
        <v>0</v>
      </c>
      <c r="G46" s="1">
        <v>0</v>
      </c>
      <c r="H46" s="1"/>
      <c r="I46" s="1">
        <v>1</v>
      </c>
      <c r="J46" s="1">
        <v>0</v>
      </c>
      <c r="K46" s="1">
        <v>0</v>
      </c>
      <c r="L46" s="1">
        <v>0</v>
      </c>
      <c r="M46" s="1">
        <v>0</v>
      </c>
      <c r="N46" s="1"/>
      <c r="O46" s="9">
        <f>IF(I46&gt;0, I46/C46, 0)</f>
        <v>2.564102564102564E-2</v>
      </c>
      <c r="P46" s="9">
        <f>IF(J46&gt;0, J46/D46, 0)</f>
        <v>0</v>
      </c>
      <c r="Q46" s="9">
        <f>IF(K46&gt;0, K46/E46, 0)</f>
        <v>0</v>
      </c>
      <c r="R46" s="9">
        <f>IF(L46&gt;0, L46/F46, 0)</f>
        <v>0</v>
      </c>
      <c r="S46" s="9">
        <f>IF(M46&gt;0, M46/G46, 0)</f>
        <v>0</v>
      </c>
      <c r="T46" s="9"/>
      <c r="U46" s="9">
        <f>39/569</f>
        <v>6.8541300527240778E-2</v>
      </c>
      <c r="V46" s="9"/>
      <c r="W46" s="10">
        <f>O46/$U46</f>
        <v>0.37409598948060485</v>
      </c>
      <c r="X46" s="10">
        <f>P46/$U46</f>
        <v>0</v>
      </c>
      <c r="Y46" s="10">
        <f>Q46/$U46</f>
        <v>0</v>
      </c>
      <c r="Z46" s="10">
        <f>R46/$U46</f>
        <v>0</v>
      </c>
      <c r="AA46" s="10">
        <f>S46/$U46</f>
        <v>0</v>
      </c>
      <c r="AB46" s="10">
        <f>MAX(W46:AA46)</f>
        <v>0.37409598948060485</v>
      </c>
      <c r="AC46" s="10"/>
      <c r="AD46" s="10">
        <f>IF(C46&gt;0,((I46*((3*39)+C46))/(4*C46*39))*(1-(C46-I46)/(569-39)),0)</f>
        <v>2.3802612481857763E-2</v>
      </c>
      <c r="AE46" s="10">
        <f>IF(D46&gt;0,((J46*((3*39)+D46))/(4*D46*39))*(1-(D46-J46)/(569-39)),0)</f>
        <v>0</v>
      </c>
      <c r="AF46" s="10">
        <f>IF(E46&gt;0,((K46*((3*39)+E46))/(4*E46*39))*(1-(E46-K46)/(569-39)),0)</f>
        <v>0</v>
      </c>
      <c r="AG46" s="10">
        <f>IF(F46&gt;0,((L46*((3*39)+F46))/(4*F46*39))*(1-(F46-L46)/(569-39)),0)</f>
        <v>0</v>
      </c>
      <c r="AH46" s="10">
        <f>IF(G46&gt;0,((M46*((3*39)+G46))/(4*G46*39))*(1-(G46-M46)/(569-39)),0)</f>
        <v>0</v>
      </c>
    </row>
    <row r="47" spans="1:70" x14ac:dyDescent="0.35">
      <c r="A47" s="32" t="s">
        <v>37</v>
      </c>
      <c r="B47" s="35" t="s">
        <v>27</v>
      </c>
      <c r="C47" s="25">
        <v>567</v>
      </c>
      <c r="D47" s="25">
        <v>373</v>
      </c>
      <c r="E47" s="25">
        <v>34</v>
      </c>
      <c r="F47" s="25">
        <v>0</v>
      </c>
      <c r="G47" s="25">
        <v>0</v>
      </c>
      <c r="H47" s="35"/>
      <c r="I47" s="25">
        <v>56</v>
      </c>
      <c r="J47" s="25">
        <v>41</v>
      </c>
      <c r="K47" s="25">
        <v>10</v>
      </c>
      <c r="L47" s="25">
        <v>0</v>
      </c>
      <c r="M47" s="25">
        <v>0</v>
      </c>
      <c r="N47" s="35"/>
      <c r="O47" s="37">
        <f>IF(I47&gt;0, I47/C47, 0)</f>
        <v>9.8765432098765427E-2</v>
      </c>
      <c r="P47" s="37">
        <f>IF(J47&gt;0, J47/D47, 0)</f>
        <v>0.10991957104557641</v>
      </c>
      <c r="Q47" s="37">
        <f>IF(K47&gt;0, K47/E47, 0)</f>
        <v>0.29411764705882354</v>
      </c>
      <c r="R47" s="37">
        <f>IF(L47&gt;0, L47/F47, 0)</f>
        <v>0</v>
      </c>
      <c r="S47" s="37">
        <f>IF(M47&gt;0, M47/G47, 0)</f>
        <v>0</v>
      </c>
      <c r="T47" s="37"/>
      <c r="U47" s="37">
        <f>56/569</f>
        <v>9.8418277680140595E-2</v>
      </c>
      <c r="V47" s="37"/>
      <c r="W47" s="27">
        <f>O47/$U47</f>
        <v>1.0035273368606701</v>
      </c>
      <c r="X47" s="27">
        <f>P47/$U47</f>
        <v>1.1168613558023746</v>
      </c>
      <c r="Y47" s="27">
        <f>Q47/$U47</f>
        <v>2.9884453781512605</v>
      </c>
      <c r="Z47" s="27">
        <f>R47/$U47</f>
        <v>0</v>
      </c>
      <c r="AA47" s="27">
        <f>S47/$U47</f>
        <v>0</v>
      </c>
      <c r="AB47" s="27">
        <f>MAX(W47:AA47)</f>
        <v>2.9884453781512605</v>
      </c>
      <c r="AC47" s="27"/>
      <c r="AD47" s="27">
        <f>IF(C47&gt;0,((I47*((3*56)+C47))/(4*C47*56))*(1-(C47-I47)/(569-56)),0)</f>
        <v>1.2634466825499962E-3</v>
      </c>
      <c r="AE47" s="27">
        <f>IF(D47&gt;0,((J47*((3*56)+D47))/(4*D47*56))*(1-(D47-J47)/(569-56)),0)</f>
        <v>9.3666756442790045E-2</v>
      </c>
      <c r="AF47" s="27">
        <f>IF(E47&gt;0,((K47*((3*56)+E47))/(4*E47*56))*(1-(E47-K47)/(569-56)),0)</f>
        <v>0.25282262027618063</v>
      </c>
      <c r="AG47" s="27">
        <f>IF(F47&gt;0,((L47*((3*56)+F47))/(4*F47*56))*(1-(F47-L47)/(569-56)),0)</f>
        <v>0</v>
      </c>
      <c r="AH47" s="27">
        <f>IF(G47&gt;0,((M47*((3*56)+G47))/(4*G47*56))*(1-(G47-M47)/(569-56)),0)</f>
        <v>0</v>
      </c>
    </row>
    <row r="48" spans="1:70" x14ac:dyDescent="0.35">
      <c r="A48" s="32" t="s">
        <v>37</v>
      </c>
      <c r="B48" t="s">
        <v>28</v>
      </c>
      <c r="C48" s="25">
        <v>22</v>
      </c>
      <c r="D48" s="25">
        <v>1</v>
      </c>
      <c r="E48" s="25">
        <v>0</v>
      </c>
      <c r="F48" s="25">
        <v>0</v>
      </c>
      <c r="G48" s="25">
        <v>0</v>
      </c>
      <c r="I48" s="25">
        <v>4</v>
      </c>
      <c r="J48" s="25">
        <v>1</v>
      </c>
      <c r="K48" s="25">
        <v>0</v>
      </c>
      <c r="L48" s="25">
        <v>0</v>
      </c>
      <c r="M48" s="25">
        <v>0</v>
      </c>
      <c r="O48" s="2">
        <f>IF(I48&gt;0, I48/C48, 0)</f>
        <v>0.18181818181818182</v>
      </c>
      <c r="P48" s="2">
        <f>IF(J48&gt;0, J48/D48, 0)</f>
        <v>1</v>
      </c>
      <c r="Q48" s="2">
        <f>IF(K48&gt;0, K48/E48, 0)</f>
        <v>0</v>
      </c>
      <c r="R48" s="2">
        <f>IF(L48&gt;0, L48/F48, 0)</f>
        <v>0</v>
      </c>
      <c r="S48" s="2">
        <f>IF(M48&gt;0, M48/G48, 0)</f>
        <v>0</v>
      </c>
      <c r="T48" s="2"/>
      <c r="U48" s="2">
        <f>56/569</f>
        <v>9.8418277680140595E-2</v>
      </c>
      <c r="V48" s="2"/>
      <c r="W48" s="3">
        <f>O48/$U48</f>
        <v>1.8474025974025976</v>
      </c>
      <c r="X48" s="3">
        <f>P48/$U48</f>
        <v>10.160714285714286</v>
      </c>
      <c r="Y48" s="3">
        <f>Q48/$U48</f>
        <v>0</v>
      </c>
      <c r="Z48" s="3">
        <f>R48/$U48</f>
        <v>0</v>
      </c>
      <c r="AA48" s="3">
        <f>S48/$U48</f>
        <v>0</v>
      </c>
      <c r="AB48" s="3">
        <f>MAX(W48:AA48)</f>
        <v>10.160714285714286</v>
      </c>
      <c r="AC48" s="3"/>
      <c r="AD48" s="3">
        <f>IF(C48&gt;0,((I48*((3*56)+C48))/(4*C48*56))*(1-(C48-I48)/(569-56)),0)</f>
        <v>0.14880952380952381</v>
      </c>
      <c r="AE48" s="3">
        <f>IF(D48&gt;0,((J48*((3*56)+D48))/(4*D48*56))*(1-(D48-J48)/(569-56)),0)</f>
        <v>0.7544642857142857</v>
      </c>
      <c r="AF48" s="3">
        <f>IF(E48&gt;0,((K48*((3*56)+E48))/(4*E48*56))*(1-(E48-K48)/(569-56)),0)</f>
        <v>0</v>
      </c>
      <c r="AG48" s="3">
        <f>IF(F48&gt;0,((L48*((3*56)+F48))/(4*F48*56))*(1-(F48-L48)/(569-56)),0)</f>
        <v>0</v>
      </c>
      <c r="AH48" s="3">
        <f>IF(G48&gt;0,((M48*((3*56)+G48))/(4*G48*56))*(1-(G48-M48)/(569-56)),0)</f>
        <v>0</v>
      </c>
    </row>
    <row r="49" spans="1:34" x14ac:dyDescent="0.35">
      <c r="A49" s="32" t="s">
        <v>37</v>
      </c>
      <c r="B49" t="s">
        <v>29</v>
      </c>
      <c r="C49" s="25">
        <v>424</v>
      </c>
      <c r="D49" s="25">
        <v>135</v>
      </c>
      <c r="E49" s="25">
        <v>7</v>
      </c>
      <c r="F49" s="25">
        <v>0</v>
      </c>
      <c r="G49" s="25">
        <v>0</v>
      </c>
      <c r="I49" s="25">
        <v>54</v>
      </c>
      <c r="J49" s="25">
        <v>12</v>
      </c>
      <c r="K49" s="25">
        <v>0</v>
      </c>
      <c r="L49" s="25">
        <v>0</v>
      </c>
      <c r="M49" s="25">
        <v>0</v>
      </c>
      <c r="O49" s="2">
        <f>IF(I49&gt;0, I49/C49, 0)</f>
        <v>0.12735849056603774</v>
      </c>
      <c r="P49" s="2">
        <f>IF(J49&gt;0, J49/D49, 0)</f>
        <v>8.8888888888888892E-2</v>
      </c>
      <c r="Q49" s="2">
        <f>IF(K49&gt;0, K49/E49, 0)</f>
        <v>0</v>
      </c>
      <c r="R49" s="2">
        <f>IF(L49&gt;0, L49/F49, 0)</f>
        <v>0</v>
      </c>
      <c r="S49" s="2">
        <f>IF(M49&gt;0, M49/G49, 0)</f>
        <v>0</v>
      </c>
      <c r="T49" s="2"/>
      <c r="U49" s="2">
        <f>56/569</f>
        <v>9.8418277680140595E-2</v>
      </c>
      <c r="V49" s="2"/>
      <c r="W49" s="3">
        <f>O49/$U49</f>
        <v>1.2940532345013478</v>
      </c>
      <c r="X49" s="3">
        <f>P49/$U49</f>
        <v>0.90317460317460319</v>
      </c>
      <c r="Y49" s="3">
        <f>Q49/$U49</f>
        <v>0</v>
      </c>
      <c r="Z49" s="3">
        <f>R49/$U49</f>
        <v>0</v>
      </c>
      <c r="AA49" s="3">
        <f>S49/$U49</f>
        <v>0</v>
      </c>
      <c r="AB49" s="27">
        <f>MAX(W49:AA49)</f>
        <v>1.2940532345013478</v>
      </c>
      <c r="AC49" s="27"/>
      <c r="AD49" s="3">
        <f>IF(C49&gt;0,((I49*((3*56)+C49))/(4*C49*56))*(1-(C49-I49)/(569-56)),0)</f>
        <v>9.3825365300042582E-2</v>
      </c>
      <c r="AE49" s="3">
        <f>IF(D49&gt;0,((J49*((3*56)+D49))/(4*D49*56))*(1-(D49-J49)/(569-56)),0)</f>
        <v>9.1409078251183523E-2</v>
      </c>
      <c r="AF49" s="3">
        <f>IF(E49&gt;0,((K49*((3*56)+E49))/(4*E49*56))*(1-(E49-K49)/(569-56)),0)</f>
        <v>0</v>
      </c>
      <c r="AG49" s="3">
        <f>IF(F49&gt;0,((L49*((3*56)+F49))/(4*F49*56))*(1-(F49-L49)/(569-56)),0)</f>
        <v>0</v>
      </c>
      <c r="AH49" s="3">
        <f>IF(G49&gt;0,((M49*((3*56)+G49))/(4*G49*56))*(1-(G49-M49)/(569-56)),0)</f>
        <v>0</v>
      </c>
    </row>
    <row r="50" spans="1:34" x14ac:dyDescent="0.35">
      <c r="A50" s="32" t="s">
        <v>37</v>
      </c>
      <c r="B50" s="1" t="s">
        <v>30</v>
      </c>
      <c r="C50" s="1">
        <v>39</v>
      </c>
      <c r="D50" s="1">
        <v>12</v>
      </c>
      <c r="E50" s="1">
        <v>1</v>
      </c>
      <c r="F50" s="1">
        <v>0</v>
      </c>
      <c r="G50" s="1">
        <v>0</v>
      </c>
      <c r="H50" s="1"/>
      <c r="I50" s="1">
        <v>3</v>
      </c>
      <c r="J50" s="1">
        <v>1</v>
      </c>
      <c r="K50" s="1">
        <v>0</v>
      </c>
      <c r="L50" s="1">
        <v>0</v>
      </c>
      <c r="M50" s="1">
        <v>0</v>
      </c>
      <c r="N50" s="1"/>
      <c r="O50" s="9">
        <f>IF(I50&gt;0, I50/C50, 0)</f>
        <v>7.6923076923076927E-2</v>
      </c>
      <c r="P50" s="9">
        <f>IF(J50&gt;0, J50/D50, 0)</f>
        <v>8.3333333333333329E-2</v>
      </c>
      <c r="Q50" s="9">
        <f>IF(K50&gt;0, K50/E50, 0)</f>
        <v>0</v>
      </c>
      <c r="R50" s="9">
        <f>IF(L50&gt;0, L50/F50, 0)</f>
        <v>0</v>
      </c>
      <c r="S50" s="9">
        <f>IF(M50&gt;0, M50/G50, 0)</f>
        <v>0</v>
      </c>
      <c r="T50" s="9"/>
      <c r="U50" s="9">
        <f>56/569</f>
        <v>9.8418277680140595E-2</v>
      </c>
      <c r="V50" s="9"/>
      <c r="W50" s="10">
        <f>O50/$U50</f>
        <v>0.7815934065934067</v>
      </c>
      <c r="X50" s="10">
        <f>P50/$U50</f>
        <v>0.84672619047619047</v>
      </c>
      <c r="Y50" s="10">
        <f>Q50/$U50</f>
        <v>0</v>
      </c>
      <c r="Z50" s="10">
        <f>R50/$U50</f>
        <v>0</v>
      </c>
      <c r="AA50" s="10">
        <f>S50/$U50</f>
        <v>0</v>
      </c>
      <c r="AB50" s="10">
        <f>MAX(W50:AA50)</f>
        <v>0.84672619047619047</v>
      </c>
      <c r="AC50" s="10"/>
      <c r="AD50" s="10">
        <f>IF(C50&gt;0,((I50*((3*56)+C50))/(4*C50*56))*(1-(C50-I50)/(569-56)),0)</f>
        <v>6.6096732215153262E-2</v>
      </c>
      <c r="AE50" s="10">
        <f>IF(D50&gt;0,((J50*((3*56)+D50))/(4*D50*56))*(1-(D50-J50)/(569-56)),0)</f>
        <v>6.5528404344193825E-2</v>
      </c>
      <c r="AF50" s="10">
        <f>IF(E50&gt;0,((K50*((3*56)+E50))/(4*E50*56))*(1-(E50-K50)/(569-56)),0)</f>
        <v>0</v>
      </c>
      <c r="AG50" s="10">
        <f>IF(F50&gt;0,((L50*((3*56)+F50))/(4*F50*56))*(1-(F50-L50)/(569-56)),0)</f>
        <v>0</v>
      </c>
      <c r="AH50" s="10">
        <f>IF(G50&gt;0,((M50*((3*56)+G50))/(4*G50*56))*(1-(G50-M50)/(569-56)),0)</f>
        <v>0</v>
      </c>
    </row>
    <row r="51" spans="1:34" x14ac:dyDescent="0.35">
      <c r="A51" s="32" t="s">
        <v>38</v>
      </c>
      <c r="B51" s="35" t="s">
        <v>27</v>
      </c>
      <c r="C51" s="25">
        <v>568</v>
      </c>
      <c r="D51" s="25">
        <v>554</v>
      </c>
      <c r="E51" s="25">
        <v>354</v>
      </c>
      <c r="F51" s="25">
        <v>37</v>
      </c>
      <c r="G51" s="25">
        <v>1</v>
      </c>
      <c r="H51" s="35"/>
      <c r="I51" s="25">
        <v>53</v>
      </c>
      <c r="J51" s="25">
        <v>53</v>
      </c>
      <c r="K51" s="25">
        <v>31</v>
      </c>
      <c r="L51" s="25">
        <v>2</v>
      </c>
      <c r="M51" s="25">
        <v>0</v>
      </c>
      <c r="N51" s="35"/>
      <c r="O51" s="37">
        <f>IF(I51&gt;0, I51/C51, 0)</f>
        <v>9.3309859154929578E-2</v>
      </c>
      <c r="P51" s="37">
        <f>IF(J51&gt;0, J51/D51, 0)</f>
        <v>9.5667870036101083E-2</v>
      </c>
      <c r="Q51" s="37">
        <f>IF(K51&gt;0, K51/E51, 0)</f>
        <v>8.7570621468926552E-2</v>
      </c>
      <c r="R51" s="37">
        <f>IF(L51&gt;0, L51/F51, 0)</f>
        <v>5.4054054054054057E-2</v>
      </c>
      <c r="S51" s="37">
        <f>IF(M51&gt;0, M51/G51, 0)</f>
        <v>0</v>
      </c>
      <c r="T51" s="37"/>
      <c r="U51" s="37">
        <f>53/569</f>
        <v>9.3145869947275917E-2</v>
      </c>
      <c r="V51" s="37"/>
      <c r="W51" s="27">
        <f>O51/$U51</f>
        <v>1.0017605633802817</v>
      </c>
      <c r="X51" s="27">
        <f>P51/$U51</f>
        <v>1.0270758122743684</v>
      </c>
      <c r="Y51" s="27">
        <f>Q51/$U51</f>
        <v>0.94014497388338136</v>
      </c>
      <c r="Z51" s="27">
        <f>R51/$U51</f>
        <v>0.58031616522182572</v>
      </c>
      <c r="AA51" s="27">
        <f>S51/$U51</f>
        <v>0</v>
      </c>
      <c r="AB51" s="27">
        <f>MAX(W51:AA51)</f>
        <v>1.0270758122743684</v>
      </c>
      <c r="AC51" s="27"/>
      <c r="AD51" s="27">
        <f>IF(C51&gt;0,((I51*((3*53)+C51))/(4*C51*53))*(1-(C51-I51)/(569-53)),0)</f>
        <v>6.2012091931433672E-4</v>
      </c>
      <c r="AE51" s="27">
        <f>IF(D51&gt;0,((J51*((3*53)+D51))/(4*D51*53))*(1-(D51-J51)/(569-53)),0)</f>
        <v>9.353223910670826E-3</v>
      </c>
      <c r="AF51" s="27">
        <f>IF(E51&gt;0,((K51*((3*53)+E51))/(4*E51*53))*(1-(E51-K51)/(569-53)),0)</f>
        <v>7.9258809245803613E-2</v>
      </c>
      <c r="AG51" s="27">
        <f>IF(F51&gt;0,((L51*((3*53)+F51))/(4*F51*53))*(1-(F51-L51)/(569-53)),0)</f>
        <v>4.6584759397396522E-2</v>
      </c>
      <c r="AH51" s="27">
        <f>IF(G51&gt;0,((M51*((3*53)+G51))/(4*G51*53))*(1-(G51-M51)/(569-53)),0)</f>
        <v>0</v>
      </c>
    </row>
    <row r="52" spans="1:34" x14ac:dyDescent="0.35">
      <c r="A52" s="32" t="s">
        <v>38</v>
      </c>
      <c r="B52" t="s">
        <v>28</v>
      </c>
      <c r="C52" s="25">
        <v>79</v>
      </c>
      <c r="D52" s="25">
        <v>9</v>
      </c>
      <c r="E52" s="25">
        <v>0</v>
      </c>
      <c r="F52" s="25">
        <v>0</v>
      </c>
      <c r="G52" s="25">
        <v>0</v>
      </c>
      <c r="I52" s="25">
        <v>4</v>
      </c>
      <c r="J52" s="25">
        <v>0</v>
      </c>
      <c r="K52" s="25">
        <v>0</v>
      </c>
      <c r="L52" s="25">
        <v>0</v>
      </c>
      <c r="M52" s="25">
        <v>0</v>
      </c>
      <c r="O52" s="2">
        <f>IF(I52&gt;0, I52/C52, 0)</f>
        <v>5.0632911392405063E-2</v>
      </c>
      <c r="P52" s="2">
        <f>IF(J52&gt;0, J52/D52, 0)</f>
        <v>0</v>
      </c>
      <c r="Q52" s="2">
        <f>IF(K52&gt;0, K52/E52, 0)</f>
        <v>0</v>
      </c>
      <c r="R52" s="2">
        <f>IF(L52&gt;0, L52/F52, 0)</f>
        <v>0</v>
      </c>
      <c r="S52" s="2">
        <f>IF(M52&gt;0, M52/G52, 0)</f>
        <v>0</v>
      </c>
      <c r="T52" s="2"/>
      <c r="U52" s="2">
        <f>53/569</f>
        <v>9.3145869947275917E-2</v>
      </c>
      <c r="V52" s="2"/>
      <c r="W52" s="3">
        <f>O52/$U52</f>
        <v>0.54358729400525441</v>
      </c>
      <c r="X52" s="3">
        <f>P52/$U52</f>
        <v>0</v>
      </c>
      <c r="Y52" s="3">
        <f>Q52/$U52</f>
        <v>0</v>
      </c>
      <c r="Z52" s="3">
        <f>R52/$U52</f>
        <v>0</v>
      </c>
      <c r="AA52" s="3">
        <f>S52/$U52</f>
        <v>0</v>
      </c>
      <c r="AB52" s="3">
        <f>MAX(W52:AA52)</f>
        <v>0.54358729400525441</v>
      </c>
      <c r="AC52" s="3"/>
      <c r="AD52" s="3">
        <f>IF(C52&gt;0,((I52*((3*53)+C52))/(4*C52*53))*(1-(C52-I52)/(569-53)),0)</f>
        <v>4.8580601085308345E-2</v>
      </c>
      <c r="AE52" s="3">
        <f>IF(D52&gt;0,((J52*((3*53)+D52))/(4*D52*53))*(1-(D52-J52)/(569-53)),0)</f>
        <v>0</v>
      </c>
      <c r="AF52" s="3">
        <f>IF(E52&gt;0,((K52*((3*53)+E52))/(4*E52*53))*(1-(E52-K52)/(569-53)),0)</f>
        <v>0</v>
      </c>
      <c r="AG52" s="3">
        <f>IF(F52&gt;0,((L52*((3*53)+F52))/(4*F52*53))*(1-(F52-L52)/(569-53)),0)</f>
        <v>0</v>
      </c>
      <c r="AH52" s="3">
        <f>IF(G52&gt;0,((M52*((3*53)+G52))/(4*G52*53))*(1-(G52-M52)/(569-53)),0)</f>
        <v>0</v>
      </c>
    </row>
    <row r="53" spans="1:34" x14ac:dyDescent="0.35">
      <c r="A53" s="32" t="s">
        <v>38</v>
      </c>
      <c r="B53" t="s">
        <v>29</v>
      </c>
      <c r="C53" s="25">
        <v>568</v>
      </c>
      <c r="D53" s="25">
        <v>544</v>
      </c>
      <c r="E53" s="25">
        <v>299</v>
      </c>
      <c r="F53" s="25">
        <v>39</v>
      </c>
      <c r="G53" s="25">
        <v>0</v>
      </c>
      <c r="I53" s="25">
        <v>53</v>
      </c>
      <c r="J53" s="25">
        <v>52</v>
      </c>
      <c r="K53" s="25">
        <v>25</v>
      </c>
      <c r="L53" s="25">
        <v>1</v>
      </c>
      <c r="M53" s="25">
        <v>0</v>
      </c>
      <c r="O53" s="2">
        <f>IF(I53&gt;0, I53/C53, 0)</f>
        <v>9.3309859154929578E-2</v>
      </c>
      <c r="P53" s="2">
        <f>IF(J53&gt;0, J53/D53, 0)</f>
        <v>9.5588235294117641E-2</v>
      </c>
      <c r="Q53" s="2">
        <f>IF(K53&gt;0, K53/E53, 0)</f>
        <v>8.3612040133779264E-2</v>
      </c>
      <c r="R53" s="2">
        <f>IF(L53&gt;0, L53/F53, 0)</f>
        <v>2.564102564102564E-2</v>
      </c>
      <c r="S53" s="2">
        <f>IF(M53&gt;0, M53/G53, 0)</f>
        <v>0</v>
      </c>
      <c r="T53" s="2"/>
      <c r="U53" s="2">
        <f>53/569</f>
        <v>9.3145869947275917E-2</v>
      </c>
      <c r="V53" s="2"/>
      <c r="W53" s="3">
        <f>O53/$U53</f>
        <v>1.0017605633802817</v>
      </c>
      <c r="X53" s="3">
        <f>P53/$U53</f>
        <v>1.0262208657047724</v>
      </c>
      <c r="Y53" s="3">
        <f>Q53/$U53</f>
        <v>0.89764624219095102</v>
      </c>
      <c r="Z53" s="3">
        <f>R53/$U53</f>
        <v>0.27527818093855833</v>
      </c>
      <c r="AA53" s="3">
        <f>S53/$U53</f>
        <v>0</v>
      </c>
      <c r="AB53" s="3">
        <f>MAX(W53:AA53)</f>
        <v>1.0262208657047724</v>
      </c>
      <c r="AC53" s="3"/>
      <c r="AD53" s="3">
        <f>IF(C53&gt;0,((I53*((3*53)+C53))/(4*C53*53))*(1-(C53-I53)/(569-53)),0)</f>
        <v>6.2012091931433672E-4</v>
      </c>
      <c r="AE53" s="3">
        <f>IF(D53&gt;0,((J53*((3*53)+D53))/(4*D53*53))*(1-(D53-J53)/(569-53)),0)</f>
        <v>1.474298582969826E-2</v>
      </c>
      <c r="AF53" s="3">
        <f>IF(E53&gt;0,((K53*((3*53)+E53))/(4*E53*53))*(1-(E53-K53)/(569-53)),0)</f>
        <v>8.4715738630499096E-2</v>
      </c>
      <c r="AG53" s="3">
        <f>IF(F53&gt;0,((L53*((3*53)+F53))/(4*F53*53))*(1-(F53-L53)/(569-53)),0)</f>
        <v>2.2184156343875518E-2</v>
      </c>
      <c r="AH53" s="3">
        <f>IF(G53&gt;0,((M53*((3*53)+G53))/(4*G53*53))*(1-(G53-M53)/(569-53)),0)</f>
        <v>0</v>
      </c>
    </row>
    <row r="54" spans="1:34" x14ac:dyDescent="0.35">
      <c r="A54" s="33" t="s">
        <v>38</v>
      </c>
      <c r="B54" s="1" t="s">
        <v>30</v>
      </c>
      <c r="C54" s="1">
        <v>10</v>
      </c>
      <c r="D54" s="1">
        <v>0</v>
      </c>
      <c r="E54" s="1">
        <v>0</v>
      </c>
      <c r="F54" s="1">
        <v>0</v>
      </c>
      <c r="G54" s="1">
        <v>0</v>
      </c>
      <c r="H54" s="1"/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/>
      <c r="O54" s="9">
        <f>IF(I54&gt;0, I54/C54, 0)</f>
        <v>0</v>
      </c>
      <c r="P54" s="9">
        <f>IF(J54&gt;0, J54/D54, 0)</f>
        <v>0</v>
      </c>
      <c r="Q54" s="9">
        <f>IF(K54&gt;0, K54/E54, 0)</f>
        <v>0</v>
      </c>
      <c r="R54" s="9">
        <f>IF(L54&gt;0, L54/F54, 0)</f>
        <v>0</v>
      </c>
      <c r="S54" s="9">
        <f>IF(M54&gt;0, M54/G54, 0)</f>
        <v>0</v>
      </c>
      <c r="T54" s="9"/>
      <c r="U54" s="9">
        <f>53/569</f>
        <v>9.3145869947275917E-2</v>
      </c>
      <c r="V54" s="9"/>
      <c r="W54" s="10">
        <f>O54/$U54</f>
        <v>0</v>
      </c>
      <c r="X54" s="10">
        <f>P54/$U54</f>
        <v>0</v>
      </c>
      <c r="Y54" s="10">
        <f>Q54/$U54</f>
        <v>0</v>
      </c>
      <c r="Z54" s="10">
        <f>R54/$U54</f>
        <v>0</v>
      </c>
      <c r="AA54" s="10">
        <f>S54/$U54</f>
        <v>0</v>
      </c>
      <c r="AB54" s="10">
        <f>MAX(W54:AA54)</f>
        <v>0</v>
      </c>
      <c r="AC54" s="10"/>
      <c r="AD54" s="10">
        <f>IF(C54&gt;0,((I54*((3*53)+C54))/(4*C54*53))*(1-(C54-I54)/(569-53)),0)</f>
        <v>0</v>
      </c>
      <c r="AE54" s="10">
        <f>IF(D54&gt;0,((J54*((3*53)+D54))/(4*D54*53))*(1-(D54-J54)/(569-53)),0)</f>
        <v>0</v>
      </c>
      <c r="AF54" s="10">
        <f>IF(E54&gt;0,((K54*((3*53)+E54))/(4*E54*53))*(1-(E54-K54)/(569-53)),0)</f>
        <v>0</v>
      </c>
      <c r="AG54" s="10">
        <f>IF(F54&gt;0,((L54*((3*53)+F54))/(4*F54*53))*(1-(F54-L54)/(569-53)),0)</f>
        <v>0</v>
      </c>
      <c r="AH54" s="10">
        <f>IF(G54&gt;0,((M54*((3*53)+G54))/(4*G54*53))*(1-(G54-M54)/(569-53)),0)</f>
        <v>0</v>
      </c>
    </row>
  </sheetData>
  <sortState xmlns:xlrd2="http://schemas.microsoft.com/office/spreadsheetml/2017/richdata2" ref="A3:AH54">
    <sortCondition ref="A3:A54"/>
  </sortState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469A2-38B1-47E0-BFB0-52DF88F43E40}">
  <dimension ref="A1:BR59"/>
  <sheetViews>
    <sheetView zoomScale="70" zoomScaleNormal="70" workbookViewId="0">
      <selection activeCell="A3" sqref="A3:AH53"/>
    </sheetView>
  </sheetViews>
  <sheetFormatPr defaultRowHeight="14.5" x14ac:dyDescent="0.35"/>
  <cols>
    <col min="3" max="5" width="9.6328125" bestFit="1" customWidth="1"/>
    <col min="6" max="7" width="9.6328125" customWidth="1"/>
    <col min="37" max="37" width="12.81640625" bestFit="1" customWidth="1"/>
    <col min="44" max="46" width="9.36328125" bestFit="1" customWidth="1"/>
    <col min="47" max="49" width="9.36328125" customWidth="1"/>
  </cols>
  <sheetData>
    <row r="1" spans="1:60" x14ac:dyDescent="0.35">
      <c r="A1" t="s">
        <v>0</v>
      </c>
      <c r="E1" t="s">
        <v>1</v>
      </c>
      <c r="K1" t="s">
        <v>2</v>
      </c>
      <c r="P1" t="s">
        <v>3</v>
      </c>
      <c r="U1" t="s">
        <v>4</v>
      </c>
      <c r="Y1" t="s">
        <v>5</v>
      </c>
      <c r="AF1" t="s">
        <v>6</v>
      </c>
      <c r="AM1" t="s">
        <v>7</v>
      </c>
      <c r="AT1" t="s">
        <v>8</v>
      </c>
      <c r="AZ1" t="s">
        <v>9</v>
      </c>
      <c r="BF1" t="s">
        <v>10</v>
      </c>
    </row>
    <row r="2" spans="1:60" s="1" customFormat="1" x14ac:dyDescent="0.35">
      <c r="C2" s="1" t="s">
        <v>11</v>
      </c>
      <c r="D2" s="1" t="s">
        <v>12</v>
      </c>
      <c r="E2" s="1" t="s">
        <v>13</v>
      </c>
      <c r="F2" s="1" t="s">
        <v>14</v>
      </c>
      <c r="G2" s="1" t="s">
        <v>15</v>
      </c>
      <c r="I2" s="1" t="s">
        <v>16</v>
      </c>
      <c r="J2" s="1" t="s">
        <v>17</v>
      </c>
      <c r="K2" s="1" t="s">
        <v>18</v>
      </c>
      <c r="L2" s="1" t="s">
        <v>19</v>
      </c>
      <c r="M2" s="1" t="s">
        <v>20</v>
      </c>
      <c r="O2" s="1" t="s">
        <v>16</v>
      </c>
      <c r="P2" s="1" t="s">
        <v>17</v>
      </c>
      <c r="Q2" s="1" t="s">
        <v>18</v>
      </c>
      <c r="R2" s="1" t="s">
        <v>19</v>
      </c>
      <c r="S2" s="1" t="s">
        <v>20</v>
      </c>
      <c r="W2" s="1" t="s">
        <v>16</v>
      </c>
      <c r="X2" s="1" t="s">
        <v>17</v>
      </c>
      <c r="Y2" s="1" t="s">
        <v>18</v>
      </c>
      <c r="Z2" s="1" t="s">
        <v>19</v>
      </c>
      <c r="AA2" s="1" t="s">
        <v>20</v>
      </c>
      <c r="AB2" s="1" t="s">
        <v>51</v>
      </c>
      <c r="AD2" s="1" t="s">
        <v>16</v>
      </c>
      <c r="AE2" s="1" t="s">
        <v>17</v>
      </c>
      <c r="AF2" s="1" t="s">
        <v>18</v>
      </c>
      <c r="AG2" s="1" t="s">
        <v>19</v>
      </c>
      <c r="AH2" s="1" t="s">
        <v>20</v>
      </c>
      <c r="AK2" s="1" t="s">
        <v>21</v>
      </c>
      <c r="AL2" s="1" t="s">
        <v>22</v>
      </c>
      <c r="AM2" s="1" t="s">
        <v>23</v>
      </c>
      <c r="AN2" s="1" t="s">
        <v>24</v>
      </c>
      <c r="AO2" s="1" t="s">
        <v>25</v>
      </c>
      <c r="AR2" s="1" t="s">
        <v>21</v>
      </c>
      <c r="AS2" s="1" t="s">
        <v>22</v>
      </c>
      <c r="AT2" s="1" t="s">
        <v>23</v>
      </c>
      <c r="AU2" s="1" t="s">
        <v>24</v>
      </c>
      <c r="AV2" s="1" t="s">
        <v>25</v>
      </c>
      <c r="AX2" s="1" t="s">
        <v>21</v>
      </c>
      <c r="AY2" s="1" t="s">
        <v>22</v>
      </c>
      <c r="AZ2" s="1" t="s">
        <v>23</v>
      </c>
      <c r="BA2" s="1" t="s">
        <v>24</v>
      </c>
      <c r="BB2" s="1" t="s">
        <v>25</v>
      </c>
      <c r="BD2" s="1" t="s">
        <v>21</v>
      </c>
      <c r="BE2" s="1" t="s">
        <v>22</v>
      </c>
      <c r="BF2" s="1" t="s">
        <v>23</v>
      </c>
      <c r="BG2" s="1" t="s">
        <v>24</v>
      </c>
      <c r="BH2" s="1" t="s">
        <v>25</v>
      </c>
    </row>
    <row r="3" spans="1:60" x14ac:dyDescent="0.35">
      <c r="A3" s="32" t="s">
        <v>53</v>
      </c>
      <c r="B3" t="s">
        <v>27</v>
      </c>
      <c r="C3">
        <v>567</v>
      </c>
      <c r="D3">
        <v>429</v>
      </c>
      <c r="E3">
        <v>61</v>
      </c>
      <c r="F3">
        <v>2</v>
      </c>
      <c r="G3">
        <v>0</v>
      </c>
      <c r="I3">
        <v>65</v>
      </c>
      <c r="J3">
        <v>56</v>
      </c>
      <c r="K3">
        <v>20</v>
      </c>
      <c r="L3">
        <v>0</v>
      </c>
      <c r="M3">
        <v>0</v>
      </c>
      <c r="O3" s="28">
        <f>IF(I3&gt;0, I3/C3, 0)</f>
        <v>0.1146384479717813</v>
      </c>
      <c r="P3" s="28">
        <f>IF(J3&gt;0, J3/D3, 0)</f>
        <v>0.13053613053613053</v>
      </c>
      <c r="Q3" s="28">
        <f>IF(K3&gt;0, K3/E3, 0)</f>
        <v>0.32786885245901637</v>
      </c>
      <c r="R3" s="28">
        <f>IF(L3&gt;0, L3/F3, 0)</f>
        <v>0</v>
      </c>
      <c r="S3" s="28">
        <f>IF(M3&gt;0, M3/G3, 0)</f>
        <v>0</v>
      </c>
      <c r="T3" s="28"/>
      <c r="U3" s="28">
        <f>65/569</f>
        <v>0.11423550087873462</v>
      </c>
      <c r="V3" s="28"/>
      <c r="W3" s="29">
        <f>O3/$U3</f>
        <v>1.0035273368606701</v>
      </c>
      <c r="X3" s="29">
        <f>P3/$U3</f>
        <v>1.1426932042316658</v>
      </c>
      <c r="Y3" s="29">
        <f>Q3/$U3</f>
        <v>2.8701134930643128</v>
      </c>
      <c r="Z3" s="29">
        <f>R3/$U3</f>
        <v>0</v>
      </c>
      <c r="AA3" s="29">
        <f>S3/$U3</f>
        <v>0</v>
      </c>
      <c r="AB3" s="29">
        <f>MAX(W3:AA3)</f>
        <v>2.8701134930643128</v>
      </c>
      <c r="AC3" s="29"/>
      <c r="AD3" s="29">
        <f>IF(C3&gt;0,((I3*((3*65)+C3))/(4*C3*65))*(1-(C3-I3)/(569-65)),0)</f>
        <v>1.3332493491223603E-3</v>
      </c>
      <c r="AE3" s="29">
        <f>IF(D3&gt;0,((J3*((3*65)+D3))/(4*D3*65))*(1-(D3-J3)/(569-65)),0)</f>
        <v>8.1429681429681419E-2</v>
      </c>
      <c r="AF3" s="29">
        <f>IF(E3&gt;0,((K3*((3*65)+E3))/(4*E3*65))*(1-(E3-K3)/(569-65)),0)</f>
        <v>0.29656318180908342</v>
      </c>
      <c r="AG3" s="29">
        <f>IF(F3&gt;0,((L3*((3*65)+F3))/(4*F3*65))*(1-(F3-L3)/(569-65)),0)</f>
        <v>0</v>
      </c>
      <c r="AH3" s="29">
        <f>IF(G3&gt;0,((M3*((3*65)+G3))/(4*G3*65))*(1-(G3-M3)/(569-65)),0)</f>
        <v>0</v>
      </c>
      <c r="AI3" s="2"/>
      <c r="AJ3" t="s">
        <v>27</v>
      </c>
      <c r="AK3" s="2">
        <f t="shared" ref="AK3:AO6" si="0">AVERAGE(O7,O11,O19,O23,O27,O31)</f>
        <v>0.10958573477649021</v>
      </c>
      <c r="AL3" s="2">
        <f t="shared" si="0"/>
        <v>0.16310665084774326</v>
      </c>
      <c r="AM3" s="2">
        <f t="shared" si="0"/>
        <v>0.15749288709194367</v>
      </c>
      <c r="AN3" s="2">
        <f t="shared" si="0"/>
        <v>0.12816764132553607</v>
      </c>
      <c r="AO3" s="2">
        <f t="shared" si="0"/>
        <v>0</v>
      </c>
      <c r="AQ3" t="s">
        <v>27</v>
      </c>
      <c r="AR3" s="4">
        <f>AVERAGE(W3,W7,W11,W15,W19,W23,W27,W31)</f>
        <v>0.99234111062021757</v>
      </c>
      <c r="AS3" s="4">
        <f>AVERAGE(X3,X7,X11,X15,X19,X23,X27,X31)</f>
        <v>1.4793826664592167</v>
      </c>
      <c r="AT3" s="4">
        <f>AVERAGE(Y3,Y7,Y11,Y15,Y19,Y23,Y27,Y31)</f>
        <v>1.58563929166768</v>
      </c>
      <c r="AU3" s="4">
        <f>AVERAGE(Z3,Z7,Z11,Z15,Z19,Z23,Z27,Z31)</f>
        <v>0.85635593040255675</v>
      </c>
      <c r="AV3" s="4">
        <f>AVERAGE(AA3,AA7,AA11,AA15,AA19,AA23,AA27,AA31)</f>
        <v>0</v>
      </c>
      <c r="AW3" s="4"/>
      <c r="AX3" s="4">
        <f t="shared" ref="AX3:BB6" si="1">AVERAGE(AD3,AD7,AD11,AD15,AD19,AD23,AD27,AD31)</f>
        <v>1.1831279064324844E-2</v>
      </c>
      <c r="AY3" s="4">
        <f t="shared" si="1"/>
        <v>9.4986650820427426E-2</v>
      </c>
      <c r="AZ3" s="4">
        <f t="shared" si="1"/>
        <v>0.14489767452240351</v>
      </c>
      <c r="BA3" s="4">
        <f t="shared" si="1"/>
        <v>7.4946039298676576E-2</v>
      </c>
      <c r="BB3" s="4">
        <f t="shared" si="1"/>
        <v>0</v>
      </c>
      <c r="BD3" s="5">
        <f>MAX(AD3,AD7,AD11,AD15,AD19,AD23,AD27,AD31)</f>
        <v>4.4532306451369408E-2</v>
      </c>
      <c r="BE3" s="5">
        <f t="shared" ref="BE3:BH6" si="2">MAX(AE3,AE7,AE11,AE15,AE19,AE23,AE27,AE31)</f>
        <v>0.35492058316385178</v>
      </c>
      <c r="BF3" s="5">
        <f t="shared" si="2"/>
        <v>0.45902608695652175</v>
      </c>
      <c r="BG3" s="5">
        <f t="shared" si="2"/>
        <v>0.37712456064326638</v>
      </c>
      <c r="BH3" s="5">
        <f t="shared" si="2"/>
        <v>0</v>
      </c>
    </row>
    <row r="4" spans="1:60" x14ac:dyDescent="0.35">
      <c r="A4" s="32" t="s">
        <v>53</v>
      </c>
      <c r="B4" t="s">
        <v>28</v>
      </c>
      <c r="C4">
        <v>492</v>
      </c>
      <c r="D4">
        <v>26</v>
      </c>
      <c r="E4">
        <v>0</v>
      </c>
      <c r="F4">
        <v>0</v>
      </c>
      <c r="G4">
        <v>0</v>
      </c>
      <c r="I4">
        <v>62</v>
      </c>
      <c r="J4">
        <v>6</v>
      </c>
      <c r="K4">
        <v>0</v>
      </c>
      <c r="L4">
        <v>0</v>
      </c>
      <c r="M4">
        <v>0</v>
      </c>
      <c r="O4" s="28">
        <f>IF(I4&gt;0, I4/C4, 0)</f>
        <v>0.12601626016260162</v>
      </c>
      <c r="P4" s="28">
        <f>IF(J4&gt;0, J4/D4, 0)</f>
        <v>0.23076923076923078</v>
      </c>
      <c r="Q4" s="28">
        <f>IF(K4&gt;0, K4/E4, 0)</f>
        <v>0</v>
      </c>
      <c r="R4" s="28">
        <f>IF(L4&gt;0, L4/F4, 0)</f>
        <v>0</v>
      </c>
      <c r="S4" s="28">
        <f>IF(M4&gt;0, M4/G4, 0)</f>
        <v>0</v>
      </c>
      <c r="T4" s="28"/>
      <c r="U4" s="28">
        <f>65/569</f>
        <v>0.11423550087873462</v>
      </c>
      <c r="V4" s="28"/>
      <c r="W4" s="29">
        <f>O4/$U4</f>
        <v>1.1031269543464666</v>
      </c>
      <c r="X4" s="29">
        <f>P4/$U4</f>
        <v>2.0201183431952665</v>
      </c>
      <c r="Y4" s="29">
        <f>Q4/$U4</f>
        <v>0</v>
      </c>
      <c r="Z4" s="29">
        <f>R4/$U4</f>
        <v>0</v>
      </c>
      <c r="AA4" s="29">
        <f>S4/$U4</f>
        <v>0</v>
      </c>
      <c r="AB4" s="29">
        <f>MAX(W4:AA4)</f>
        <v>2.0201183431952665</v>
      </c>
      <c r="AC4" s="29"/>
      <c r="AD4" s="29">
        <f>IF(C4&gt;0,((I4*((3*65)+C4))/(4*C4*65))*(1-(C4-I4)/(569-65)),0)</f>
        <v>4.888900056582985E-2</v>
      </c>
      <c r="AE4" s="29">
        <f>IF(D4&gt;0,((J4*((3*65)+D4))/(4*D4*65))*(1-(D4-J4)/(569-65)),0)</f>
        <v>0.18836996336996337</v>
      </c>
      <c r="AF4" s="29">
        <f>IF(E4&gt;0,((K4*((3*65)+E4))/(4*E4*65))*(1-(E4-K4)/(569-65)),0)</f>
        <v>0</v>
      </c>
      <c r="AG4" s="29">
        <f>IF(F4&gt;0,((L4*((3*65)+F4))/(4*F4*65))*(1-(F4-L4)/(569-65)),0)</f>
        <v>0</v>
      </c>
      <c r="AH4" s="29">
        <f>IF(G4&gt;0,((M4*((3*65)+G4))/(4*G4*65))*(1-(G4-M4)/(569-65)),0)</f>
        <v>0</v>
      </c>
      <c r="AI4" s="2"/>
      <c r="AJ4" t="s">
        <v>28</v>
      </c>
      <c r="AK4" s="6">
        <f t="shared" si="0"/>
        <v>0.11121248391939172</v>
      </c>
      <c r="AL4" s="6">
        <f t="shared" si="0"/>
        <v>4.8111395455657159E-2</v>
      </c>
      <c r="AM4" s="6">
        <f t="shared" si="0"/>
        <v>5.5555555555555552E-2</v>
      </c>
      <c r="AN4" s="6">
        <f t="shared" si="0"/>
        <v>0</v>
      </c>
      <c r="AO4" s="6">
        <f t="shared" si="0"/>
        <v>0</v>
      </c>
      <c r="AQ4" t="s">
        <v>28</v>
      </c>
      <c r="AR4" s="7">
        <f t="shared" ref="AR4:AR6" si="3">AVERAGE(W4,W8,W12,W16,W20,W24,W28,W32)</f>
        <v>1.1186578287602353</v>
      </c>
      <c r="AS4" s="7">
        <f>AVERAGE(X4,X8,X12,X16,X20,X24,X28,X32)</f>
        <v>0.6231028554602801</v>
      </c>
      <c r="AT4" s="7">
        <f t="shared" ref="AT4:AV6" si="4">AVERAGE(Y4,Y8,Y12,Y16,Y20,Y24,Y28,Y32)</f>
        <v>0.44025267743796409</v>
      </c>
      <c r="AU4" s="7">
        <f t="shared" si="4"/>
        <v>0</v>
      </c>
      <c r="AV4" s="7">
        <f t="shared" si="4"/>
        <v>0</v>
      </c>
      <c r="AW4" s="4"/>
      <c r="AX4" s="7">
        <f t="shared" si="1"/>
        <v>4.5820977612228378E-2</v>
      </c>
      <c r="AY4" s="7">
        <f t="shared" si="1"/>
        <v>5.6371988322424169E-2</v>
      </c>
      <c r="AZ4" s="7">
        <f t="shared" si="1"/>
        <v>3.9444176721163231E-2</v>
      </c>
      <c r="BA4" s="7">
        <f t="shared" si="1"/>
        <v>0</v>
      </c>
      <c r="BB4" s="7">
        <f t="shared" si="1"/>
        <v>0</v>
      </c>
      <c r="BD4" s="5">
        <f t="shared" ref="BD4:BD6" si="5">MAX(AD4,AD8,AD12,AD16,AD20,AD24,AD28,AD32)</f>
        <v>0.13312490811526023</v>
      </c>
      <c r="BE4" s="5">
        <f t="shared" si="2"/>
        <v>0.18836996336996337</v>
      </c>
      <c r="BF4" s="8">
        <f t="shared" si="2"/>
        <v>0.25260869565217392</v>
      </c>
      <c r="BG4" s="8">
        <f t="shared" si="2"/>
        <v>0</v>
      </c>
      <c r="BH4" s="8">
        <f t="shared" si="2"/>
        <v>0</v>
      </c>
    </row>
    <row r="5" spans="1:60" x14ac:dyDescent="0.35">
      <c r="A5" s="32" t="s">
        <v>53</v>
      </c>
      <c r="B5" t="s">
        <v>29</v>
      </c>
      <c r="C5">
        <v>561</v>
      </c>
      <c r="D5">
        <v>343</v>
      </c>
      <c r="E5">
        <v>32</v>
      </c>
      <c r="F5">
        <v>0</v>
      </c>
      <c r="G5">
        <v>0</v>
      </c>
      <c r="I5">
        <v>65</v>
      </c>
      <c r="J5">
        <v>42</v>
      </c>
      <c r="K5">
        <v>3</v>
      </c>
      <c r="L5">
        <v>0</v>
      </c>
      <c r="M5">
        <v>0</v>
      </c>
      <c r="O5" s="28">
        <f>IF(I5&gt;0, I5/C5, 0)</f>
        <v>0.11586452762923351</v>
      </c>
      <c r="P5" s="28">
        <f>IF(J5&gt;0, J5/D5, 0)</f>
        <v>0.12244897959183673</v>
      </c>
      <c r="Q5" s="28">
        <f>IF(K5&gt;0, K5/E5, 0)</f>
        <v>9.375E-2</v>
      </c>
      <c r="R5" s="28">
        <f>IF(L5&gt;0, L5/F5, 0)</f>
        <v>0</v>
      </c>
      <c r="S5" s="28">
        <f>IF(M5&gt;0, M5/G5, 0)</f>
        <v>0</v>
      </c>
      <c r="T5" s="28"/>
      <c r="U5" s="28">
        <f>65/569</f>
        <v>0.11423550087873462</v>
      </c>
      <c r="V5" s="28"/>
      <c r="W5" s="29">
        <f>O5/$U5</f>
        <v>1.0142602495543671</v>
      </c>
      <c r="X5" s="29">
        <f>P5/$U5</f>
        <v>1.0718995290423863</v>
      </c>
      <c r="Y5" s="29">
        <f>Q5/$U5</f>
        <v>0.82067307692307701</v>
      </c>
      <c r="Z5" s="29">
        <f>R5/$U5</f>
        <v>0</v>
      </c>
      <c r="AA5" s="29">
        <f>S5/$U5</f>
        <v>0</v>
      </c>
      <c r="AB5" s="29">
        <f>MAX(W5:AA5)</f>
        <v>1.0718995290423863</v>
      </c>
      <c r="AC5" s="29"/>
      <c r="AD5" s="29">
        <f>IF(C5&gt;0,((I5*((3*65)+C5))/(4*C5*65))*(1-(C5-I5)/(569-65)),0)</f>
        <v>5.3475935828877193E-3</v>
      </c>
      <c r="AE5" s="29">
        <f>IF(D5&gt;0,((J5*((3*65)+D5))/(4*D5*65))*(1-(D5-J5)/(569-65)),0)</f>
        <v>0.10205389848246993</v>
      </c>
      <c r="AF5" s="29">
        <f>IF(E5&gt;0,((K5*((3*65)+E5))/(4*E5*65))*(1-(E5-K5)/(569-65)),0)</f>
        <v>7.7141283195970689E-2</v>
      </c>
      <c r="AG5" s="29">
        <f>IF(F5&gt;0,((L5*((3*65)+F5))/(4*F5*65))*(1-(F5-L5)/(569-65)),0)</f>
        <v>0</v>
      </c>
      <c r="AH5" s="29">
        <f>IF(G5&gt;0,((M5*((3*65)+G5))/(4*G5*65))*(1-(G5-M5)/(569-65)),0)</f>
        <v>0</v>
      </c>
      <c r="AI5" s="2"/>
      <c r="AJ5" t="s">
        <v>29</v>
      </c>
      <c r="AK5" s="6">
        <f t="shared" si="0"/>
        <v>0.10840969419014512</v>
      </c>
      <c r="AL5" s="6">
        <f t="shared" si="0"/>
        <v>0.11472239365548298</v>
      </c>
      <c r="AM5" s="6">
        <f t="shared" si="0"/>
        <v>0.11364071752002786</v>
      </c>
      <c r="AN5" s="6">
        <f t="shared" si="0"/>
        <v>8.3333333333333329E-2</v>
      </c>
      <c r="AO5" s="6">
        <f t="shared" si="0"/>
        <v>0</v>
      </c>
      <c r="AQ5" t="s">
        <v>29</v>
      </c>
      <c r="AR5" s="7">
        <f t="shared" si="3"/>
        <v>1.0008702672008949</v>
      </c>
      <c r="AS5" s="7">
        <f>AVERAGE(X5,X9,X13,X17,X21,X25,X29,X33)</f>
        <v>1.0561185776716049</v>
      </c>
      <c r="AT5" s="7">
        <f t="shared" si="4"/>
        <v>0.94386802511760981</v>
      </c>
      <c r="AU5" s="7">
        <f t="shared" si="4"/>
        <v>0.64612100290697672</v>
      </c>
      <c r="AV5" s="7">
        <f t="shared" si="4"/>
        <v>0</v>
      </c>
      <c r="AW5" s="4"/>
      <c r="AX5" s="7">
        <f t="shared" si="1"/>
        <v>1.5329328146144173E-2</v>
      </c>
      <c r="AY5" s="7">
        <f t="shared" si="1"/>
        <v>0.10154155328343543</v>
      </c>
      <c r="AZ5" s="7">
        <f t="shared" si="1"/>
        <v>8.4581768793658946E-2</v>
      </c>
      <c r="BA5" s="7">
        <f t="shared" si="1"/>
        <v>4.7929453428724213E-2</v>
      </c>
      <c r="BB5" s="7">
        <f t="shared" si="1"/>
        <v>0</v>
      </c>
      <c r="BD5" s="5">
        <f t="shared" si="5"/>
        <v>4.1870813871088187E-2</v>
      </c>
      <c r="BE5" s="5">
        <f t="shared" si="2"/>
        <v>0.22512132450468911</v>
      </c>
      <c r="BF5" s="8">
        <f t="shared" si="2"/>
        <v>0.38918478260869566</v>
      </c>
      <c r="BG5" s="8">
        <f t="shared" si="2"/>
        <v>0.25185974288603208</v>
      </c>
      <c r="BH5" s="8">
        <f t="shared" si="2"/>
        <v>0</v>
      </c>
    </row>
    <row r="6" spans="1:60" s="1" customFormat="1" x14ac:dyDescent="0.35">
      <c r="A6" s="32" t="s">
        <v>53</v>
      </c>
      <c r="B6" s="1" t="s">
        <v>30</v>
      </c>
      <c r="C6" s="1">
        <v>47</v>
      </c>
      <c r="D6" s="1">
        <v>17</v>
      </c>
      <c r="E6" s="1">
        <v>3</v>
      </c>
      <c r="F6" s="1">
        <v>0</v>
      </c>
      <c r="G6" s="1">
        <v>0</v>
      </c>
      <c r="I6" s="1">
        <v>5</v>
      </c>
      <c r="J6" s="1">
        <v>1</v>
      </c>
      <c r="K6" s="1">
        <v>1</v>
      </c>
      <c r="L6" s="1">
        <v>0</v>
      </c>
      <c r="M6" s="1">
        <v>0</v>
      </c>
      <c r="O6" s="30">
        <f>IF(I6&gt;0, I6/C6, 0)</f>
        <v>0.10638297872340426</v>
      </c>
      <c r="P6" s="30">
        <f>IF(J6&gt;0, J6/D6, 0)</f>
        <v>5.8823529411764705E-2</v>
      </c>
      <c r="Q6" s="30">
        <f>IF(K6&gt;0, K6/E6, 0)</f>
        <v>0.33333333333333331</v>
      </c>
      <c r="R6" s="30">
        <f>IF(L6&gt;0, L6/F6, 0)</f>
        <v>0</v>
      </c>
      <c r="S6" s="30">
        <f>IF(M6&gt;0, M6/G6, 0)</f>
        <v>0</v>
      </c>
      <c r="T6" s="30"/>
      <c r="U6" s="30">
        <f>65/569</f>
        <v>0.11423550087873462</v>
      </c>
      <c r="V6" s="30"/>
      <c r="W6" s="31">
        <f>O6/$U6</f>
        <v>0.93126022913256956</v>
      </c>
      <c r="X6" s="31">
        <f>P6/$U6</f>
        <v>0.51493212669683264</v>
      </c>
      <c r="Y6" s="31">
        <f>Q6/$U6</f>
        <v>2.9179487179487178</v>
      </c>
      <c r="Z6" s="31">
        <f>R6/$U6</f>
        <v>0</v>
      </c>
      <c r="AA6" s="31">
        <f>S6/$U6</f>
        <v>0</v>
      </c>
      <c r="AB6" s="31">
        <f>MAX(W6:AA6)</f>
        <v>2.9179487179487178</v>
      </c>
      <c r="AC6" s="31"/>
      <c r="AD6" s="31">
        <f>IF(C6&gt;0,((I6*((3*65)+C6))/(4*C6*65))*(1-(C6-I6)/(569-65)),0)</f>
        <v>9.0766503000545548E-2</v>
      </c>
      <c r="AE6" s="31">
        <f>IF(D6&gt;0,((J6*((3*65)+D6))/(4*D6*65))*(1-(D6-J6)/(569-65)),0)</f>
        <v>4.6441140558787619E-2</v>
      </c>
      <c r="AF6" s="31">
        <f>IF(E6&gt;0,((K6*((3*65)+E6))/(4*E6*65))*(1-(E6-K6)/(569-65)),0)</f>
        <v>0.25283882783882783</v>
      </c>
      <c r="AG6" s="31">
        <f>IF(F6&gt;0,((L6*((3*65)+F6))/(4*F6*65))*(1-(F6-L6)/(569-65)),0)</f>
        <v>0</v>
      </c>
      <c r="AH6" s="31">
        <f>IF(G6&gt;0,((M6*((3*65)+G6))/(4*G6*65))*(1-(G6-M6)/(569-65)),0)</f>
        <v>0</v>
      </c>
      <c r="AI6" s="9"/>
      <c r="AJ6" s="1" t="s">
        <v>30</v>
      </c>
      <c r="AK6" s="11">
        <f t="shared" si="0"/>
        <v>8.8217513480671375E-2</v>
      </c>
      <c r="AL6" s="11">
        <f t="shared" si="0"/>
        <v>4.0792540792540792E-2</v>
      </c>
      <c r="AM6" s="11">
        <f t="shared" si="0"/>
        <v>0</v>
      </c>
      <c r="AN6" s="11">
        <f t="shared" si="0"/>
        <v>0</v>
      </c>
      <c r="AO6" s="11">
        <f t="shared" si="0"/>
        <v>0</v>
      </c>
      <c r="AQ6" s="1" t="s">
        <v>30</v>
      </c>
      <c r="AR6" s="12">
        <f t="shared" si="3"/>
        <v>0.96921939129305756</v>
      </c>
      <c r="AS6" s="12">
        <f>AVERAGE(X6,X10,X14,X18,X22,X26,X30,X34)</f>
        <v>0.31838518298846619</v>
      </c>
      <c r="AT6" s="12">
        <f t="shared" si="4"/>
        <v>0.36474358974358972</v>
      </c>
      <c r="AU6" s="12">
        <f t="shared" si="4"/>
        <v>0</v>
      </c>
      <c r="AV6" s="12">
        <f t="shared" si="4"/>
        <v>0</v>
      </c>
      <c r="AW6" s="13"/>
      <c r="AX6" s="12">
        <f t="shared" si="1"/>
        <v>7.1570652930279935E-2</v>
      </c>
      <c r="AY6" s="12">
        <f t="shared" si="1"/>
        <v>2.9569048597478977E-2</v>
      </c>
      <c r="AZ6" s="12">
        <f t="shared" si="1"/>
        <v>3.1604853479853479E-2</v>
      </c>
      <c r="BA6" s="12">
        <f t="shared" si="1"/>
        <v>0</v>
      </c>
      <c r="BB6" s="12">
        <f t="shared" si="1"/>
        <v>0</v>
      </c>
      <c r="BD6" s="14">
        <f t="shared" si="5"/>
        <v>0.18386136430461628</v>
      </c>
      <c r="BE6" s="14">
        <f t="shared" si="2"/>
        <v>0.11843835301873724</v>
      </c>
      <c r="BF6" s="15">
        <f t="shared" si="2"/>
        <v>0.25283882783882783</v>
      </c>
      <c r="BG6" s="15">
        <f t="shared" si="2"/>
        <v>0</v>
      </c>
      <c r="BH6" s="15">
        <f t="shared" si="2"/>
        <v>0</v>
      </c>
    </row>
    <row r="7" spans="1:60" x14ac:dyDescent="0.35">
      <c r="A7" s="32" t="s">
        <v>26</v>
      </c>
      <c r="B7" t="s">
        <v>27</v>
      </c>
      <c r="C7">
        <v>566</v>
      </c>
      <c r="D7">
        <v>543</v>
      </c>
      <c r="E7">
        <v>265</v>
      </c>
      <c r="F7">
        <v>9</v>
      </c>
      <c r="G7">
        <v>0</v>
      </c>
      <c r="I7">
        <v>86</v>
      </c>
      <c r="J7">
        <v>85</v>
      </c>
      <c r="K7">
        <v>31</v>
      </c>
      <c r="L7">
        <v>1</v>
      </c>
      <c r="M7">
        <v>0</v>
      </c>
      <c r="O7" s="2">
        <f>IF(I7&gt;0, I7/C7, 0)</f>
        <v>0.1519434628975265</v>
      </c>
      <c r="P7" s="2">
        <f>IF(J7&gt;0, J7/D7, 0)</f>
        <v>0.15653775322283608</v>
      </c>
      <c r="Q7" s="2">
        <f>IF(K7&gt;0, K7/E7, 0)</f>
        <v>0.1169811320754717</v>
      </c>
      <c r="R7" s="2">
        <f>IF(L7&gt;0, L7/F7, 0)</f>
        <v>0.1111111111111111</v>
      </c>
      <c r="S7" s="2">
        <f>IF(M7&gt;0, M7/G7, 0)</f>
        <v>0</v>
      </c>
      <c r="T7" s="2"/>
      <c r="U7" s="2">
        <f>86/569</f>
        <v>0.15114235500878734</v>
      </c>
      <c r="V7" s="2"/>
      <c r="W7" s="3">
        <f>O7/$U7</f>
        <v>1.0053003533568905</v>
      </c>
      <c r="X7" s="3">
        <f>P7/$U7</f>
        <v>1.0356974602766713</v>
      </c>
      <c r="Y7" s="3">
        <f>Q7/$U7</f>
        <v>0.77397981570864416</v>
      </c>
      <c r="Z7" s="3">
        <f>R7/$U7</f>
        <v>0.73514211886304914</v>
      </c>
      <c r="AA7" s="3">
        <f>S7/$U7</f>
        <v>0</v>
      </c>
      <c r="AB7" s="3">
        <f>MAX(W7:AA7)</f>
        <v>1.0356974602766713</v>
      </c>
      <c r="AC7" s="3"/>
      <c r="AD7" s="3">
        <f>IF(C7&gt;0,((I7*((3*86)+C7))/(4*C7*86))*(1-(C7-I7)/(569-86)),0)</f>
        <v>2.2606061936220221E-3</v>
      </c>
      <c r="AE7" s="3">
        <f>IF(D7&gt;0,((J7*((3*86)+D7))/(4*D7*86))*(1-(D7-J7)/(569-86)),0)</f>
        <v>1.8866270091767143E-2</v>
      </c>
      <c r="AF7" s="3">
        <f>IF(E7&gt;0,((K7*((3*86)+E7))/(4*E7*86))*(1-(E7-K7)/(569-86)),0)</f>
        <v>9.1687743071359074E-2</v>
      </c>
      <c r="AG7" s="3">
        <f>IF(F7&gt;0,((L7*((3*86)+F7))/(4*F7*86))*(1-(F7-L7)/(569-86)),0)</f>
        <v>8.4811899144558403E-2</v>
      </c>
      <c r="AH7" s="3">
        <f>IF(G7&gt;0,((M7*((3*86)+G7))/(4*G7*86))*(1-(G7-M7)/(569-86)),0)</f>
        <v>0</v>
      </c>
      <c r="AI7" s="2"/>
    </row>
    <row r="8" spans="1:60" x14ac:dyDescent="0.35">
      <c r="A8" s="32" t="s">
        <v>26</v>
      </c>
      <c r="B8" t="s">
        <v>28</v>
      </c>
      <c r="C8">
        <v>531</v>
      </c>
      <c r="D8">
        <v>173</v>
      </c>
      <c r="E8">
        <v>2</v>
      </c>
      <c r="F8">
        <v>0</v>
      </c>
      <c r="G8">
        <v>0</v>
      </c>
      <c r="I8">
        <v>80</v>
      </c>
      <c r="J8">
        <v>17</v>
      </c>
      <c r="K8">
        <v>0</v>
      </c>
      <c r="L8">
        <v>0</v>
      </c>
      <c r="M8">
        <v>0</v>
      </c>
      <c r="O8" s="2">
        <f>IF(I8&gt;0, I8/C8, 0)</f>
        <v>0.15065913370998116</v>
      </c>
      <c r="P8" s="2">
        <f>IF(J8&gt;0, J8/D8, 0)</f>
        <v>9.8265895953757232E-2</v>
      </c>
      <c r="Q8" s="2">
        <f>IF(K8&gt;0, K8/E8, 0)</f>
        <v>0</v>
      </c>
      <c r="R8" s="2">
        <f>IF(L8&gt;0, L8/F8, 0)</f>
        <v>0</v>
      </c>
      <c r="S8" s="2">
        <f>IF(M8&gt;0, M8/G8, 0)</f>
        <v>0</v>
      </c>
      <c r="T8" s="2"/>
      <c r="U8" s="2">
        <f>86/569</f>
        <v>0.15114235500878734</v>
      </c>
      <c r="V8" s="2"/>
      <c r="W8" s="3">
        <f>O8/$U8</f>
        <v>0.99680287303464288</v>
      </c>
      <c r="X8" s="3">
        <f>P8/$U8</f>
        <v>0.65015459067078918</v>
      </c>
      <c r="Y8" s="3">
        <f>Q8/$U8</f>
        <v>0</v>
      </c>
      <c r="Z8" s="3">
        <f>R8/$U8</f>
        <v>0</v>
      </c>
      <c r="AA8" s="3">
        <f>S8/$U8</f>
        <v>0</v>
      </c>
      <c r="AB8" s="3">
        <f>MAX(W8:AA8)</f>
        <v>0.99680287303464288</v>
      </c>
      <c r="AC8" s="3"/>
      <c r="AD8" s="3">
        <f>IF(C8&gt;0,((I8*((3*86)+C8))/(4*C8*86))*(1-(C8-I8)/(569-86)),0)</f>
        <v>2.2893746737382654E-2</v>
      </c>
      <c r="AE8" s="3">
        <f>IF(D8&gt;0,((J8*((3*86)+D8))/(4*D8*86))*(1-(D8-J8)/(569-86)),0)</f>
        <v>8.3353198144077004E-2</v>
      </c>
      <c r="AF8" s="3">
        <f>IF(E8&gt;0,((K8*((3*86)+E8))/(4*E8*86))*(1-(E8-K8)/(569-86)),0)</f>
        <v>0</v>
      </c>
      <c r="AG8" s="3">
        <f>IF(F8&gt;0,((L8*((3*86)+F8))/(4*F8*86))*(1-(F8-L8)/(569-86)),0)</f>
        <v>0</v>
      </c>
      <c r="AH8" s="3">
        <f>IF(G8&gt;0,((M8*((3*86)+G8))/(4*G8*86))*(1-(G8-M8)/(569-86)),0)</f>
        <v>0</v>
      </c>
      <c r="AI8" s="2"/>
    </row>
    <row r="9" spans="1:60" x14ac:dyDescent="0.35">
      <c r="A9" s="32" t="s">
        <v>26</v>
      </c>
      <c r="B9" t="s">
        <v>29</v>
      </c>
      <c r="C9">
        <v>542</v>
      </c>
      <c r="D9">
        <v>268</v>
      </c>
      <c r="E9">
        <v>29</v>
      </c>
      <c r="F9">
        <v>3</v>
      </c>
      <c r="G9">
        <v>0</v>
      </c>
      <c r="I9">
        <v>81</v>
      </c>
      <c r="J9">
        <v>37</v>
      </c>
      <c r="K9">
        <v>2</v>
      </c>
      <c r="L9">
        <v>1</v>
      </c>
      <c r="M9">
        <v>0</v>
      </c>
      <c r="O9" s="2">
        <f>IF(I9&gt;0, I9/C9, 0)</f>
        <v>0.14944649446494465</v>
      </c>
      <c r="P9" s="2">
        <f>IF(J9&gt;0, J9/D9, 0)</f>
        <v>0.13805970149253732</v>
      </c>
      <c r="Q9" s="2">
        <f>IF(K9&gt;0, K9/E9, 0)</f>
        <v>6.8965517241379309E-2</v>
      </c>
      <c r="R9" s="2">
        <f>IF(L9&gt;0, L9/F9, 0)</f>
        <v>0.33333333333333331</v>
      </c>
      <c r="S9" s="2">
        <f>IF(M9&gt;0, M9/G9, 0)</f>
        <v>0</v>
      </c>
      <c r="T9" s="2"/>
      <c r="U9" s="2">
        <f>86/569</f>
        <v>0.15114235500878734</v>
      </c>
      <c r="V9" s="2"/>
      <c r="W9" s="3">
        <f>O9/$U9</f>
        <v>0.98877971337852921</v>
      </c>
      <c r="X9" s="3">
        <f>P9/$U9</f>
        <v>0.91344151336341561</v>
      </c>
      <c r="Y9" s="3">
        <f>Q9/$U9</f>
        <v>0.45629510825982361</v>
      </c>
      <c r="Z9" s="3">
        <f>R9/$U9</f>
        <v>2.2054263565891472</v>
      </c>
      <c r="AA9" s="3">
        <f>S9/$U9</f>
        <v>0</v>
      </c>
      <c r="AB9" s="3">
        <f>MAX(W9:AA9)</f>
        <v>2.2054263565891472</v>
      </c>
      <c r="AC9" s="3"/>
      <c r="AD9" s="3">
        <f>IF(C9&gt;0,((I9*((3*86)+C9))/(4*C9*86))*(1-(C9-I9)/(569-86)),0)</f>
        <v>1.583043419629632E-2</v>
      </c>
      <c r="AE9" s="3">
        <f>IF(D9&gt;0,((J9*((3*86)+D9))/(4*D9*86))*(1-(D9-J9)/(569-86)),0)</f>
        <v>0.11014065164571481</v>
      </c>
      <c r="AF9" s="3">
        <f>IF(E9&gt;0,((K9*((3*86)+E9))/(4*E9*86))*(1-(E9-K9)/(569-86)),0)</f>
        <v>5.4321676371116769E-2</v>
      </c>
      <c r="AG9" s="3">
        <f>IF(F9&gt;0,((L9*((3*86)+F9))/(4*F9*86))*(1-(F9-L9)/(569-86)),0)</f>
        <v>0.25185974288603208</v>
      </c>
      <c r="AH9" s="3">
        <f>IF(G9&gt;0,((M9*((3*86)+G9))/(4*G9*86))*(1-(G9-M9)/(569-86)),0)</f>
        <v>0</v>
      </c>
      <c r="AI9" s="2"/>
    </row>
    <row r="10" spans="1:60" s="1" customFormat="1" x14ac:dyDescent="0.35">
      <c r="A10" s="32" t="s">
        <v>26</v>
      </c>
      <c r="B10" s="1" t="s">
        <v>30</v>
      </c>
      <c r="C10" s="1">
        <v>21</v>
      </c>
      <c r="D10" s="1">
        <v>4</v>
      </c>
      <c r="E10" s="1">
        <v>0</v>
      </c>
      <c r="F10" s="1">
        <v>0</v>
      </c>
      <c r="G10" s="1">
        <v>0</v>
      </c>
      <c r="I10" s="1">
        <v>2</v>
      </c>
      <c r="J10" s="1">
        <v>0</v>
      </c>
      <c r="K10" s="1">
        <v>0</v>
      </c>
      <c r="L10" s="1">
        <v>0</v>
      </c>
      <c r="M10" s="1">
        <v>0</v>
      </c>
      <c r="O10" s="9">
        <f>IF(I10&gt;0, I10/C10, 0)</f>
        <v>9.5238095238095233E-2</v>
      </c>
      <c r="P10" s="9">
        <f>IF(J10&gt;0, J10/D10, 0)</f>
        <v>0</v>
      </c>
      <c r="Q10" s="9">
        <f>IF(K10&gt;0, K10/E10, 0)</f>
        <v>0</v>
      </c>
      <c r="R10" s="9">
        <f>IF(L10&gt;0, L10/F10, 0)</f>
        <v>0</v>
      </c>
      <c r="S10" s="9">
        <f>IF(M10&gt;0, M10/G10, 0)</f>
        <v>0</v>
      </c>
      <c r="T10" s="9"/>
      <c r="U10" s="9">
        <f>86/569</f>
        <v>0.15114235500878734</v>
      </c>
      <c r="V10" s="9"/>
      <c r="W10" s="10">
        <f>O10/$U10</f>
        <v>0.63012181616832774</v>
      </c>
      <c r="X10" s="10">
        <f>P10/$U10</f>
        <v>0</v>
      </c>
      <c r="Y10" s="10">
        <f>Q10/$U10</f>
        <v>0</v>
      </c>
      <c r="Z10" s="10">
        <f>R10/$U10</f>
        <v>0</v>
      </c>
      <c r="AA10" s="10">
        <f>S10/$U10</f>
        <v>0</v>
      </c>
      <c r="AB10" s="10">
        <f>MAX(W10:AA10)</f>
        <v>0.63012181616832774</v>
      </c>
      <c r="AC10" s="10"/>
      <c r="AD10" s="10">
        <f>IF(C10&gt;0,((I10*((3*86)+C10))/(4*C10*86))*(1-(C10-I10)/(569-86)),0)</f>
        <v>7.4203999092053413E-2</v>
      </c>
      <c r="AE10" s="10">
        <f>IF(D10&gt;0,((J10*((3*86)+D10))/(4*D10*86))*(1-(D10-J10)/(569-86)),0)</f>
        <v>0</v>
      </c>
      <c r="AF10" s="10">
        <f>IF(E10&gt;0,((K10*((3*86)+E10))/(4*E10*86))*(1-(E10-K10)/(569-86)),0)</f>
        <v>0</v>
      </c>
      <c r="AG10" s="10">
        <f>IF(F10&gt;0,((L10*((3*86)+F10))/(4*F10*86))*(1-(F10-L10)/(569-86)),0)</f>
        <v>0</v>
      </c>
      <c r="AH10" s="10">
        <f>IF(G10&gt;0,((M10*((3*86)+G10))/(4*G10*86))*(1-(G10-M10)/(569-86)),0)</f>
        <v>0</v>
      </c>
      <c r="AI10" s="9"/>
      <c r="AQ10" s="1" t="s">
        <v>40</v>
      </c>
    </row>
    <row r="11" spans="1:60" x14ac:dyDescent="0.35">
      <c r="A11" s="32" t="s">
        <v>54</v>
      </c>
      <c r="B11" t="s">
        <v>27</v>
      </c>
      <c r="C11">
        <v>567</v>
      </c>
      <c r="D11">
        <v>445</v>
      </c>
      <c r="E11">
        <v>60</v>
      </c>
      <c r="F11">
        <v>2</v>
      </c>
      <c r="G11">
        <v>0</v>
      </c>
      <c r="I11">
        <v>86</v>
      </c>
      <c r="J11">
        <v>66</v>
      </c>
      <c r="K11">
        <v>7</v>
      </c>
      <c r="L11">
        <v>1</v>
      </c>
      <c r="M11">
        <v>0</v>
      </c>
      <c r="O11" s="28">
        <f>IF(I11&gt;0, I11/C11, 0)</f>
        <v>0.15167548500881833</v>
      </c>
      <c r="P11" s="28">
        <f>IF(J11&gt;0, J11/D11, 0)</f>
        <v>0.14831460674157304</v>
      </c>
      <c r="Q11" s="28">
        <f>IF(K11&gt;0, K11/E11, 0)</f>
        <v>0.11666666666666667</v>
      </c>
      <c r="R11" s="28">
        <f>IF(L11&gt;0, L11/F11, 0)</f>
        <v>0.5</v>
      </c>
      <c r="S11" s="28">
        <f>IF(M11&gt;0, M11/G11, 0)</f>
        <v>0</v>
      </c>
      <c r="T11" s="28"/>
      <c r="U11" s="28">
        <f>86/569</f>
        <v>0.15114235500878734</v>
      </c>
      <c r="V11" s="28"/>
      <c r="W11" s="29">
        <f>IF(O11&gt;0, O11/$U11, 0)</f>
        <v>1.0035273368606701</v>
      </c>
      <c r="X11" s="29">
        <f>IF(P11&gt;0, P11/$U11, 0)</f>
        <v>0.98129082832505887</v>
      </c>
      <c r="Y11" s="29">
        <f>IF(Q11&gt;0, Q11/$U11, 0)</f>
        <v>0.77189922480620166</v>
      </c>
      <c r="Z11" s="29">
        <f>R11/$U11</f>
        <v>3.308139534883721</v>
      </c>
      <c r="AA11" s="29">
        <f>S11/$U11</f>
        <v>0</v>
      </c>
      <c r="AB11" s="29">
        <f>MAX(W11:AA11)</f>
        <v>3.308139534883721</v>
      </c>
      <c r="AC11" s="29"/>
      <c r="AD11" s="29">
        <f>IF(C11&gt;0,((I11*((3*86)+C11))/(4*C11*86))*(1-(C11-I11)/(569-86)),0)</f>
        <v>1.5062385662799637E-3</v>
      </c>
      <c r="AE11" s="29">
        <f>IF(D11&gt;0,((J11*((3*86)+D11))/(4*D11*86))*(1-(D11-J11)/(569-86)),0)</f>
        <v>6.5262997304214754E-2</v>
      </c>
      <c r="AF11" s="29">
        <f>IF(E11&gt;0,((K11*((3*86)+E11))/(4*E11*86))*(1-(E11-K11)/(569-86)),0)</f>
        <v>9.6014492753623198E-2</v>
      </c>
      <c r="AG11" s="29">
        <f>IF(F11&gt;0,((L11*((3*86)+F11))/(4*F11*86))*(1-(F11-L11)/(569-86)),0)</f>
        <v>0.37712456064326638</v>
      </c>
      <c r="AH11" s="29">
        <f>IF(G11&gt;0,((M11*((3*86)+G11))/(4*G11*86))*(1-(G11-M11)/(569-86)),0)</f>
        <v>0</v>
      </c>
      <c r="AI11" s="2"/>
      <c r="AQ11" t="s">
        <v>27</v>
      </c>
      <c r="AR11" s="5">
        <f>MAX(W3,W7,W11,W15,W19,W23,W27,W31)</f>
        <v>1.1296086216676122</v>
      </c>
      <c r="AS11" s="5">
        <f>MAX(X3,X7,X11,X15,X19,X23,X27,X31)</f>
        <v>4.5486918604651168</v>
      </c>
      <c r="AT11" s="5">
        <f>MAX(Y3,Y7,Y11,Y15,Y19,Y23,Y27,Y31)</f>
        <v>4.9478260869565212</v>
      </c>
      <c r="AU11" s="5">
        <f>MAX(Z3,Z7,Z11,Z15,Z19,Z23,Z27,Z31)</f>
        <v>3.308139534883721</v>
      </c>
      <c r="AV11" s="5">
        <f>MAX(AA3,AA7,AA11,AA15,AA19,AA23,AA27,AA31)</f>
        <v>0</v>
      </c>
      <c r="AW11" s="5"/>
    </row>
    <row r="12" spans="1:60" x14ac:dyDescent="0.35">
      <c r="A12" s="32" t="s">
        <v>54</v>
      </c>
      <c r="B12" t="s">
        <v>28</v>
      </c>
      <c r="C12">
        <v>528</v>
      </c>
      <c r="D12">
        <v>114</v>
      </c>
      <c r="E12">
        <v>1</v>
      </c>
      <c r="F12">
        <v>0</v>
      </c>
      <c r="G12">
        <v>0</v>
      </c>
      <c r="I12">
        <v>79</v>
      </c>
      <c r="J12">
        <v>15</v>
      </c>
      <c r="K12">
        <v>0</v>
      </c>
      <c r="L12">
        <v>0</v>
      </c>
      <c r="M12">
        <v>0</v>
      </c>
      <c r="O12" s="28">
        <f>IF(I12&gt;0, I12/C12, 0)</f>
        <v>0.14962121212121213</v>
      </c>
      <c r="P12" s="28">
        <f>IF(J12&gt;0, J12/D12, 0)</f>
        <v>0.13157894736842105</v>
      </c>
      <c r="Q12" s="28">
        <f>IF(K12&gt;0, K12/E12, 0)</f>
        <v>0</v>
      </c>
      <c r="R12" s="28">
        <f>IF(L12&gt;0, L12/F12, 0)</f>
        <v>0</v>
      </c>
      <c r="S12" s="28">
        <f>IF(M12&gt;0, M12/G12, 0)</f>
        <v>0</v>
      </c>
      <c r="T12" s="28"/>
      <c r="U12" s="28">
        <f>86/569</f>
        <v>0.15114235500878734</v>
      </c>
      <c r="V12" s="28"/>
      <c r="W12" s="29">
        <f>IF(O12&gt;0, O12/$U12, 0)</f>
        <v>0.98993569415081051</v>
      </c>
      <c r="X12" s="29">
        <f>IF(P12&gt;0, P12/$U12, 0)</f>
        <v>0.87056303549571601</v>
      </c>
      <c r="Y12" s="29">
        <f>IF(Q12&gt;0, Q12/$U12, 0)</f>
        <v>0</v>
      </c>
      <c r="Z12" s="29">
        <f>R12/$U12</f>
        <v>0</v>
      </c>
      <c r="AA12" s="29">
        <f>S12/$U12</f>
        <v>0</v>
      </c>
      <c r="AB12" s="29">
        <f>MAX(W12:AA12)</f>
        <v>0.98993569415081051</v>
      </c>
      <c r="AC12" s="29"/>
      <c r="AD12" s="29">
        <f>IF(C12&gt;0,((I12*((3*86)+C12))/(4*C12*86))*(1-(C12-I12)/(569-86)),0)</f>
        <v>2.4065176902638968E-2</v>
      </c>
      <c r="AE12" s="29">
        <f>IF(D12&gt;0,((J12*((3*86)+D12))/(4*D12*86))*(1-(D12-J12)/(569-86)),0)</f>
        <v>0.11312406395158775</v>
      </c>
      <c r="AF12" s="29">
        <f>IF(E12&gt;0,((K12*((3*86)+E12))/(4*E12*86))*(1-(E12-K12)/(569-86)),0)</f>
        <v>0</v>
      </c>
      <c r="AG12" s="29">
        <f>IF(F12&gt;0,((L12*((3*86)+F12))/(4*F12*86))*(1-(F12-L12)/(569-86)),0)</f>
        <v>0</v>
      </c>
      <c r="AH12" s="29">
        <f>IF(G12&gt;0,((M12*((3*86)+G12))/(4*G12*86))*(1-(G12-M12)/(569-86)),0)</f>
        <v>0</v>
      </c>
      <c r="AI12" s="2"/>
      <c r="AQ12" t="s">
        <v>28</v>
      </c>
      <c r="AR12" s="8">
        <f t="shared" ref="AR12:AV14" si="6">MAX(W4,W8,W12,W16,W20,W24,W28,W32)</f>
        <v>2.1836622807017543</v>
      </c>
      <c r="AS12" s="8">
        <f t="shared" si="6"/>
        <v>2.0201183431952665</v>
      </c>
      <c r="AT12" s="8">
        <f t="shared" si="6"/>
        <v>2.7487922705314007</v>
      </c>
      <c r="AU12" s="5">
        <f t="shared" si="6"/>
        <v>0</v>
      </c>
      <c r="AV12" s="5">
        <f t="shared" si="6"/>
        <v>0</v>
      </c>
      <c r="AW12" s="5"/>
    </row>
    <row r="13" spans="1:60" x14ac:dyDescent="0.35">
      <c r="A13" s="32" t="s">
        <v>54</v>
      </c>
      <c r="B13" t="s">
        <v>29</v>
      </c>
      <c r="C13">
        <v>561</v>
      </c>
      <c r="D13">
        <v>340</v>
      </c>
      <c r="E13">
        <v>40</v>
      </c>
      <c r="F13">
        <v>1</v>
      </c>
      <c r="G13">
        <v>0</v>
      </c>
      <c r="I13">
        <v>86</v>
      </c>
      <c r="J13">
        <v>45</v>
      </c>
      <c r="K13">
        <v>3</v>
      </c>
      <c r="L13">
        <v>0</v>
      </c>
      <c r="M13">
        <v>0</v>
      </c>
      <c r="O13" s="28">
        <f>IF(I13&gt;0, I13/C13, 0)</f>
        <v>0.15329768270944741</v>
      </c>
      <c r="P13" s="28">
        <f>IF(J13&gt;0, J13/D13, 0)</f>
        <v>0.13235294117647059</v>
      </c>
      <c r="Q13" s="28">
        <f>IF(K13&gt;0, K13/E13, 0)</f>
        <v>7.4999999999999997E-2</v>
      </c>
      <c r="R13" s="28">
        <f>IF(L13&gt;0, L13/F13, 0)</f>
        <v>0</v>
      </c>
      <c r="S13" s="28">
        <f>IF(M13&gt;0, M13/G13, 0)</f>
        <v>0</v>
      </c>
      <c r="T13" s="28"/>
      <c r="U13" s="28">
        <f>86/569</f>
        <v>0.15114235500878734</v>
      </c>
      <c r="V13" s="28"/>
      <c r="W13" s="29">
        <f>IF(O13&gt;0, O13/$U13, 0)</f>
        <v>1.0142602495543671</v>
      </c>
      <c r="X13" s="29">
        <f>IF(P13&gt;0, P13/$U13, 0)</f>
        <v>0.8756839945280438</v>
      </c>
      <c r="Y13" s="29">
        <f>IF(Q13&gt;0, Q13/$U13, 0)</f>
        <v>0.49622093023255814</v>
      </c>
      <c r="Z13" s="29">
        <f>R13/$U13</f>
        <v>0</v>
      </c>
      <c r="AA13" s="29">
        <f>S13/$U13</f>
        <v>0</v>
      </c>
      <c r="AB13" s="29">
        <f>MAX(W13:AA13)</f>
        <v>1.0142602495543671</v>
      </c>
      <c r="AC13" s="29"/>
      <c r="AD13" s="29">
        <f>IF(C13&gt;0,((I13*((3*86)+C13))/(4*C13*86))*(1-(C13-I13)/(569-86)),0)</f>
        <v>6.045105789351312E-3</v>
      </c>
      <c r="AE13" s="29">
        <f>IF(D13&gt;0,((J13*((3*86)+D13))/(4*D13*86))*(1-(D13-J13)/(569-86)),0)</f>
        <v>8.9554426421731489E-2</v>
      </c>
      <c r="AF13" s="29">
        <f>IF(E13&gt;0,((K13*((3*86)+E13))/(4*E13*86))*(1-(E13-K13)/(569-86)),0)</f>
        <v>5.9993861042900477E-2</v>
      </c>
      <c r="AG13" s="29">
        <f>IF(F13&gt;0,((L13*((3*86)+F13))/(4*F13*86))*(1-(F13-L13)/(569-86)),0)</f>
        <v>0</v>
      </c>
      <c r="AH13" s="29">
        <f>IF(G13&gt;0,((M13*((3*86)+G13))/(4*G13*86))*(1-(G13-M13)/(569-86)),0)</f>
        <v>0</v>
      </c>
      <c r="AI13" s="2"/>
      <c r="AQ13" t="s">
        <v>29</v>
      </c>
      <c r="AR13" s="8">
        <f t="shared" si="6"/>
        <v>1.1402805611222446</v>
      </c>
      <c r="AS13" s="8">
        <f t="shared" si="6"/>
        <v>2.3351573187414503</v>
      </c>
      <c r="AT13" s="8">
        <f t="shared" si="6"/>
        <v>4.1231884057971016</v>
      </c>
      <c r="AU13" s="5">
        <f t="shared" si="6"/>
        <v>2.9635416666666665</v>
      </c>
      <c r="AV13" s="5">
        <f t="shared" si="6"/>
        <v>0</v>
      </c>
      <c r="AW13" s="5"/>
    </row>
    <row r="14" spans="1:60" s="1" customFormat="1" x14ac:dyDescent="0.35">
      <c r="A14" s="32" t="s">
        <v>54</v>
      </c>
      <c r="B14" s="1" t="s">
        <v>30</v>
      </c>
      <c r="C14" s="1">
        <v>44</v>
      </c>
      <c r="D14" s="1">
        <v>13</v>
      </c>
      <c r="E14" s="1">
        <v>1</v>
      </c>
      <c r="F14" s="1">
        <v>0</v>
      </c>
      <c r="G14" s="1">
        <v>0</v>
      </c>
      <c r="I14" s="1">
        <v>4</v>
      </c>
      <c r="J14" s="1">
        <v>2</v>
      </c>
      <c r="K14" s="1">
        <v>0</v>
      </c>
      <c r="L14" s="1">
        <v>0</v>
      </c>
      <c r="M14" s="1">
        <v>0</v>
      </c>
      <c r="O14" s="30">
        <f>IF(I14&gt;0, I14/C14, 0)</f>
        <v>9.0909090909090912E-2</v>
      </c>
      <c r="P14" s="30">
        <f>IF(J14&gt;0, J14/D14, 0)</f>
        <v>0.15384615384615385</v>
      </c>
      <c r="Q14" s="30">
        <f>IF(K14&gt;0, K14/E14, 0)</f>
        <v>0</v>
      </c>
      <c r="R14" s="30">
        <f>IF(L14&gt;0, L14/F14, 0)</f>
        <v>0</v>
      </c>
      <c r="S14" s="30">
        <f>IF(M14&gt;0, M14/G14, 0)</f>
        <v>0</v>
      </c>
      <c r="T14" s="30"/>
      <c r="U14" s="30">
        <f>86/569</f>
        <v>0.15114235500878734</v>
      </c>
      <c r="V14" s="30"/>
      <c r="W14" s="31">
        <f>IF(O14&gt;0, O14/$U14, 0)</f>
        <v>0.60147991543340384</v>
      </c>
      <c r="X14" s="31">
        <f>IF(P14&gt;0, P14/$U14, 0)</f>
        <v>1.0178890876565296</v>
      </c>
      <c r="Y14" s="31">
        <f>IF(Q14&gt;0, Q14/$U14, 0)</f>
        <v>0</v>
      </c>
      <c r="Z14" s="31">
        <f>R14/$U14</f>
        <v>0</v>
      </c>
      <c r="AA14" s="31">
        <f>S14/$U14</f>
        <v>0</v>
      </c>
      <c r="AB14" s="31">
        <f>MAX(W14:AA14)</f>
        <v>1.0178890876565296</v>
      </c>
      <c r="AC14" s="31"/>
      <c r="AD14" s="31">
        <f>IF(C14&gt;0,((I14*((3*86)+C14))/(4*C14*86))*(1-(C14-I14)/(569-86)),0)</f>
        <v>7.3200224110234219E-2</v>
      </c>
      <c r="AE14" s="31">
        <f>IF(D14&gt;0,((J14*((3*86)+D14))/(4*D14*86))*(1-(D14-J14)/(569-86)),0)</f>
        <v>0.11843835301873724</v>
      </c>
      <c r="AF14" s="31">
        <f>IF(E14&gt;0,((K14*((3*86)+E14))/(4*E14*86))*(1-(E14-K14)/(569-86)),0)</f>
        <v>0</v>
      </c>
      <c r="AG14" s="31">
        <f>IF(F14&gt;0,((L14*((3*86)+F14))/(4*F14*86))*(1-(F14-L14)/(569-86)),0)</f>
        <v>0</v>
      </c>
      <c r="AH14" s="31">
        <f>IF(G14&gt;0,((M14*((3*86)+G14))/(4*G14*86))*(1-(G14-M14)/(569-86)),0)</f>
        <v>0</v>
      </c>
      <c r="AI14" s="9"/>
      <c r="AQ14" s="1" t="s">
        <v>30</v>
      </c>
      <c r="AR14" s="15">
        <f t="shared" si="6"/>
        <v>3.7434210526315788</v>
      </c>
      <c r="AS14" s="15">
        <f t="shared" si="6"/>
        <v>1.0178890876565296</v>
      </c>
      <c r="AT14" s="15">
        <f t="shared" si="6"/>
        <v>2.9179487179487178</v>
      </c>
      <c r="AU14" s="14">
        <f t="shared" si="6"/>
        <v>0</v>
      </c>
      <c r="AV14" s="14">
        <f t="shared" si="6"/>
        <v>0</v>
      </c>
      <c r="AW14" s="14"/>
    </row>
    <row r="15" spans="1:60" x14ac:dyDescent="0.35">
      <c r="A15" s="32" t="s">
        <v>31</v>
      </c>
      <c r="B15" t="s">
        <v>27</v>
      </c>
      <c r="C15" s="25">
        <v>551</v>
      </c>
      <c r="D15" s="25">
        <v>342</v>
      </c>
      <c r="E15" s="25">
        <v>22</v>
      </c>
      <c r="F15" s="25">
        <v>0</v>
      </c>
      <c r="G15" s="25">
        <v>0</v>
      </c>
      <c r="I15" s="25">
        <v>22</v>
      </c>
      <c r="J15" s="25">
        <v>11</v>
      </c>
      <c r="K15" s="25">
        <v>2</v>
      </c>
      <c r="L15" s="25">
        <v>0</v>
      </c>
      <c r="M15" s="25">
        <v>0</v>
      </c>
      <c r="O15" s="2">
        <f>IF(I15&gt;0, I15/C15, 0)</f>
        <v>3.9927404718693285E-2</v>
      </c>
      <c r="P15" s="2">
        <f>IF(J15&gt;0, J15/D15, 0)</f>
        <v>3.2163742690058478E-2</v>
      </c>
      <c r="Q15" s="2">
        <f>IF(K15&gt;0, K15/E15, 0)</f>
        <v>9.0909090909090912E-2</v>
      </c>
      <c r="R15" s="2">
        <f>IF(L15&gt;0, L15/F15, 0)</f>
        <v>0</v>
      </c>
      <c r="S15" s="2">
        <f>IF(M15&gt;0, M15/G15, 0)</f>
        <v>0</v>
      </c>
      <c r="T15" s="2"/>
      <c r="U15" s="2">
        <f>29/569</f>
        <v>5.0966608084358524E-2</v>
      </c>
      <c r="V15" s="2"/>
      <c r="W15" s="3">
        <f>IF(O15&gt;0, O15/$U15, 0)</f>
        <v>0.78340321672194757</v>
      </c>
      <c r="X15" s="3">
        <f>IF(P15&gt;0, P15/$U15, 0)</f>
        <v>0.63107481347045769</v>
      </c>
      <c r="Y15" s="3">
        <f>IF(Q15&gt;0, Q15/$U15, 0)</f>
        <v>1.7836990595611286</v>
      </c>
      <c r="Z15" s="3">
        <f>R15/$U15</f>
        <v>0</v>
      </c>
      <c r="AA15" s="3">
        <f>S15/$U15</f>
        <v>0</v>
      </c>
      <c r="AB15" s="3">
        <f>MAX(W15:AA15)</f>
        <v>1.7836990595611286</v>
      </c>
      <c r="AC15" s="3"/>
      <c r="AD15" s="3">
        <f>IF(C15&gt;0,((I15*((3*29)+C15))/(4*C15*29))*(1-(C15-I15)/(569-29)),0)</f>
        <v>4.4733481212610076E-3</v>
      </c>
      <c r="AE15" s="3">
        <f>IF(D15&gt;0,((J15*((3*29)+D15))/(4*D15*29))*(1-(D15-J15)/(569-29)),0)</f>
        <v>4.6038207747977865E-2</v>
      </c>
      <c r="AF15" s="3">
        <f>IF(E15&gt;0,((K15*((3*29)+E15))/(4*E15*29))*(1-(E15-K15)/(569-29)),0)</f>
        <v>8.2259375362823642E-2</v>
      </c>
      <c r="AG15" s="3">
        <f>IF(F15&gt;0,((L15*((3*29)+F15))/(4*F15*29))*(1-(F15-L15)/(569-29)),0)</f>
        <v>0</v>
      </c>
      <c r="AH15" s="3">
        <f>IF(G15&gt;0,((M15*((3*29)+G15))/(4*G15*29))*(1-(G15-M15)/(569-29)),0)</f>
        <v>0</v>
      </c>
      <c r="AI15" s="2"/>
    </row>
    <row r="16" spans="1:60" x14ac:dyDescent="0.35">
      <c r="A16" s="32" t="s">
        <v>31</v>
      </c>
      <c r="B16" t="s">
        <v>28</v>
      </c>
      <c r="C16" s="25">
        <v>568</v>
      </c>
      <c r="D16" s="25">
        <v>532</v>
      </c>
      <c r="E16" s="25">
        <v>203</v>
      </c>
      <c r="F16" s="25">
        <v>8</v>
      </c>
      <c r="G16" s="25">
        <v>0</v>
      </c>
      <c r="I16" s="25">
        <v>29</v>
      </c>
      <c r="J16" s="25">
        <v>26</v>
      </c>
      <c r="K16" s="25">
        <v>8</v>
      </c>
      <c r="L16" s="25">
        <v>0</v>
      </c>
      <c r="M16" s="25">
        <v>0</v>
      </c>
      <c r="O16" s="2">
        <f>IF(I16&gt;0, I16/C16, 0)</f>
        <v>5.1056338028169015E-2</v>
      </c>
      <c r="P16" s="2">
        <f>IF(J16&gt;0, J16/D16, 0)</f>
        <v>4.8872180451127817E-2</v>
      </c>
      <c r="Q16" s="2">
        <f>IF(K16&gt;0, K16/E16, 0)</f>
        <v>3.9408866995073892E-2</v>
      </c>
      <c r="R16" s="2">
        <f>IF(L16&gt;0, L16/F16, 0)</f>
        <v>0</v>
      </c>
      <c r="S16" s="2">
        <f>IF(M16&gt;0, M16/G16, 0)</f>
        <v>0</v>
      </c>
      <c r="T16" s="2"/>
      <c r="U16" s="2">
        <f>29/569</f>
        <v>5.0966608084358524E-2</v>
      </c>
      <c r="V16" s="2"/>
      <c r="W16" s="3">
        <f>IF(O16&gt;0, O16/$U16, 0)</f>
        <v>1.0017605633802817</v>
      </c>
      <c r="X16" s="3">
        <f>IF(P16&gt;0, P16/$U16, 0)</f>
        <v>0.95890588540316302</v>
      </c>
      <c r="Y16" s="3">
        <f>IF(Q16&gt;0, Q16/$U16, 0)</f>
        <v>0.77322914897231187</v>
      </c>
      <c r="Z16" s="3">
        <f>R16/$U16</f>
        <v>0</v>
      </c>
      <c r="AA16" s="3">
        <f>S16/$U16</f>
        <v>0</v>
      </c>
      <c r="AB16" s="3">
        <f>MAX(W16:AA16)</f>
        <v>1.0017605633802817</v>
      </c>
      <c r="AC16" s="3"/>
      <c r="AD16" s="3">
        <f>IF(C16&gt;0,((I16*((3*29)+C16))/(4*C16*29))*(1-(C16-I16)/(569-29)),0)</f>
        <v>5.3387454355765087E-4</v>
      </c>
      <c r="AE16" s="3">
        <f>IF(D16&gt;0,((J16*((3*29)+D16))/(4*D16*29))*(1-(D16-J16)/(569-29)),0)</f>
        <v>1.6420241216067E-2</v>
      </c>
      <c r="AF16" s="3">
        <f>IF(E16&gt;0,((K16*((3*29)+E16))/(4*E16*29))*(1-(E16-K16)/(569-29)),0)</f>
        <v>6.2944718117131912E-2</v>
      </c>
      <c r="AG16" s="3">
        <f>IF(F16&gt;0,((L16*((3*29)+F16))/(4*F16*29))*(1-(F16-L16)/(569-29)),0)</f>
        <v>0</v>
      </c>
      <c r="AH16" s="3">
        <f>IF(G16&gt;0,((M16*((3*29)+G16))/(4*G16*29))*(1-(G16-M16)/(569-29)),0)</f>
        <v>0</v>
      </c>
      <c r="AI16" s="2"/>
    </row>
    <row r="17" spans="1:70" x14ac:dyDescent="0.35">
      <c r="A17" s="32" t="s">
        <v>31</v>
      </c>
      <c r="B17" t="s">
        <v>29</v>
      </c>
      <c r="C17" s="25">
        <v>555</v>
      </c>
      <c r="D17" s="25">
        <v>223</v>
      </c>
      <c r="E17" s="25">
        <v>20</v>
      </c>
      <c r="F17" s="25">
        <v>0</v>
      </c>
      <c r="G17" s="25">
        <v>0</v>
      </c>
      <c r="I17" s="25">
        <v>26</v>
      </c>
      <c r="J17" s="25">
        <v>8</v>
      </c>
      <c r="K17" s="25">
        <v>1</v>
      </c>
      <c r="L17" s="25">
        <v>0</v>
      </c>
      <c r="M17" s="25">
        <v>0</v>
      </c>
      <c r="O17" s="2">
        <f>IF(I17&gt;0, I17/C17, 0)</f>
        <v>4.6846846846846847E-2</v>
      </c>
      <c r="P17" s="2">
        <f>IF(J17&gt;0, J17/D17, 0)</f>
        <v>3.5874439461883408E-2</v>
      </c>
      <c r="Q17" s="2">
        <f>IF(K17&gt;0, K17/E17, 0)</f>
        <v>0.05</v>
      </c>
      <c r="R17" s="2">
        <f>IF(L17&gt;0, L17/F17, 0)</f>
        <v>0</v>
      </c>
      <c r="S17" s="2">
        <f>IF(M17&gt;0, M17/G17, 0)</f>
        <v>0</v>
      </c>
      <c r="T17" s="2"/>
      <c r="U17" s="2">
        <f>29/569</f>
        <v>5.0966608084358524E-2</v>
      </c>
      <c r="V17" s="2"/>
      <c r="W17" s="3">
        <f>IF(O17&gt;0, O17/$U17, 0)</f>
        <v>0.91916744330537437</v>
      </c>
      <c r="X17" s="3">
        <f>IF(P17&gt;0, P17/$U17, 0)</f>
        <v>0.70388124323488477</v>
      </c>
      <c r="Y17" s="3">
        <f>IF(Q17&gt;0, Q17/$U17, 0)</f>
        <v>0.98103448275862071</v>
      </c>
      <c r="Z17" s="3">
        <f>R17/$U17</f>
        <v>0</v>
      </c>
      <c r="AA17" s="3">
        <f>S17/$U17</f>
        <v>0</v>
      </c>
      <c r="AB17" s="3">
        <f>MAX(W17:AA17)</f>
        <v>0.98103448275862071</v>
      </c>
      <c r="AC17" s="3"/>
      <c r="AD17" s="3">
        <f>IF(C17&gt;0,((I17*((3*29)+C17))/(4*C17*29))*(1-(C17-I17)/(569-29)),0)</f>
        <v>5.2814883849366607E-3</v>
      </c>
      <c r="AE17" s="3">
        <f>IF(D17&gt;0,((J17*((3*29)+D17))/(4*D17*29))*(1-(D17-J17)/(569-29)),0)</f>
        <v>5.770034763385621E-2</v>
      </c>
      <c r="AF17" s="3">
        <f>IF(E17&gt;0,((K17*((3*29)+E17))/(4*E17*29))*(1-(E17-K17)/(569-29)),0)</f>
        <v>4.449792464878672E-2</v>
      </c>
      <c r="AG17" s="3">
        <f>IF(F17&gt;0,((L17*((3*29)+F17))/(4*F17*29))*(1-(F17-L17)/(569-29)),0)</f>
        <v>0</v>
      </c>
      <c r="AH17" s="3">
        <f>IF(G17&gt;0,((M17*((3*29)+G17))/(4*G17*29))*(1-(G17-M17)/(569-29)),0)</f>
        <v>0</v>
      </c>
      <c r="AI17" s="2"/>
    </row>
    <row r="18" spans="1:70" s="1" customFormat="1" x14ac:dyDescent="0.35">
      <c r="A18" s="32" t="s">
        <v>31</v>
      </c>
      <c r="B18" s="1" t="s">
        <v>30</v>
      </c>
      <c r="C18" s="1">
        <v>113</v>
      </c>
      <c r="D18" s="1">
        <v>7</v>
      </c>
      <c r="E18" s="1">
        <v>0</v>
      </c>
      <c r="F18" s="1">
        <v>0</v>
      </c>
      <c r="G18" s="1">
        <v>0</v>
      </c>
      <c r="I18" s="1">
        <v>3</v>
      </c>
      <c r="J18" s="1">
        <v>0</v>
      </c>
      <c r="K18" s="1">
        <v>0</v>
      </c>
      <c r="L18" s="1">
        <v>0</v>
      </c>
      <c r="M18" s="1">
        <v>0</v>
      </c>
      <c r="O18" s="9">
        <f>IF(I18&gt;0, I18/C18, 0)</f>
        <v>2.6548672566371681E-2</v>
      </c>
      <c r="P18" s="9">
        <f>IF(J18&gt;0, J18/D18, 0)</f>
        <v>0</v>
      </c>
      <c r="Q18" s="9">
        <f>IF(K18&gt;0, K18/E18, 0)</f>
        <v>0</v>
      </c>
      <c r="R18" s="9">
        <f>IF(L18&gt;0, L18/F18, 0)</f>
        <v>0</v>
      </c>
      <c r="S18" s="9">
        <f>IF(M18&gt;0, M18/G18, 0)</f>
        <v>0</v>
      </c>
      <c r="T18" s="9"/>
      <c r="U18" s="9">
        <f>29/569</f>
        <v>5.0966608084358524E-2</v>
      </c>
      <c r="V18" s="9"/>
      <c r="W18" s="10">
        <f>IF(O18&gt;0, O18/$U18, 0)</f>
        <v>0.52090326518156849</v>
      </c>
      <c r="X18" s="10">
        <f>IF(P18&gt;0, P18/$U18, 0)</f>
        <v>0</v>
      </c>
      <c r="Y18" s="10">
        <f>IF(Q18&gt;0, Q18/$U18, 0)</f>
        <v>0</v>
      </c>
      <c r="Z18" s="10">
        <f>R18/$U18</f>
        <v>0</v>
      </c>
      <c r="AA18" s="10">
        <f>S18/$U18</f>
        <v>0</v>
      </c>
      <c r="AB18" s="10">
        <f>MAX(W18:AA18)</f>
        <v>0.52090326518156849</v>
      </c>
      <c r="AC18" s="10"/>
      <c r="AD18" s="10">
        <f>IF(C18&gt;0,((I18*((3*29)+C18))/(4*C18*29))*(1-(C18-I18)/(569-29)),0)</f>
        <v>3.6449326958939411E-2</v>
      </c>
      <c r="AE18" s="10">
        <f>IF(D18&gt;0,((J18*((3*29)+D18))/(4*D18*29))*(1-(D18-J18)/(569-29)),0)</f>
        <v>0</v>
      </c>
      <c r="AF18" s="10">
        <f>IF(E18&gt;0,((K18*((3*29)+E18))/(4*E18*29))*(1-(E18-K18)/(569-29)),0)</f>
        <v>0</v>
      </c>
      <c r="AG18" s="10">
        <f>IF(F18&gt;0,((L18*((3*29)+F18))/(4*F18*29))*(1-(F18-L18)/(569-29)),0)</f>
        <v>0</v>
      </c>
      <c r="AH18" s="10">
        <f>IF(G18&gt;0,((M18*((3*29)+G18))/(4*G18*29))*(1-(G18-M18)/(569-29)),0)</f>
        <v>0</v>
      </c>
      <c r="AI18" s="9"/>
    </row>
    <row r="19" spans="1:70" x14ac:dyDescent="0.35">
      <c r="A19" s="32" t="s">
        <v>55</v>
      </c>
      <c r="B19" t="s">
        <v>27</v>
      </c>
      <c r="C19">
        <v>568</v>
      </c>
      <c r="D19">
        <v>561</v>
      </c>
      <c r="E19">
        <v>336</v>
      </c>
      <c r="F19">
        <v>19</v>
      </c>
      <c r="G19">
        <v>0</v>
      </c>
      <c r="I19">
        <v>32</v>
      </c>
      <c r="J19">
        <v>31</v>
      </c>
      <c r="K19">
        <v>15</v>
      </c>
      <c r="L19">
        <v>3</v>
      </c>
      <c r="M19">
        <v>0</v>
      </c>
      <c r="O19" s="28">
        <f>IF(I19&gt;0, I19/C19, 0)</f>
        <v>5.6338028169014086E-2</v>
      </c>
      <c r="P19" s="28">
        <f>IF(J19&gt;0, J19/D19, 0)</f>
        <v>5.5258467023172907E-2</v>
      </c>
      <c r="Q19" s="28">
        <f>IF(K19&gt;0, K19/E19, 0)</f>
        <v>4.4642857142857144E-2</v>
      </c>
      <c r="R19" s="28">
        <f>IF(L19&gt;0, L19/F19, 0)</f>
        <v>0.15789473684210525</v>
      </c>
      <c r="S19" s="28">
        <f>IF(M19&gt;0, M19/G19, 0)</f>
        <v>0</v>
      </c>
      <c r="T19" s="28"/>
      <c r="U19" s="28">
        <f>32/569</f>
        <v>5.6239015817223195E-2</v>
      </c>
      <c r="V19" s="28"/>
      <c r="W19" s="29">
        <f>O19/$U19</f>
        <v>1.0017605633802817</v>
      </c>
      <c r="X19" s="29">
        <f>P19/$U19</f>
        <v>0.98256461675579332</v>
      </c>
      <c r="Y19" s="29">
        <f>Q19/$U19</f>
        <v>0.7938058035714286</v>
      </c>
      <c r="Z19" s="29">
        <f>R19/$U19</f>
        <v>2.8075657894736841</v>
      </c>
      <c r="AA19" s="29">
        <f>S19/$U19</f>
        <v>0</v>
      </c>
      <c r="AB19" s="29">
        <f>MAX(W19:AA19)</f>
        <v>2.8075657894736841</v>
      </c>
      <c r="AC19" s="29"/>
      <c r="AD19" s="29">
        <f>IF(C19&gt;0,((I19*((3*32)+C19))/(4*C19*32))*(1-(C19-I19)/(569-32)),0)</f>
        <v>5.4423374511502597E-4</v>
      </c>
      <c r="AE19" s="29">
        <f>IF(D19&gt;0,((J19*((3*32)+D19))/(4*D19*32))*(1-(D19-J19)/(569-32)),0)</f>
        <v>3.697242927135315E-3</v>
      </c>
      <c r="AF19" s="29">
        <f>IF(E19&gt;0,((K19*((3*32)+E19))/(4*E19*32))*(1-(E19-K19)/(569-32)),0)</f>
        <v>6.0604549082202711E-2</v>
      </c>
      <c r="AG19" s="29">
        <f>IF(F19&gt;0,((L19*((3*32)+F19))/(4*F19*32))*(1-(F19-L19)/(569-32)),0)</f>
        <v>0.13763185460158778</v>
      </c>
      <c r="AH19" s="29">
        <f>IF(G19&gt;0,((M19*((3*32)+G19))/(4*G19*32))*(1-(G19-M19)/(569-32)),0)</f>
        <v>0</v>
      </c>
      <c r="AI19" s="2"/>
      <c r="AQ19" t="s">
        <v>27</v>
      </c>
      <c r="AS19" s="5"/>
    </row>
    <row r="20" spans="1:70" x14ac:dyDescent="0.35">
      <c r="A20" s="32" t="s">
        <v>55</v>
      </c>
      <c r="B20" t="s">
        <v>28</v>
      </c>
      <c r="C20">
        <v>57</v>
      </c>
      <c r="D20">
        <v>6</v>
      </c>
      <c r="E20">
        <v>1</v>
      </c>
      <c r="F20">
        <v>0</v>
      </c>
      <c r="G20">
        <v>0</v>
      </c>
      <c r="I20">
        <v>7</v>
      </c>
      <c r="J20">
        <v>0</v>
      </c>
      <c r="K20">
        <v>0</v>
      </c>
      <c r="L20">
        <v>0</v>
      </c>
      <c r="M20">
        <v>0</v>
      </c>
      <c r="O20" s="28">
        <f>IF(I20&gt;0, I20/C20, 0)</f>
        <v>0.12280701754385964</v>
      </c>
      <c r="P20" s="28">
        <f>IF(J20&gt;0, J20/D20, 0)</f>
        <v>0</v>
      </c>
      <c r="Q20" s="28">
        <f>IF(K20&gt;0, K20/E20, 0)</f>
        <v>0</v>
      </c>
      <c r="R20" s="28">
        <f>IF(L20&gt;0, L20/F20, 0)</f>
        <v>0</v>
      </c>
      <c r="S20" s="28">
        <f>IF(M20&gt;0, M20/G20, 0)</f>
        <v>0</v>
      </c>
      <c r="T20" s="28"/>
      <c r="U20" s="28">
        <f>32/569</f>
        <v>5.6239015817223195E-2</v>
      </c>
      <c r="V20" s="28"/>
      <c r="W20" s="29">
        <f>O20/$U20</f>
        <v>2.1836622807017543</v>
      </c>
      <c r="X20" s="29">
        <f>P20/$U20</f>
        <v>0</v>
      </c>
      <c r="Y20" s="29">
        <f>Q20/$U20</f>
        <v>0</v>
      </c>
      <c r="Z20" s="29">
        <f>R20/$U20</f>
        <v>0</v>
      </c>
      <c r="AA20" s="29">
        <f>S20/$U20</f>
        <v>0</v>
      </c>
      <c r="AB20" s="29">
        <f>MAX(W20:AA20)</f>
        <v>2.1836622807017543</v>
      </c>
      <c r="AC20" s="29"/>
      <c r="AD20" s="29">
        <f>IF(C20&gt;0,((I20*((3*32)+C20))/(4*C20*32))*(1-(C20-I20)/(569-32)),0)</f>
        <v>0.13312490811526023</v>
      </c>
      <c r="AE20" s="29">
        <f>IF(D20&gt;0,((J20*((3*32)+D20))/(4*D20*32))*(1-(D20-J20)/(569-32)),0)</f>
        <v>0</v>
      </c>
      <c r="AF20" s="29">
        <f>IF(E20&gt;0,((K20*((3*32)+E20))/(4*E20*32))*(1-(E20-K20)/(569-32)),0)</f>
        <v>0</v>
      </c>
      <c r="AG20" s="29">
        <f>IF(F20&gt;0,((L20*((3*32)+F20))/(4*F20*32))*(1-(F20-L20)/(569-32)),0)</f>
        <v>0</v>
      </c>
      <c r="AH20" s="29">
        <f>IF(G20&gt;0,((M20*((3*32)+G20))/(4*G20*32))*(1-(G20-M20)/(569-32)),0)</f>
        <v>0</v>
      </c>
      <c r="AI20" s="2"/>
      <c r="AQ20" t="s">
        <v>28</v>
      </c>
    </row>
    <row r="21" spans="1:70" x14ac:dyDescent="0.35">
      <c r="A21" s="32" t="s">
        <v>55</v>
      </c>
      <c r="B21" t="s">
        <v>29</v>
      </c>
      <c r="C21">
        <v>561</v>
      </c>
      <c r="D21">
        <v>475</v>
      </c>
      <c r="E21">
        <v>132</v>
      </c>
      <c r="F21">
        <v>6</v>
      </c>
      <c r="G21">
        <v>0</v>
      </c>
      <c r="I21">
        <v>31</v>
      </c>
      <c r="J21">
        <v>19</v>
      </c>
      <c r="K21">
        <v>5</v>
      </c>
      <c r="L21">
        <v>1</v>
      </c>
      <c r="M21">
        <v>0</v>
      </c>
      <c r="O21" s="28">
        <f>IF(I21&gt;0, I21/C21, 0)</f>
        <v>5.5258467023172907E-2</v>
      </c>
      <c r="P21" s="28">
        <f>IF(J21&gt;0, J21/D21, 0)</f>
        <v>0.04</v>
      </c>
      <c r="Q21" s="28">
        <f>IF(K21&gt;0, K21/E21, 0)</f>
        <v>3.787878787878788E-2</v>
      </c>
      <c r="R21" s="28">
        <f>IF(L21&gt;0, L21/F21, 0)</f>
        <v>0.16666666666666666</v>
      </c>
      <c r="S21" s="28">
        <f>IF(M21&gt;0, M21/G21, 0)</f>
        <v>0</v>
      </c>
      <c r="T21" s="28"/>
      <c r="U21" s="28">
        <f>32/569</f>
        <v>5.6239015817223195E-2</v>
      </c>
      <c r="V21" s="28"/>
      <c r="W21" s="29">
        <f>O21/$U21</f>
        <v>0.98256461675579332</v>
      </c>
      <c r="X21" s="29">
        <f>P21/$U21</f>
        <v>0.71125000000000005</v>
      </c>
      <c r="Y21" s="29">
        <f>Q21/$U21</f>
        <v>0.67353219696969702</v>
      </c>
      <c r="Z21" s="29">
        <f>R21/$U21</f>
        <v>2.9635416666666665</v>
      </c>
      <c r="AA21" s="29">
        <f>S21/$U21</f>
        <v>0</v>
      </c>
      <c r="AB21" s="29">
        <f>MAX(W21:AA21)</f>
        <v>2.9635416666666665</v>
      </c>
      <c r="AC21" s="29"/>
      <c r="AD21" s="29">
        <f>IF(C21&gt;0,((I21*((3*32)+C21))/(4*C21*32))*(1-(C21-I21)/(569-32)),0)</f>
        <v>3.697242927135315E-3</v>
      </c>
      <c r="AE21" s="29">
        <f>IF(D21&gt;0,((J21*((3*32)+D21))/(4*D21*32))*(1-(D21-J21)/(569-32)),0)</f>
        <v>2.6915153631284917E-2</v>
      </c>
      <c r="AF21" s="29">
        <f>IF(E21&gt;0,((K21*((3*32)+E21))/(4*E21*32))*(1-(E21-K21)/(569-32)),0)</f>
        <v>5.1514622481801255E-2</v>
      </c>
      <c r="AG21" s="29">
        <f>IF(F21&gt;0,((L21*((3*32)+F21))/(4*F21*32))*(1-(F21-L21)/(569-32)),0)</f>
        <v>0.13157588454376162</v>
      </c>
      <c r="AH21" s="29">
        <f>IF(G21&gt;0,((M21*((3*32)+G21))/(4*G21*32))*(1-(G21-M21)/(569-32)),0)</f>
        <v>0</v>
      </c>
      <c r="AI21" s="2"/>
      <c r="AQ21" t="s">
        <v>29</v>
      </c>
    </row>
    <row r="22" spans="1:70" s="1" customFormat="1" x14ac:dyDescent="0.35">
      <c r="A22" s="32" t="s">
        <v>55</v>
      </c>
      <c r="B22" s="1" t="s">
        <v>30</v>
      </c>
      <c r="C22" s="1">
        <v>19</v>
      </c>
      <c r="D22" s="1">
        <v>2</v>
      </c>
      <c r="E22" s="1">
        <v>0</v>
      </c>
      <c r="F22" s="1">
        <v>0</v>
      </c>
      <c r="G22" s="1">
        <v>0</v>
      </c>
      <c r="I22" s="1">
        <v>4</v>
      </c>
      <c r="J22" s="1">
        <v>0</v>
      </c>
      <c r="K22" s="1">
        <v>0</v>
      </c>
      <c r="L22" s="1">
        <v>0</v>
      </c>
      <c r="M22" s="1">
        <v>0</v>
      </c>
      <c r="O22" s="30">
        <f>IF(I22&gt;0, I22/C22, 0)</f>
        <v>0.21052631578947367</v>
      </c>
      <c r="P22" s="30">
        <f>IF(J22&gt;0, J22/D22, 0)</f>
        <v>0</v>
      </c>
      <c r="Q22" s="30">
        <f>IF(K22&gt;0, K22/E22, 0)</f>
        <v>0</v>
      </c>
      <c r="R22" s="30">
        <f>IF(L22&gt;0, L22/F22, 0)</f>
        <v>0</v>
      </c>
      <c r="S22" s="30">
        <f>IF(M22&gt;0, M22/G22, 0)</f>
        <v>0</v>
      </c>
      <c r="T22" s="30"/>
      <c r="U22" s="30">
        <f>32/569</f>
        <v>5.6239015817223195E-2</v>
      </c>
      <c r="V22" s="30"/>
      <c r="W22" s="31">
        <f>O22/$U22</f>
        <v>3.7434210526315788</v>
      </c>
      <c r="X22" s="31">
        <f>P22/$U22</f>
        <v>0</v>
      </c>
      <c r="Y22" s="31">
        <f>Q22/$U22</f>
        <v>0</v>
      </c>
      <c r="Z22" s="31">
        <f>R22/$U22</f>
        <v>0</v>
      </c>
      <c r="AA22" s="31">
        <f>S22/$U22</f>
        <v>0</v>
      </c>
      <c r="AB22" s="31">
        <f>MAX(W22:AA22)</f>
        <v>3.7434210526315788</v>
      </c>
      <c r="AC22" s="31"/>
      <c r="AD22" s="31">
        <f>IF(C22&gt;0,((I22*((3*32)+C22))/(4*C22*32))*(1-(C22-I22)/(569-32)),0)</f>
        <v>0.18386136430461628</v>
      </c>
      <c r="AE22" s="31">
        <f>IF(D22&gt;0,((J22*((3*32)+D22))/(4*D22*32))*(1-(D22-J22)/(569-32)),0)</f>
        <v>0</v>
      </c>
      <c r="AF22" s="31">
        <f>IF(E22&gt;0,((K22*((3*32)+E22))/(4*E22*32))*(1-(E22-K22)/(569-32)),0)</f>
        <v>0</v>
      </c>
      <c r="AG22" s="31">
        <f>IF(F22&gt;0,((L22*((3*32)+F22))/(4*F22*32))*(1-(F22-L22)/(569-32)),0)</f>
        <v>0</v>
      </c>
      <c r="AH22" s="31">
        <f>IF(G22&gt;0,((M22*((3*32)+G22))/(4*G22*32))*(1-(G22-M22)/(569-32)),0)</f>
        <v>0</v>
      </c>
      <c r="AI22" s="9"/>
      <c r="AQ22" s="1" t="s">
        <v>30</v>
      </c>
    </row>
    <row r="23" spans="1:70" x14ac:dyDescent="0.35">
      <c r="A23" s="32" t="s">
        <v>32</v>
      </c>
      <c r="B23" t="s">
        <v>27</v>
      </c>
      <c r="C23" s="25">
        <v>492</v>
      </c>
      <c r="D23" s="25">
        <v>64</v>
      </c>
      <c r="E23" s="25">
        <v>1</v>
      </c>
      <c r="F23" s="25">
        <v>0</v>
      </c>
      <c r="G23" s="25">
        <v>0</v>
      </c>
      <c r="I23" s="25">
        <v>42</v>
      </c>
      <c r="J23" s="25">
        <v>22</v>
      </c>
      <c r="K23" s="25">
        <v>0</v>
      </c>
      <c r="L23" s="25">
        <v>0</v>
      </c>
      <c r="M23" s="25">
        <v>0</v>
      </c>
      <c r="O23" s="2">
        <f>IF(I23&gt;0, I23/C23, 0)</f>
        <v>8.5365853658536592E-2</v>
      </c>
      <c r="P23" s="2">
        <f>IF(J23&gt;0, J23/D23, 0)</f>
        <v>0.34375</v>
      </c>
      <c r="Q23" s="2">
        <f>IF(K23&gt;0, K23/E23, 0)</f>
        <v>0</v>
      </c>
      <c r="R23" s="2">
        <f>IF(L23&gt;0, L23/F23, 0)</f>
        <v>0</v>
      </c>
      <c r="S23" s="2">
        <f>IF(M23&gt;0, M23/G23, 0)</f>
        <v>0</v>
      </c>
      <c r="T23" s="2"/>
      <c r="U23" s="2">
        <f>43/569</f>
        <v>7.5571177504393669E-2</v>
      </c>
      <c r="V23" s="2"/>
      <c r="W23" s="3">
        <f>O23/$U23</f>
        <v>1.1296086216676122</v>
      </c>
      <c r="X23" s="3">
        <f>P23/$U23</f>
        <v>4.5486918604651168</v>
      </c>
      <c r="Y23" s="3">
        <f>Q23/$U23</f>
        <v>0</v>
      </c>
      <c r="Z23" s="3">
        <f>R23/$U23</f>
        <v>0</v>
      </c>
      <c r="AA23" s="3">
        <f>S23/$U23</f>
        <v>0</v>
      </c>
      <c r="AB23" s="3">
        <f>MAX(W23:AA23)</f>
        <v>4.5486918604651168</v>
      </c>
      <c r="AC23" s="3"/>
      <c r="AD23" s="3">
        <f>IF(C23&gt;0,((I23*((3*43)+C23))/(4*C23*43))*(1-(C23-I23)/(569-43)),0)</f>
        <v>4.4532306451369408E-2</v>
      </c>
      <c r="AE23" s="3">
        <f>IF(D23&gt;0,((J23*((3*43)+D23))/(4*D23*43))*(1-(D23-J23)/(569-43)),0)</f>
        <v>0.35492058316385178</v>
      </c>
      <c r="AF23" s="3">
        <f>IF(E23&gt;0,((K23*((3*43)+E23))/(4*E23*43))*(1-(E23-K23)/(569-43)),0)</f>
        <v>0</v>
      </c>
      <c r="AG23" s="3">
        <f>IF(F23&gt;0,((L23*((3*43)+F23))/(4*F23*43))*(1-(F23-L23)/(569-43)),0)</f>
        <v>0</v>
      </c>
      <c r="AH23" s="3">
        <f>IF(G23&gt;0,((M23*((3*43)+G23))/(4*G23*43))*(1-(G23-M23)/(569-43)),0)</f>
        <v>0</v>
      </c>
    </row>
    <row r="24" spans="1:70" x14ac:dyDescent="0.35">
      <c r="A24" s="32" t="s">
        <v>58</v>
      </c>
      <c r="B24" t="s">
        <v>28</v>
      </c>
      <c r="C24" s="25">
        <v>10</v>
      </c>
      <c r="D24" s="25">
        <v>0</v>
      </c>
      <c r="E24" s="25">
        <v>0</v>
      </c>
      <c r="F24" s="25">
        <v>0</v>
      </c>
      <c r="G24" s="25">
        <v>0</v>
      </c>
      <c r="I24" s="25">
        <v>1</v>
      </c>
      <c r="J24" s="25">
        <v>0</v>
      </c>
      <c r="K24" s="25">
        <v>0</v>
      </c>
      <c r="L24" s="25">
        <v>0</v>
      </c>
      <c r="M24" s="25">
        <v>0</v>
      </c>
      <c r="O24" s="2">
        <f>IF(I24&gt;0, I24/C24, 0)</f>
        <v>0.1</v>
      </c>
      <c r="P24" s="2">
        <f>IF(J24&gt;0, J24/D24, 0)</f>
        <v>0</v>
      </c>
      <c r="Q24" s="2">
        <f>IF(K24&gt;0, K24/E24, 0)</f>
        <v>0</v>
      </c>
      <c r="R24" s="2">
        <f>IF(L24&gt;0, L24/F24, 0)</f>
        <v>0</v>
      </c>
      <c r="S24" s="2">
        <f>IF(M24&gt;0, M24/G24, 0)</f>
        <v>0</v>
      </c>
      <c r="T24" s="2"/>
      <c r="U24" s="2">
        <f>43/569</f>
        <v>7.5571177504393669E-2</v>
      </c>
      <c r="V24" s="2"/>
      <c r="W24" s="3">
        <f>O24/$U24</f>
        <v>1.3232558139534885</v>
      </c>
      <c r="X24" s="3">
        <f>P24/$U24</f>
        <v>0</v>
      </c>
      <c r="Y24" s="3">
        <f>Q24/$U24</f>
        <v>0</v>
      </c>
      <c r="Z24" s="3">
        <f>R24/$U24</f>
        <v>0</v>
      </c>
      <c r="AA24" s="3">
        <f>S24/$U24</f>
        <v>0</v>
      </c>
      <c r="AB24" s="3">
        <f>MAX(W24:AA24)</f>
        <v>1.3232558139534885</v>
      </c>
      <c r="AC24" s="3"/>
      <c r="AD24" s="3">
        <f>IF(C24&gt;0,((I24*((3*43)+C24))/(4*C24*43))*(1-(C24-I24)/(569-43)),0)</f>
        <v>7.9431205234768765E-2</v>
      </c>
      <c r="AE24" s="3">
        <f>IF(D24&gt;0,((J24*((3*43)+D24))/(4*D24*43))*(1-(D24-J24)/(569-43)),0)</f>
        <v>0</v>
      </c>
      <c r="AF24" s="3">
        <f>IF(E24&gt;0,((K24*((3*43)+E24))/(4*E24*43))*(1-(E24-K24)/(569-43)),0)</f>
        <v>0</v>
      </c>
      <c r="AG24" s="3">
        <f>IF(F24&gt;0,((L24*((3*43)+F24))/(4*F24*43))*(1-(F24-L24)/(569-43)),0)</f>
        <v>0</v>
      </c>
      <c r="AH24" s="3">
        <f>IF(G24&gt;0,((M24*((3*43)+G24))/(4*G24*43))*(1-(G24-M24)/(569-43)),0)</f>
        <v>0</v>
      </c>
    </row>
    <row r="25" spans="1:70" x14ac:dyDescent="0.35">
      <c r="A25" s="32" t="s">
        <v>59</v>
      </c>
      <c r="B25" t="s">
        <v>29</v>
      </c>
      <c r="C25" s="25">
        <v>499</v>
      </c>
      <c r="D25" s="25">
        <v>170</v>
      </c>
      <c r="E25" s="25">
        <v>6</v>
      </c>
      <c r="F25" s="25">
        <v>0</v>
      </c>
      <c r="G25" s="25">
        <v>0</v>
      </c>
      <c r="I25" s="25">
        <v>43</v>
      </c>
      <c r="J25" s="25">
        <v>30</v>
      </c>
      <c r="K25" s="25">
        <v>0</v>
      </c>
      <c r="L25" s="25">
        <v>0</v>
      </c>
      <c r="M25" s="25">
        <v>0</v>
      </c>
      <c r="O25" s="2">
        <f>IF(I25&gt;0, I25/C25, 0)</f>
        <v>8.617234468937876E-2</v>
      </c>
      <c r="P25" s="2">
        <f>IF(J25&gt;0, J25/D25, 0)</f>
        <v>0.17647058823529413</v>
      </c>
      <c r="Q25" s="2">
        <f>IF(K25&gt;0, K25/E25, 0)</f>
        <v>0</v>
      </c>
      <c r="R25" s="2">
        <f>IF(L25&gt;0, L25/F25, 0)</f>
        <v>0</v>
      </c>
      <c r="S25" s="2">
        <f>IF(M25&gt;0, M25/G25, 0)</f>
        <v>0</v>
      </c>
      <c r="T25" s="2"/>
      <c r="U25" s="2">
        <f>43/569</f>
        <v>7.5571177504393669E-2</v>
      </c>
      <c r="V25" s="2"/>
      <c r="W25" s="3">
        <f>O25/$U25</f>
        <v>1.1402805611222446</v>
      </c>
      <c r="X25" s="3">
        <f>P25/$U25</f>
        <v>2.3351573187414503</v>
      </c>
      <c r="Y25" s="3">
        <f>Q25/$U25</f>
        <v>0</v>
      </c>
      <c r="Z25" s="3">
        <f>R25/$U25</f>
        <v>0</v>
      </c>
      <c r="AA25" s="3">
        <f>S25/$U25</f>
        <v>0</v>
      </c>
      <c r="AB25" s="3">
        <f>MAX(W25:AA25)</f>
        <v>2.3351573187414503</v>
      </c>
      <c r="AC25" s="3"/>
      <c r="AD25" s="3">
        <f>IF(C25&gt;0,((I25*((3*43)+C25))/(4*C25*43))*(1-(C25-I25)/(569-43)),0)</f>
        <v>4.1870813871088187E-2</v>
      </c>
      <c r="AE25" s="3">
        <f>IF(D25&gt;0,((J25*((3*43)+D25))/(4*D25*43))*(1-(D25-J25)/(569-43)),0)</f>
        <v>0.22512132450468911</v>
      </c>
      <c r="AF25" s="3">
        <f>IF(E25&gt;0,((K25*((3*43)+E25))/(4*E25*43))*(1-(E25-K25)/(569-43)),0)</f>
        <v>0</v>
      </c>
      <c r="AG25" s="3">
        <f>IF(F25&gt;0,((L25*((3*43)+F25))/(4*F25*43))*(1-(F25-L25)/(569-43)),0)</f>
        <v>0</v>
      </c>
      <c r="AH25" s="3">
        <f>IF(G25&gt;0,((M25*((3*43)+G25))/(4*G25*43))*(1-(G25-M25)/(569-43)),0)</f>
        <v>0</v>
      </c>
      <c r="BD25" t="s">
        <v>27</v>
      </c>
      <c r="BH25" t="s">
        <v>28</v>
      </c>
      <c r="BL25" t="s">
        <v>29</v>
      </c>
      <c r="BP25" t="s">
        <v>30</v>
      </c>
    </row>
    <row r="26" spans="1:70" s="1" customFormat="1" x14ac:dyDescent="0.35">
      <c r="A26" s="32" t="s">
        <v>60</v>
      </c>
      <c r="B26" s="1" t="s">
        <v>30</v>
      </c>
      <c r="C26" s="1">
        <v>14</v>
      </c>
      <c r="D26" s="1">
        <v>0</v>
      </c>
      <c r="E26" s="1">
        <v>0</v>
      </c>
      <c r="F26" s="1">
        <v>0</v>
      </c>
      <c r="G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O26" s="9">
        <f>IF(I26&gt;0, I26/C26, 0)</f>
        <v>0</v>
      </c>
      <c r="P26" s="9">
        <f>IF(J26&gt;0, J26/D26, 0)</f>
        <v>0</v>
      </c>
      <c r="Q26" s="9">
        <f>IF(K26&gt;0, K26/E26, 0)</f>
        <v>0</v>
      </c>
      <c r="R26" s="9">
        <f>IF(L26&gt;0, L26/F26, 0)</f>
        <v>0</v>
      </c>
      <c r="S26" s="9">
        <f>IF(M26&gt;0, M26/G26, 0)</f>
        <v>0</v>
      </c>
      <c r="T26" s="9"/>
      <c r="U26" s="9">
        <f>43/569</f>
        <v>7.5571177504393669E-2</v>
      </c>
      <c r="V26" s="9"/>
      <c r="W26" s="10">
        <f>O26/$U26</f>
        <v>0</v>
      </c>
      <c r="X26" s="10">
        <f>P26/$U26</f>
        <v>0</v>
      </c>
      <c r="Y26" s="10">
        <f>Q26/$U26</f>
        <v>0</v>
      </c>
      <c r="Z26" s="10">
        <f>R26/$U26</f>
        <v>0</v>
      </c>
      <c r="AA26" s="10">
        <f>S26/$U26</f>
        <v>0</v>
      </c>
      <c r="AB26" s="10">
        <f>MAX(W26:AA26)</f>
        <v>0</v>
      </c>
      <c r="AC26" s="10"/>
      <c r="AD26" s="10">
        <f>IF(C26&gt;0,((I26*((3*43)+C26))/(4*C26*43))*(1-(C26-I26)/(569-43)),0)</f>
        <v>0</v>
      </c>
      <c r="AE26" s="10">
        <f>IF(D26&gt;0,((J26*((3*43)+D26))/(4*D26*43))*(1-(D26-J26)/(569-43)),0)</f>
        <v>0</v>
      </c>
      <c r="AF26" s="10">
        <f>IF(E26&gt;0,((K26*((3*43)+E26))/(4*E26*43))*(1-(E26-K26)/(569-43)),0)</f>
        <v>0</v>
      </c>
      <c r="AG26" s="10">
        <f>IF(F26&gt;0,((L26*((3*43)+F26))/(4*F26*43))*(1-(F26-L26)/(569-43)),0)</f>
        <v>0</v>
      </c>
      <c r="AH26" s="10">
        <f>IF(G26&gt;0,((M26*((3*43)+G26))/(4*G26*43))*(1-(G26-M26)/(569-43)),0)</f>
        <v>0</v>
      </c>
      <c r="AQ26" s="1" t="s">
        <v>36</v>
      </c>
      <c r="AX26" s="1" t="s">
        <v>41</v>
      </c>
      <c r="AZ26" s="1" t="s">
        <v>48</v>
      </c>
      <c r="BA26" s="1" t="s">
        <v>44</v>
      </c>
      <c r="BD26" s="1" t="s">
        <v>41</v>
      </c>
      <c r="BF26" s="1" t="s">
        <v>48</v>
      </c>
      <c r="BH26" s="1" t="s">
        <v>41</v>
      </c>
      <c r="BJ26" s="1" t="s">
        <v>48</v>
      </c>
      <c r="BL26" s="1" t="s">
        <v>41</v>
      </c>
      <c r="BN26" s="1" t="s">
        <v>48</v>
      </c>
      <c r="BP26" s="1" t="s">
        <v>41</v>
      </c>
      <c r="BR26" s="1" t="s">
        <v>48</v>
      </c>
    </row>
    <row r="27" spans="1:70" x14ac:dyDescent="0.35">
      <c r="A27" s="32" t="s">
        <v>33</v>
      </c>
      <c r="B27" t="s">
        <v>27</v>
      </c>
      <c r="C27" s="25">
        <v>567</v>
      </c>
      <c r="D27" s="25">
        <v>530</v>
      </c>
      <c r="E27" s="25">
        <v>165</v>
      </c>
      <c r="F27" s="25">
        <v>24</v>
      </c>
      <c r="G27" s="25">
        <v>0</v>
      </c>
      <c r="I27" s="25">
        <v>51</v>
      </c>
      <c r="J27" s="25">
        <v>45</v>
      </c>
      <c r="K27" s="25">
        <v>11</v>
      </c>
      <c r="L27" s="25">
        <v>0</v>
      </c>
      <c r="M27" s="25">
        <v>0</v>
      </c>
      <c r="O27" s="2">
        <f>IF(I27&gt;0, I27/C27, 0)</f>
        <v>8.9947089947089942E-2</v>
      </c>
      <c r="P27" s="2">
        <f>IF(J27&gt;0, J27/D27, 0)</f>
        <v>8.4905660377358486E-2</v>
      </c>
      <c r="Q27" s="2">
        <f>IF(K27&gt;0, K27/E27, 0)</f>
        <v>6.6666666666666666E-2</v>
      </c>
      <c r="R27" s="2">
        <f>IF(L27&gt;0, L27/F27, 0)</f>
        <v>0</v>
      </c>
      <c r="S27" s="2">
        <f>IF(M27&gt;0, M27/G27, 0)</f>
        <v>0</v>
      </c>
      <c r="T27" s="2"/>
      <c r="U27" s="2">
        <f>51/569</f>
        <v>8.9630931458699478E-2</v>
      </c>
      <c r="V27" s="2"/>
      <c r="W27" s="3">
        <f>O27/$U27</f>
        <v>1.0035273368606701</v>
      </c>
      <c r="X27" s="3">
        <f>P27/$U27</f>
        <v>0.9472807991120975</v>
      </c>
      <c r="Y27" s="3">
        <f>Q27/$U27</f>
        <v>0.74379084967320253</v>
      </c>
      <c r="Z27" s="3">
        <f>R27/$U27</f>
        <v>0</v>
      </c>
      <c r="AA27" s="3">
        <f>S27/$U27</f>
        <v>0</v>
      </c>
      <c r="AB27" s="3">
        <f>MAX(W27:AA27)</f>
        <v>1.0035273368606701</v>
      </c>
      <c r="AC27" s="3"/>
      <c r="AD27" s="3">
        <f>IF(C27&gt;0,((I27*((3*51)+C27))/(4*C27*51))*(1-(C27-I27)/(569-51)),0)</f>
        <v>1.2257155114297946E-3</v>
      </c>
      <c r="AE27" s="3">
        <f>IF(D27&gt;0,((J27*((3*51)+D27))/(4*D27*51))*(1-(D27-J27)/(569-51)),0)</f>
        <v>1.8109704361091706E-2</v>
      </c>
      <c r="AF27" s="3">
        <f>IF(E27&gt;0,((K27*((3*51)+E27))/(4*E27*51))*(1-(E27-K27)/(569-51)),0)</f>
        <v>7.3025967143614201E-2</v>
      </c>
      <c r="AG27" s="3">
        <f>IF(F27&gt;0,((L27*((3*51)+F27))/(4*F27*51))*(1-(F27-L27)/(569-51)),0)</f>
        <v>0</v>
      </c>
      <c r="AH27" s="3">
        <f>IF(G27&gt;0,((M27*((3*51)+G27))/(4*G27*51))*(1-(G27-M27)/(569-51)),0)</f>
        <v>0</v>
      </c>
      <c r="AQ27" s="17" t="s">
        <v>27</v>
      </c>
      <c r="AR27" s="24">
        <f t="shared" ref="AR27:AV30" si="7">COUNTIF(W3, "&gt;1") + COUNTIF(W7, "&gt;1") + COUNTIF(W11, "&gt;1") + COUNTIF(W15, "&gt;1") + COUNTIF(W19, "&gt;1") + COUNTIF(W23, "&gt;1") + COUNTIF(W27, "&gt;1") + COUNTIF(W31, "&gt;1")</f>
        <v>7</v>
      </c>
      <c r="AS27" s="24">
        <f t="shared" si="7"/>
        <v>4</v>
      </c>
      <c r="AT27" s="7">
        <f t="shared" si="7"/>
        <v>3</v>
      </c>
      <c r="AU27" s="7">
        <f t="shared" si="7"/>
        <v>2</v>
      </c>
      <c r="AV27" s="18">
        <f t="shared" si="7"/>
        <v>0</v>
      </c>
      <c r="AW27" s="4"/>
      <c r="AX27" t="s">
        <v>26</v>
      </c>
      <c r="AY27" s="5">
        <f>MAX(W3:AA6)</f>
        <v>2.9179487179487178</v>
      </c>
      <c r="AZ27" s="5">
        <f>_xlfn.IFNA(VLOOKUP(AY27, W3:AH6,8,0), _xlfn.IFNA(VLOOKUP(AY27, X3:AH6,8,0), _xlfn.IFNA(VLOOKUP(AY27, Y3:AH6,8,0), _xlfn.IFNA(VLOOKUP(AY27, Z3:AH6,8,0), VLOOKUP(AY27, AA3:AH6,8,0)))))</f>
        <v>0.25283882783882783</v>
      </c>
      <c r="BA27" t="s">
        <v>26</v>
      </c>
      <c r="BB27" s="5">
        <f>MAX(AD3:AH6)</f>
        <v>0.29656318180908342</v>
      </c>
      <c r="BD27" t="s">
        <v>26</v>
      </c>
      <c r="BE27" s="4">
        <f>MAX($W3:$AA3)</f>
        <v>2.8701134930643128</v>
      </c>
      <c r="BF27" s="5">
        <f>_xlfn.IFNA(VLOOKUP($BE27, $W3:$AH3,8,0), _xlfn.IFNA(VLOOKUP($BE27, $X3:$AH3,8,0), _xlfn.IFNA(VLOOKUP($BE27, $Y3:$AH3,8,0), _xlfn.IFNA(VLOOKUP($BE27, $Z3:$AH3,8,0), VLOOKUP($BE27, $AA3:$AH3,8,0)))))</f>
        <v>0.29656318180908342</v>
      </c>
      <c r="BH27" t="s">
        <v>26</v>
      </c>
      <c r="BI27" s="4">
        <f>MAX($W4:$AA4)</f>
        <v>2.0201183431952665</v>
      </c>
      <c r="BJ27" s="5">
        <f>_xlfn.IFNA(VLOOKUP($BI27, $W4:$AH4,8,0), _xlfn.IFNA(VLOOKUP($BI27, $X4:$AH4,8,0), _xlfn.IFNA(VLOOKUP($BI27, $Y4:$AH4,8,0), _xlfn.IFNA(VLOOKUP($BI27, $Z4:$AH4,8,0), VLOOKUP($BI27, $AA4:$AH4,8,0)))))</f>
        <v>0.18836996336996337</v>
      </c>
      <c r="BL27" t="s">
        <v>26</v>
      </c>
      <c r="BM27" s="4">
        <f>MAX($W5:$AA5)</f>
        <v>1.0718995290423863</v>
      </c>
      <c r="BN27" s="5">
        <f>_xlfn.IFNA(VLOOKUP($BM27, $W5:$AH5,8,0), _xlfn.IFNA(VLOOKUP($BM27, $X5:$AH5,8,0), _xlfn.IFNA(VLOOKUP($BM27, $Y5:$AH5,8,0), _xlfn.IFNA(VLOOKUP($BM27, $Z5:$AH5,8,0), VLOOKUP($BM27, $AA5:$AH5,8,0)))))</f>
        <v>0.10205389848246993</v>
      </c>
      <c r="BP27" t="s">
        <v>26</v>
      </c>
      <c r="BQ27" s="4">
        <f>MAX($W6:$AA6)</f>
        <v>2.9179487179487178</v>
      </c>
      <c r="BR27" s="5">
        <f>_xlfn.IFNA(VLOOKUP($BQ27, $W6:$AH6,8,0), _xlfn.IFNA(VLOOKUP($BQ27, $X6:$AH6,8,0), _xlfn.IFNA(VLOOKUP($BQ27, $Y6:$AH6,8,0), _xlfn.IFNA(VLOOKUP($BQ27, $Z6:$AH6,8,0), VLOOKUP($BQ27, $AA6:$AH6,8,0)))))</f>
        <v>0.25283882783882783</v>
      </c>
    </row>
    <row r="28" spans="1:70" x14ac:dyDescent="0.35">
      <c r="A28" s="32" t="s">
        <v>33</v>
      </c>
      <c r="B28" t="s">
        <v>28</v>
      </c>
      <c r="C28" s="25">
        <v>18</v>
      </c>
      <c r="D28" s="25">
        <v>1</v>
      </c>
      <c r="E28" s="25">
        <v>0</v>
      </c>
      <c r="F28" s="25">
        <v>0</v>
      </c>
      <c r="G28" s="25">
        <v>0</v>
      </c>
      <c r="I28" s="25">
        <v>1</v>
      </c>
      <c r="J28" s="25">
        <v>0</v>
      </c>
      <c r="K28" s="25">
        <v>0</v>
      </c>
      <c r="L28" s="25">
        <v>0</v>
      </c>
      <c r="M28" s="25">
        <v>0</v>
      </c>
      <c r="O28" s="2">
        <f>IF(I28&gt;0, I28/C28, 0)</f>
        <v>5.5555555555555552E-2</v>
      </c>
      <c r="P28" s="2">
        <f>IF(J28&gt;0, J28/D28, 0)</f>
        <v>0</v>
      </c>
      <c r="Q28" s="2">
        <f>IF(K28&gt;0, K28/E28, 0)</f>
        <v>0</v>
      </c>
      <c r="R28" s="2">
        <f>IF(L28&gt;0, L28/F28, 0)</f>
        <v>0</v>
      </c>
      <c r="S28" s="2">
        <f>IF(M28&gt;0, M28/G28, 0)</f>
        <v>0</v>
      </c>
      <c r="T28" s="2"/>
      <c r="U28" s="2">
        <f>51/569</f>
        <v>8.9630931458699478E-2</v>
      </c>
      <c r="V28" s="2"/>
      <c r="W28" s="3">
        <f>O28/$U28</f>
        <v>0.61982570806100212</v>
      </c>
      <c r="X28" s="3">
        <f>P28/$U28</f>
        <v>0</v>
      </c>
      <c r="Y28" s="3">
        <f>Q28/$U28</f>
        <v>0</v>
      </c>
      <c r="Z28" s="3">
        <f>R28/$U28</f>
        <v>0</v>
      </c>
      <c r="AA28" s="3">
        <f>S28/$U28</f>
        <v>0</v>
      </c>
      <c r="AB28" s="3">
        <f>MAX(W28:AA28)</f>
        <v>0.61982570806100212</v>
      </c>
      <c r="AC28" s="3"/>
      <c r="AD28" s="3">
        <f>IF(C28&gt;0,((I28*((3*51)+C28))/(4*C28*51))*(1-(C28-I28)/(569-51)),0)</f>
        <v>4.5040313422666366E-2</v>
      </c>
      <c r="AE28" s="3">
        <f>IF(D28&gt;0,((J28*((3*51)+D28))/(4*D28*51))*(1-(D28-J28)/(569-51)),0)</f>
        <v>0</v>
      </c>
      <c r="AF28" s="3">
        <f>IF(E28&gt;0,((K28*((3*51)+E28))/(4*E28*51))*(1-(E28-K28)/(569-51)),0)</f>
        <v>0</v>
      </c>
      <c r="AG28" s="3">
        <f>IF(F28&gt;0,((L28*((3*51)+F28))/(4*F28*51))*(1-(F28-L28)/(569-51)),0)</f>
        <v>0</v>
      </c>
      <c r="AH28" s="3">
        <f>IF(G28&gt;0,((M28*((3*51)+G28))/(4*G28*51))*(1-(G28-M28)/(569-51)),0)</f>
        <v>0</v>
      </c>
      <c r="AQ28" s="21" t="s">
        <v>28</v>
      </c>
      <c r="AR28" s="26">
        <f t="shared" si="7"/>
        <v>4</v>
      </c>
      <c r="AS28" s="26">
        <f t="shared" si="7"/>
        <v>1</v>
      </c>
      <c r="AT28" s="4">
        <f t="shared" si="7"/>
        <v>1</v>
      </c>
      <c r="AU28" s="4">
        <f t="shared" si="7"/>
        <v>0</v>
      </c>
      <c r="AV28" s="22">
        <f t="shared" si="7"/>
        <v>0</v>
      </c>
      <c r="AW28" s="4"/>
      <c r="AX28" t="s">
        <v>31</v>
      </c>
      <c r="AY28" s="5">
        <f>MAX(W7:AA10)</f>
        <v>2.2054263565891472</v>
      </c>
      <c r="AZ28" s="5">
        <f>_xlfn.IFNA(VLOOKUP(AY28, W7:AH10,8,0), _xlfn.IFNA(VLOOKUP(AY28, X7:AH10,8,0), _xlfn.IFNA(VLOOKUP(AY28, Y7:AH10,8,0), _xlfn.IFNA(VLOOKUP(AY28, Z7:AH10,8,0), VLOOKUP(AY28, AA7:AH10,8,0)))))</f>
        <v>0.25185974288603208</v>
      </c>
      <c r="BA28" t="s">
        <v>31</v>
      </c>
      <c r="BB28" s="5">
        <f>MAX(AD7:AH10)</f>
        <v>0.25185974288603208</v>
      </c>
      <c r="BD28" t="s">
        <v>31</v>
      </c>
      <c r="BE28" s="4">
        <f>MAX($W7:$AA7)</f>
        <v>1.0356974602766713</v>
      </c>
      <c r="BF28" s="5">
        <f>_xlfn.IFNA(VLOOKUP($BE28, $W7:$AH7,8,0), _xlfn.IFNA(VLOOKUP($BE28, $X7:$AH7,8,0), _xlfn.IFNA(VLOOKUP($BE28, $Y7:$AH7,8,0), _xlfn.IFNA(VLOOKUP($BE28, $Z7:$AH7,8,0), VLOOKUP($BE28, $AA7:$AH7,8,0)))))</f>
        <v>1.8866270091767143E-2</v>
      </c>
      <c r="BH28" t="s">
        <v>31</v>
      </c>
      <c r="BI28" s="4">
        <f>MAX($W8:$AA8)</f>
        <v>0.99680287303464288</v>
      </c>
      <c r="BJ28" s="5">
        <f>_xlfn.IFNA(VLOOKUP($BI28, $W8:$AH8,8,0), _xlfn.IFNA(VLOOKUP($BI28, $X8:$AH8,8,0), _xlfn.IFNA(VLOOKUP($BI28, $Y8:$AH8,8,0), _xlfn.IFNA(VLOOKUP($BI28, $Z8:$AH8,8,0), VLOOKUP($BI28, $AA8:$AH8,8,0)))))</f>
        <v>2.2893746737382654E-2</v>
      </c>
      <c r="BL28" t="s">
        <v>31</v>
      </c>
      <c r="BM28" s="4">
        <f>MAX($W9:$AA9)</f>
        <v>2.2054263565891472</v>
      </c>
      <c r="BN28" s="5">
        <f>_xlfn.IFNA(VLOOKUP($BM28, $W9:$AH9,8,0), _xlfn.IFNA(VLOOKUP($BM28, $X9:$AH9,8,0), _xlfn.IFNA(VLOOKUP($BM28, $Y9:$AH9,8,0), _xlfn.IFNA(VLOOKUP($BM28, $Z9:$AH9,8,0), VLOOKUP($BM28, $AA9:$AH9,8,0)))))</f>
        <v>0.25185974288603208</v>
      </c>
      <c r="BP28" t="s">
        <v>31</v>
      </c>
      <c r="BQ28" s="4">
        <f>MAX($W10:$AA10)</f>
        <v>0.63012181616832774</v>
      </c>
      <c r="BR28" s="5">
        <f>_xlfn.IFNA(VLOOKUP($BQ28, $W10:$AH10,8,0), _xlfn.IFNA(VLOOKUP($BQ28, $X10:$AH10,8,0), _xlfn.IFNA(VLOOKUP($BQ28, $Y10:$AH10,8,0), _xlfn.IFNA(VLOOKUP($BQ28, $Z10:$AH10,8,0), VLOOKUP($BQ28, $AA10:$AH10,8,0)))))</f>
        <v>7.4203999092053413E-2</v>
      </c>
    </row>
    <row r="29" spans="1:70" x14ac:dyDescent="0.35">
      <c r="A29" s="32" t="s">
        <v>33</v>
      </c>
      <c r="B29" t="s">
        <v>29</v>
      </c>
      <c r="C29" s="25">
        <v>543</v>
      </c>
      <c r="D29" s="25">
        <v>165</v>
      </c>
      <c r="E29" s="25">
        <v>17</v>
      </c>
      <c r="F29" s="25">
        <v>1</v>
      </c>
      <c r="G29" s="25">
        <v>0</v>
      </c>
      <c r="I29" s="25">
        <v>46</v>
      </c>
      <c r="J29" s="25">
        <v>10</v>
      </c>
      <c r="K29" s="25">
        <v>0</v>
      </c>
      <c r="L29" s="25">
        <v>0</v>
      </c>
      <c r="M29" s="25">
        <v>0</v>
      </c>
      <c r="O29" s="2">
        <f>IF(I29&gt;0, I29/C29, 0)</f>
        <v>8.4714548802946599E-2</v>
      </c>
      <c r="P29" s="2">
        <f>IF(J29&gt;0, J29/D29, 0)</f>
        <v>6.0606060606060608E-2</v>
      </c>
      <c r="Q29" s="2">
        <f>IF(K29&gt;0, K29/E29, 0)</f>
        <v>0</v>
      </c>
      <c r="R29" s="2">
        <f>IF(L29&gt;0, L29/F29, 0)</f>
        <v>0</v>
      </c>
      <c r="S29" s="2">
        <f>IF(M29&gt;0, M29/G29, 0)</f>
        <v>0</v>
      </c>
      <c r="T29" s="2"/>
      <c r="U29" s="2">
        <f>51/569</f>
        <v>8.9630931458699478E-2</v>
      </c>
      <c r="V29" s="2"/>
      <c r="W29" s="3">
        <f>O29/$U29</f>
        <v>0.94514859350738456</v>
      </c>
      <c r="X29" s="3">
        <f>P29/$U29</f>
        <v>0.67617349970291141</v>
      </c>
      <c r="Y29" s="3">
        <f>Q29/$U29</f>
        <v>0</v>
      </c>
      <c r="Z29" s="3">
        <f>R29/$U29</f>
        <v>0</v>
      </c>
      <c r="AA29" s="3">
        <f>S29/$U29</f>
        <v>0</v>
      </c>
      <c r="AB29" s="3">
        <f>MAX(W29:AA29)</f>
        <v>0.94514859350738456</v>
      </c>
      <c r="AC29" s="3"/>
      <c r="AD29" s="3">
        <f>IF(C29&gt;0,((I29*((3*51)+C29))/(4*C29*51))*(1-(C29-I29)/(569-51)),0)</f>
        <v>1.1717274635701684E-2</v>
      </c>
      <c r="AE29" s="3">
        <f>IF(D29&gt;0,((J29*((3*51)+D29))/(4*D29*51))*(1-(D29-J29)/(569-51)),0)</f>
        <v>6.6204860322507386E-2</v>
      </c>
      <c r="AF29" s="3">
        <f>IF(E29&gt;0,((K29*((3*51)+E29))/(4*E29*51))*(1-(E29-K29)/(569-51)),0)</f>
        <v>0</v>
      </c>
      <c r="AG29" s="3">
        <f>IF(F29&gt;0,((L29*((3*51)+F29))/(4*F29*51))*(1-(F29-L29)/(569-51)),0)</f>
        <v>0</v>
      </c>
      <c r="AH29" s="3">
        <f>IF(G29&gt;0,((M29*((3*51)+G29))/(4*G29*51))*(1-(G29-M29)/(569-51)),0)</f>
        <v>0</v>
      </c>
      <c r="AQ29" s="21" t="s">
        <v>29</v>
      </c>
      <c r="AR29" s="26">
        <f t="shared" si="7"/>
        <v>4</v>
      </c>
      <c r="AS29" s="26">
        <f t="shared" si="7"/>
        <v>3</v>
      </c>
      <c r="AT29" s="4">
        <f t="shared" si="7"/>
        <v>1</v>
      </c>
      <c r="AU29" s="4">
        <f t="shared" si="7"/>
        <v>2</v>
      </c>
      <c r="AV29" s="22">
        <f t="shared" si="7"/>
        <v>0</v>
      </c>
      <c r="AW29" s="4"/>
      <c r="AX29" t="s">
        <v>32</v>
      </c>
      <c r="AY29" s="5">
        <f>MAX(W11:AA14)</f>
        <v>3.308139534883721</v>
      </c>
      <c r="AZ29" s="5">
        <f>_xlfn.IFNA(VLOOKUP(AY29, W11:AH14,8,0), _xlfn.IFNA(VLOOKUP(AY29, X11:AH14,8,0), _xlfn.IFNA(VLOOKUP(AY29, Y11:AH14,8,0), _xlfn.IFNA(VLOOKUP(AY29, Z11:AH14,8,0), VLOOKUP(AY29, AA11:AH14,8,0)))))</f>
        <v>0.37712456064326638</v>
      </c>
      <c r="BA29" t="s">
        <v>32</v>
      </c>
      <c r="BB29" s="5">
        <f>MAX(AD11:AH14)</f>
        <v>0.37712456064326638</v>
      </c>
      <c r="BD29" t="s">
        <v>32</v>
      </c>
      <c r="BE29" s="4">
        <f>MAX($W11:$AA11)</f>
        <v>3.308139534883721</v>
      </c>
      <c r="BF29" s="5">
        <f>_xlfn.IFNA(VLOOKUP($BE29, $W11:$AH11,8,0), _xlfn.IFNA(VLOOKUP($BE29, $X11:$AH11,8,0), _xlfn.IFNA(VLOOKUP($BE29, $Y11:$AH11,8,0), _xlfn.IFNA(VLOOKUP($BE29, $Z11:$AH11,8,0), VLOOKUP($BE29, $AA11:$AH11,8,0)))))</f>
        <v>0.37712456064326638</v>
      </c>
      <c r="BH29" t="s">
        <v>32</v>
      </c>
      <c r="BI29" s="4">
        <f>MAX($W12:$AA12)</f>
        <v>0.98993569415081051</v>
      </c>
      <c r="BJ29" s="5">
        <f>_xlfn.IFNA(VLOOKUP($BI29, $W12:$AH12,8,0), _xlfn.IFNA(VLOOKUP($BI29, $X12:$AH12,8,0), _xlfn.IFNA(VLOOKUP($BI29, $Y12:$AH12,8,0), _xlfn.IFNA(VLOOKUP($BI29, $Z12:$AH12,8,0), VLOOKUP($BI29, $AA12:$AH12,8,0)))))</f>
        <v>2.4065176902638968E-2</v>
      </c>
      <c r="BL29" t="s">
        <v>32</v>
      </c>
      <c r="BM29" s="4">
        <f>MAX($W13:$AA13)</f>
        <v>1.0142602495543671</v>
      </c>
      <c r="BN29" s="5">
        <f>_xlfn.IFNA(VLOOKUP($BM29, $W13:$AH13,8,0), _xlfn.IFNA(VLOOKUP($BM29, $X13:$AH13,8,0), _xlfn.IFNA(VLOOKUP($BM29, $Y13:$AH13,8,0), _xlfn.IFNA(VLOOKUP($BM29, $Z13:$AH13,8,0), VLOOKUP($BM29, $AA13:$AH13,8,0)))))</f>
        <v>6.045105789351312E-3</v>
      </c>
      <c r="BP29" t="s">
        <v>32</v>
      </c>
      <c r="BQ29" s="4">
        <f>MAX($W14:$AA14)</f>
        <v>1.0178890876565296</v>
      </c>
      <c r="BR29" s="5">
        <f>_xlfn.IFNA(VLOOKUP($BQ29, $W14:$AH14,8,0), _xlfn.IFNA(VLOOKUP($BQ29, $X14:$AH14,8,0), _xlfn.IFNA(VLOOKUP($BQ29, $Y14:$AH14,8,0), _xlfn.IFNA(VLOOKUP($BQ29, $Z14:$AH14,8,0), VLOOKUP($BQ29, $AA14:$AH14,8,0)))))</f>
        <v>0.11843835301873724</v>
      </c>
    </row>
    <row r="30" spans="1:70" s="1" customFormat="1" x14ac:dyDescent="0.35">
      <c r="A30" s="32" t="s">
        <v>33</v>
      </c>
      <c r="B30" s="1" t="s">
        <v>30</v>
      </c>
      <c r="C30" s="1">
        <v>50</v>
      </c>
      <c r="D30" s="1">
        <v>11</v>
      </c>
      <c r="E30" s="1">
        <v>0</v>
      </c>
      <c r="F30" s="1">
        <v>0</v>
      </c>
      <c r="G30" s="1">
        <v>0</v>
      </c>
      <c r="I30" s="1">
        <v>4</v>
      </c>
      <c r="J30" s="1">
        <v>1</v>
      </c>
      <c r="K30" s="1">
        <v>0</v>
      </c>
      <c r="L30" s="1">
        <v>0</v>
      </c>
      <c r="M30" s="1">
        <v>0</v>
      </c>
      <c r="O30" s="9">
        <f>IF(I30&gt;0, I30/C30, 0)</f>
        <v>0.08</v>
      </c>
      <c r="P30" s="9">
        <f>IF(J30&gt;0, J30/D30, 0)</f>
        <v>9.0909090909090912E-2</v>
      </c>
      <c r="Q30" s="9">
        <f>IF(K30&gt;0, K30/E30, 0)</f>
        <v>0</v>
      </c>
      <c r="R30" s="9">
        <f>IF(L30&gt;0, L30/F30, 0)</f>
        <v>0</v>
      </c>
      <c r="S30" s="9">
        <f>IF(M30&gt;0, M30/G30, 0)</f>
        <v>0</v>
      </c>
      <c r="T30" s="9"/>
      <c r="U30" s="9">
        <f>51/569</f>
        <v>8.9630931458699478E-2</v>
      </c>
      <c r="V30" s="9"/>
      <c r="W30" s="10">
        <f>O30/$U30</f>
        <v>0.89254901960784305</v>
      </c>
      <c r="X30" s="10">
        <f>P30/$U30</f>
        <v>1.0142602495543671</v>
      </c>
      <c r="Y30" s="10">
        <f>Q30/$U30</f>
        <v>0</v>
      </c>
      <c r="Z30" s="10">
        <f>R30/$U30</f>
        <v>0</v>
      </c>
      <c r="AA30" s="10">
        <f>S30/$U30</f>
        <v>0</v>
      </c>
      <c r="AB30" s="10">
        <f>MAX(W30:AA30)</f>
        <v>1.0142602495543671</v>
      </c>
      <c r="AC30" s="10"/>
      <c r="AD30" s="10">
        <f>IF(C30&gt;0,((I30*((3*51)+C30))/(4*C30*51))*(1-(C30-I30)/(569-51)),0)</f>
        <v>7.253842077371489E-2</v>
      </c>
      <c r="AE30" s="10">
        <f>IF(D30&gt;0,((J30*((3*51)+D30))/(4*D30*51))*(1-(D30-J30)/(569-51)),0)</f>
        <v>7.1672895202306977E-2</v>
      </c>
      <c r="AF30" s="10">
        <f>IF(E30&gt;0,((K30*((3*51)+E30))/(4*E30*51))*(1-(E30-K30)/(569-51)),0)</f>
        <v>0</v>
      </c>
      <c r="AG30" s="10">
        <f>IF(F30&gt;0,((L30*((3*51)+F30))/(4*F30*51))*(1-(F30-L30)/(569-51)),0)</f>
        <v>0</v>
      </c>
      <c r="AH30" s="10">
        <f>IF(G30&gt;0,((M30*((3*51)+G30))/(4*G30*51))*(1-(G30-M30)/(569-51)),0)</f>
        <v>0</v>
      </c>
      <c r="AQ30" s="19" t="s">
        <v>30</v>
      </c>
      <c r="AR30" s="16">
        <f t="shared" si="7"/>
        <v>1</v>
      </c>
      <c r="AS30" s="16">
        <f t="shared" si="7"/>
        <v>2</v>
      </c>
      <c r="AT30" s="13">
        <f t="shared" si="7"/>
        <v>1</v>
      </c>
      <c r="AU30" s="13">
        <f t="shared" si="7"/>
        <v>0</v>
      </c>
      <c r="AV30" s="20">
        <f t="shared" si="7"/>
        <v>0</v>
      </c>
      <c r="AW30" s="13"/>
      <c r="AX30" s="1" t="s">
        <v>33</v>
      </c>
      <c r="AY30" s="14">
        <f>MAX(W15:AA18)</f>
        <v>1.7836990595611286</v>
      </c>
      <c r="AZ30" s="14">
        <f>_xlfn.IFNA(VLOOKUP(AY30, W15:AH18,8,0), _xlfn.IFNA(VLOOKUP(AY30, X15:AH18,8,0), _xlfn.IFNA(VLOOKUP(AY30, Y15:AH18,8,0), _xlfn.IFNA(VLOOKUP(AY30, Z15:AH18,8,0), VLOOKUP(AY30, AA15:AH18,8,0)))))</f>
        <v>8.2259375362823642E-2</v>
      </c>
      <c r="BA30" s="1" t="s">
        <v>33</v>
      </c>
      <c r="BB30" s="14">
        <f>MAX(AD15:AH18)</f>
        <v>8.2259375362823642E-2</v>
      </c>
      <c r="BD30" s="1" t="s">
        <v>33</v>
      </c>
      <c r="BE30" s="4">
        <f>MAX($W15:$AA15)</f>
        <v>1.7836990595611286</v>
      </c>
      <c r="BF30" s="14">
        <f>_xlfn.IFNA(VLOOKUP($BE30, $W15:$AH15,8,0), _xlfn.IFNA(VLOOKUP($BE30, $X15:$AH15,8,0), _xlfn.IFNA(VLOOKUP($BE30, $Y15:$AH15,8,0), _xlfn.IFNA(VLOOKUP($BE30, $Z15:$AH15,8,0), VLOOKUP($BE30, $AA15:$AH15,8,0)))))</f>
        <v>8.2259375362823642E-2</v>
      </c>
      <c r="BH30" s="1" t="s">
        <v>33</v>
      </c>
      <c r="BI30" s="4">
        <f>MAX($W16:$AA16)</f>
        <v>1.0017605633802817</v>
      </c>
      <c r="BJ30" s="5">
        <f>_xlfn.IFNA(VLOOKUP($BI30, $W16:$AH16,8,0), _xlfn.IFNA(VLOOKUP($BI30, $X16:$AH16,8,0), _xlfn.IFNA(VLOOKUP($BI30, $Y16:$AH16,8,0), _xlfn.IFNA(VLOOKUP($BI30, $Z16:$AH16,8,0), VLOOKUP($BI30, $AA16:$AH16,8,0)))))</f>
        <v>5.3387454355765087E-4</v>
      </c>
      <c r="BL30" s="1" t="s">
        <v>33</v>
      </c>
      <c r="BM30" s="13">
        <f>MAX($W17:$AA17)</f>
        <v>0.98103448275862071</v>
      </c>
      <c r="BN30" s="14">
        <f>_xlfn.IFNA(VLOOKUP($BM30, $W17:$AH17,8,0), _xlfn.IFNA(VLOOKUP($BM30, $X17:$AH17,8,0), _xlfn.IFNA(VLOOKUP($BM30, $Y17:$AH17,8,0), _xlfn.IFNA(VLOOKUP($BM30, $Z17:$AH17,8,0), VLOOKUP($BM30, $AA17:$AH17,8,0)))))</f>
        <v>4.449792464878672E-2</v>
      </c>
      <c r="BP30" s="1" t="s">
        <v>33</v>
      </c>
      <c r="BQ30" s="13">
        <f>MAX($W18:$AA18)</f>
        <v>0.52090326518156849</v>
      </c>
      <c r="BR30" s="14">
        <f>_xlfn.IFNA(VLOOKUP($BQ30, $W18:$AH18,8,0), _xlfn.IFNA(VLOOKUP($BQ30, $X18:$AH18,8,0), _xlfn.IFNA(VLOOKUP($BQ30, $Y18:$AH18,8,0), _xlfn.IFNA(VLOOKUP($BQ30, $Z18:$AH18,8,0), VLOOKUP($BQ30, $AA18:$AH18,8,0)))))</f>
        <v>3.6449326958939411E-2</v>
      </c>
    </row>
    <row r="31" spans="1:70" x14ac:dyDescent="0.35">
      <c r="A31" s="32" t="s">
        <v>34</v>
      </c>
      <c r="B31" t="s">
        <v>27</v>
      </c>
      <c r="C31" s="25">
        <v>499</v>
      </c>
      <c r="D31" s="25">
        <v>79</v>
      </c>
      <c r="E31" s="25">
        <v>5</v>
      </c>
      <c r="F31" s="25">
        <v>0</v>
      </c>
      <c r="G31" s="25">
        <v>0</v>
      </c>
      <c r="I31" s="25">
        <v>61</v>
      </c>
      <c r="J31" s="25">
        <v>15</v>
      </c>
      <c r="K31" s="25">
        <v>3</v>
      </c>
      <c r="L31" s="25">
        <v>0</v>
      </c>
      <c r="M31" s="25">
        <v>0</v>
      </c>
      <c r="O31" s="2">
        <f>IF(I31&gt;0, I31/C31, 0)</f>
        <v>0.12224448897795591</v>
      </c>
      <c r="P31" s="2">
        <f>IF(J31&gt;0, J31/D31, 0)</f>
        <v>0.189873417721519</v>
      </c>
      <c r="Q31" s="2">
        <f>IF(K31&gt;0, K31/E31, 0)</f>
        <v>0.6</v>
      </c>
      <c r="R31" s="2">
        <f>IF(L31&gt;0, L31/F31, 0)</f>
        <v>0</v>
      </c>
      <c r="S31" s="2">
        <f>IF(M31&gt;0, M31/G31, 0)</f>
        <v>0</v>
      </c>
      <c r="T31" s="2"/>
      <c r="U31" s="2">
        <f>69/569</f>
        <v>0.12126537785588752</v>
      </c>
      <c r="V31" s="2"/>
      <c r="W31" s="3">
        <f>O31/$U31</f>
        <v>1.0080741192529987</v>
      </c>
      <c r="X31" s="3">
        <f>P31/$U31</f>
        <v>1.565767749036874</v>
      </c>
      <c r="Y31" s="3">
        <f>Q31/$U31</f>
        <v>4.9478260869565212</v>
      </c>
      <c r="Z31" s="3">
        <f>R31/$U31</f>
        <v>0</v>
      </c>
      <c r="AA31" s="3">
        <f>S31/$U31</f>
        <v>0</v>
      </c>
      <c r="AB31" s="3">
        <f>MAX(W31:AA31)</f>
        <v>4.9478260869565212</v>
      </c>
      <c r="AC31" s="3"/>
      <c r="AD31" s="3">
        <f>IF(C31&gt;0,((I31*((3*69)+C31))/(4*C31*69))*(1-(C31-I31)/(569-69)),0)</f>
        <v>3.8774534576399171E-2</v>
      </c>
      <c r="AE31" s="3">
        <f>IF(D31&gt;0,((J31*((3*69)+D31))/(4*D31*69))*(1-(D31-J31)/(569-69)),0)</f>
        <v>0.1715685195376995</v>
      </c>
      <c r="AF31" s="3">
        <f>IF(E31&gt;0,((K31*((3*69)+E31))/(4*E31*69))*(1-(E31-K31)/(569-69)),0)</f>
        <v>0.45902608695652175</v>
      </c>
      <c r="AG31" s="3">
        <f>IF(F31&gt;0,((L31*((3*69)+F31))/(4*F31*69))*(1-(F31-L31)/(569-69)),0)</f>
        <v>0</v>
      </c>
      <c r="AH31" s="3">
        <f>IF(G31&gt;0,((M31*((3*69)+G31))/(4*G31*69))*(1-(G31-M31)/(569-69)),0)</f>
        <v>0</v>
      </c>
      <c r="AX31" t="s">
        <v>34</v>
      </c>
      <c r="AY31" s="5">
        <f>MAX(W19:AA22)</f>
        <v>3.7434210526315788</v>
      </c>
      <c r="AZ31" s="5">
        <f>_xlfn.IFNA(VLOOKUP(AY31, W19:AH22,8,0), _xlfn.IFNA(VLOOKUP(AY31, X19:AH22,8,0), _xlfn.IFNA(VLOOKUP(AY31, Y19:AH22,8,0), _xlfn.IFNA(VLOOKUP(AY31, Z19:AH22,8,0), VLOOKUP(AY31, AA19:AH22,8,0)))))</f>
        <v>0.18386136430461628</v>
      </c>
      <c r="BA31" t="s">
        <v>34</v>
      </c>
      <c r="BB31" s="5">
        <f>MAX(AD19:AH22)</f>
        <v>0.18386136430461628</v>
      </c>
      <c r="BD31" t="s">
        <v>34</v>
      </c>
      <c r="BE31" s="4">
        <f>MAX($W19:$AA19)</f>
        <v>2.8075657894736841</v>
      </c>
      <c r="BF31" s="5">
        <f>_xlfn.IFNA(VLOOKUP($BE31, $W19:$AH19,8,0), _xlfn.IFNA(VLOOKUP($BE31, $X19:$AH19,8,0), _xlfn.IFNA(VLOOKUP($BE31, $Y19:$AH19,8,0), _xlfn.IFNA(VLOOKUP($BE31, $Z19:$AH19,8,0), VLOOKUP($BE31, $AA19:$AH19,8,0)))))</f>
        <v>0.13763185460158778</v>
      </c>
      <c r="BH31" t="s">
        <v>34</v>
      </c>
      <c r="BI31" s="4">
        <f>MAX($W20:$AA20)</f>
        <v>2.1836622807017543</v>
      </c>
      <c r="BJ31" s="5">
        <f>_xlfn.IFNA(VLOOKUP($BI31, $W20:$AH20,8,0), _xlfn.IFNA(VLOOKUP($BI31, $X20:$AH20,8,0), _xlfn.IFNA(VLOOKUP($BI31, $Y20:$AH20,8,0), _xlfn.IFNA(VLOOKUP($BI31, $Z20:$AH20,8,0), VLOOKUP($BI31, $AA20:$AH20,8,0)))))</f>
        <v>0.13312490811526023</v>
      </c>
      <c r="BL31" t="s">
        <v>34</v>
      </c>
      <c r="BM31" s="4">
        <f>MAX($W21:$AA21)</f>
        <v>2.9635416666666665</v>
      </c>
      <c r="BN31" s="5">
        <f>_xlfn.IFNA(VLOOKUP($BM31, $W21:$AH21,8,0), _xlfn.IFNA(VLOOKUP($BM31, $X21:$AH21,8,0), _xlfn.IFNA(VLOOKUP($BM31, $Y21:$AH21,8,0), _xlfn.IFNA(VLOOKUP($BM31, $Z21:$AH21,8,0), VLOOKUP($BM31, $AA21:$AH21,8,0)))))</f>
        <v>0.13157588454376162</v>
      </c>
      <c r="BP31" t="s">
        <v>34</v>
      </c>
      <c r="BQ31" s="4">
        <f>MAX($W22:$AA22)</f>
        <v>3.7434210526315788</v>
      </c>
      <c r="BR31" s="5">
        <f>_xlfn.IFNA(VLOOKUP($BQ31, $W22:$AH22,8,0), _xlfn.IFNA(VLOOKUP($BQ31, $X22:$AH22,8,0), _xlfn.IFNA(VLOOKUP($BQ31, $Y22:$AH22,8,0), _xlfn.IFNA(VLOOKUP($BQ31, $Z22:$AH22,8,0), VLOOKUP($BQ31, $AA22:$AH22,8,0)))))</f>
        <v>0.18386136430461628</v>
      </c>
    </row>
    <row r="32" spans="1:70" x14ac:dyDescent="0.35">
      <c r="A32" s="32" t="s">
        <v>34</v>
      </c>
      <c r="B32" t="s">
        <v>28</v>
      </c>
      <c r="C32" s="25">
        <v>519</v>
      </c>
      <c r="D32" s="25">
        <v>51</v>
      </c>
      <c r="E32" s="25">
        <v>3</v>
      </c>
      <c r="F32" s="25">
        <v>0</v>
      </c>
      <c r="G32" s="25">
        <v>0</v>
      </c>
      <c r="I32" s="25">
        <v>46</v>
      </c>
      <c r="J32" s="25">
        <v>3</v>
      </c>
      <c r="K32" s="25">
        <v>1</v>
      </c>
      <c r="L32" s="25">
        <v>0</v>
      </c>
      <c r="M32" s="25">
        <v>0</v>
      </c>
      <c r="O32" s="2">
        <f>IF(I32&gt;0, I32/C32, 0)</f>
        <v>8.8631984585741813E-2</v>
      </c>
      <c r="P32" s="2">
        <f>IF(J32&gt;0, J32/D32, 0)</f>
        <v>5.8823529411764705E-2</v>
      </c>
      <c r="Q32" s="2">
        <f>IF(K32&gt;0, K32/E32, 0)</f>
        <v>0.33333333333333331</v>
      </c>
      <c r="R32" s="2">
        <f>IF(L32&gt;0, L32/F32, 0)</f>
        <v>0</v>
      </c>
      <c r="S32" s="2">
        <f>IF(M32&gt;0, M32/G32, 0)</f>
        <v>0</v>
      </c>
      <c r="T32" s="2"/>
      <c r="U32" s="2">
        <f>69/569</f>
        <v>0.12126537785588752</v>
      </c>
      <c r="V32" s="2"/>
      <c r="W32" s="3">
        <f>O32/$U32</f>
        <v>0.73089274245343616</v>
      </c>
      <c r="X32" s="3">
        <f>P32/$U32</f>
        <v>0.48508098891730606</v>
      </c>
      <c r="Y32" s="3">
        <f>Q32/$U32</f>
        <v>2.7487922705314007</v>
      </c>
      <c r="Z32" s="3">
        <f>R32/$U32</f>
        <v>0</v>
      </c>
      <c r="AA32" s="3">
        <f>S32/$U32</f>
        <v>0</v>
      </c>
      <c r="AB32" s="3">
        <f>MAX(W32:AA32)</f>
        <v>2.7487922705314007</v>
      </c>
      <c r="AC32" s="3"/>
      <c r="AD32" s="3">
        <f>IF(C32&gt;0,((I32*((3*69)+C32))/(4*C32*69))*(1-(C32-I32)/(569-69)),0)</f>
        <v>1.2589595375722556E-2</v>
      </c>
      <c r="AE32" s="3">
        <f>IF(D32&gt;0,((J32*((3*69)+D32))/(4*D32*69))*(1-(D32-J32)/(569-69)),0)</f>
        <v>4.9708439897698214E-2</v>
      </c>
      <c r="AF32" s="3">
        <f>IF(E32&gt;0,((K32*((3*69)+E32))/(4*E32*69))*(1-(E32-K32)/(569-69)),0)</f>
        <v>0.25260869565217392</v>
      </c>
      <c r="AG32" s="3">
        <f>IF(F32&gt;0,((L32*((3*69)+F32))/(4*F32*69))*(1-(F32-L32)/(569-69)),0)</f>
        <v>0</v>
      </c>
      <c r="AH32" s="3">
        <f>IF(G32&gt;0,((M32*((3*69)+G32))/(4*G32*69))*(1-(G32-M32)/(569-69)),0)</f>
        <v>0</v>
      </c>
      <c r="AQ32" t="s">
        <v>39</v>
      </c>
      <c r="AX32" t="s">
        <v>35</v>
      </c>
      <c r="AY32" s="5">
        <f>MAX(W23:AA26)</f>
        <v>4.5486918604651168</v>
      </c>
      <c r="AZ32" s="5">
        <f>_xlfn.IFNA(VLOOKUP(AY32, W23:AH26,8,0), _xlfn.IFNA(VLOOKUP(AY32, X23:AH26,8,0), _xlfn.IFNA(VLOOKUP(AY32, Y23:AH26,8,0), _xlfn.IFNA(VLOOKUP(AY32, Z23:AH26,8,0), VLOOKUP(AY32, AA23:AH26,8,0)))))</f>
        <v>0.35492058316385178</v>
      </c>
      <c r="BA32" t="s">
        <v>35</v>
      </c>
      <c r="BB32" s="5">
        <f>MAX(AD23:AH26)</f>
        <v>0.35492058316385178</v>
      </c>
      <c r="BD32" t="s">
        <v>35</v>
      </c>
      <c r="BE32" s="4">
        <f>MAX($W23:$AA23)</f>
        <v>4.5486918604651168</v>
      </c>
      <c r="BF32" s="5">
        <f>_xlfn.IFNA(VLOOKUP($BE32, $W23:$AH23,8,0), _xlfn.IFNA(VLOOKUP($BE32, $X23:$AH23,8,0), _xlfn.IFNA(VLOOKUP($BE32, $Y23:$AH23,8,0), _xlfn.IFNA(VLOOKUP($BE32, $Z23:$AH23,8,0), VLOOKUP($BE32, $AA23:$AH23,8,0)))))</f>
        <v>0.35492058316385178</v>
      </c>
      <c r="BH32" t="s">
        <v>35</v>
      </c>
      <c r="BI32" s="4">
        <f>MAX($W24:$AA24)</f>
        <v>1.3232558139534885</v>
      </c>
      <c r="BJ32" s="5">
        <f>_xlfn.IFNA(VLOOKUP($BI32, $W24:$AH24,8,0), _xlfn.IFNA(VLOOKUP($BI32, $X24:$AH24,8,0), _xlfn.IFNA(VLOOKUP($BI32, $Y24:$AH24,8,0), _xlfn.IFNA(VLOOKUP($BI32, $Z24:$AH24,8,0), VLOOKUP($BI32, $AA24:$AH24,8,0)))))</f>
        <v>7.9431205234768765E-2</v>
      </c>
      <c r="BL32" t="s">
        <v>35</v>
      </c>
      <c r="BM32" s="4">
        <f>MAX($W25:$AA25)</f>
        <v>2.3351573187414503</v>
      </c>
      <c r="BN32" s="5">
        <f>_xlfn.IFNA(VLOOKUP($BM32, $W25:$AH25,8,0), _xlfn.IFNA(VLOOKUP($BM32, $X25:$AH25,8,0), _xlfn.IFNA(VLOOKUP($BM32, $Y25:$AH25,8,0), _xlfn.IFNA(VLOOKUP($BM32, $Z25:$AH25,8,0), VLOOKUP($BM32, $AA25:$AH25,8,0)))))</f>
        <v>0.22512132450468911</v>
      </c>
      <c r="BP32" t="s">
        <v>35</v>
      </c>
      <c r="BQ32" s="4">
        <f>MAX($W26:$AA26)</f>
        <v>0</v>
      </c>
      <c r="BR32" s="5">
        <f>_xlfn.IFNA(VLOOKUP($BQ32, $W26:$AH26,8,0), _xlfn.IFNA(VLOOKUP($BQ32, $X26:$AH26,8,0), _xlfn.IFNA(VLOOKUP($BQ32, $Y26:$AH26,8,0), _xlfn.IFNA(VLOOKUP($BQ32, $Z26:$AH26,8,0), VLOOKUP($BQ32, $AA26:$AH26,8,0)))))</f>
        <v>0</v>
      </c>
    </row>
    <row r="33" spans="1:70" x14ac:dyDescent="0.35">
      <c r="A33" s="32" t="s">
        <v>34</v>
      </c>
      <c r="B33" t="s">
        <v>29</v>
      </c>
      <c r="C33" s="25">
        <v>510</v>
      </c>
      <c r="D33" s="25">
        <v>142</v>
      </c>
      <c r="E33" s="25">
        <v>10</v>
      </c>
      <c r="F33" s="25">
        <v>0</v>
      </c>
      <c r="G33" s="25">
        <v>0</v>
      </c>
      <c r="I33" s="25">
        <v>62</v>
      </c>
      <c r="J33" s="25">
        <v>20</v>
      </c>
      <c r="K33" s="25">
        <v>5</v>
      </c>
      <c r="L33" s="25">
        <v>0</v>
      </c>
      <c r="M33" s="25">
        <v>0</v>
      </c>
      <c r="O33" s="2">
        <f>IF(I33&gt;0, I33/C33, 0)</f>
        <v>0.12156862745098039</v>
      </c>
      <c r="P33" s="2">
        <f>IF(J33&gt;0, J33/D33, 0)</f>
        <v>0.14084507042253522</v>
      </c>
      <c r="Q33" s="2">
        <f>IF(K33&gt;0, K33/E33, 0)</f>
        <v>0.5</v>
      </c>
      <c r="R33" s="2">
        <f>IF(L33&gt;0, L33/F33, 0)</f>
        <v>0</v>
      </c>
      <c r="S33" s="2">
        <f>IF(M33&gt;0, M33/G33, 0)</f>
        <v>0</v>
      </c>
      <c r="T33" s="2"/>
      <c r="U33" s="2">
        <f>69/569</f>
        <v>0.12126537785588752</v>
      </c>
      <c r="V33" s="2"/>
      <c r="W33" s="3">
        <f>O33/$U33</f>
        <v>1.0025007104290993</v>
      </c>
      <c r="X33" s="3">
        <f>P33/$U33</f>
        <v>1.1614615227597469</v>
      </c>
      <c r="Y33" s="3">
        <f>Q33/$U33</f>
        <v>4.1231884057971016</v>
      </c>
      <c r="Z33" s="3">
        <f>R33/$U33</f>
        <v>0</v>
      </c>
      <c r="AA33" s="3">
        <f>S33/$U33</f>
        <v>0</v>
      </c>
      <c r="AB33" s="3">
        <f>MAX(W33:AA33)</f>
        <v>4.1231884057971016</v>
      </c>
      <c r="AC33" s="3"/>
      <c r="AD33" s="3">
        <f>IF(C33&gt;0,((I33*((3*69)+C33))/(4*C33*69))*(1-(C33-I33)/(569-69)),0)</f>
        <v>3.2844671781756173E-2</v>
      </c>
      <c r="AE33" s="3">
        <f>IF(D33&gt;0,((J33*((3*69)+D33))/(4*D33*69))*(1-(D33-J33)/(569-69)),0)</f>
        <v>0.13464176362522964</v>
      </c>
      <c r="AF33" s="3">
        <f>IF(E33&gt;0,((K33*((3*69)+E33))/(4*E33*69))*(1-(E33-K33)/(569-69)),0)</f>
        <v>0.38918478260869566</v>
      </c>
      <c r="AG33" s="3">
        <f>IF(F33&gt;0,((L33*((3*69)+F33))/(4*F33*69))*(1-(F33-L33)/(569-69)),0)</f>
        <v>0</v>
      </c>
      <c r="AH33" s="3">
        <f>IF(G33&gt;0,((M33*((3*69)+G33))/(4*G33*69))*(1-(G33-M33)/(569-69)),0)</f>
        <v>0</v>
      </c>
      <c r="AQ33" s="17" t="s">
        <v>27</v>
      </c>
      <c r="AR33" s="7">
        <f>COUNTIF(W3, "&gt;2") + COUNTIF(W7, "&gt;2") + COUNTIF(W11, "&gt;2") + COUNTIF(W15, "&gt;2") + COUNTIF(W19, "&gt;2") + COUNTIF(W23, "&gt;2") + COUNTIF(W27, "&gt;2") + COUNTIF(W31, "&gt;2")</f>
        <v>0</v>
      </c>
      <c r="AS33" s="7">
        <f>COUNTIF(X3, "&gt;2") + COUNTIF(X7, "&gt;2") + COUNTIF(X11, "&gt;2") + COUNTIF(X15, "&gt;2") + COUNTIF(X19, "&gt;2") + COUNTIF(X23, "&gt;2") + COUNTIF(X27, "&gt;2") + COUNTIF(X31, "&gt;2")</f>
        <v>1</v>
      </c>
      <c r="AT33" s="7">
        <f>COUNTIF(Y3, "&gt;2") + COUNTIF(Y7, "&gt;2") + COUNTIF(Y11, "&gt;2") + COUNTIF(Y15, "&gt;2") + COUNTIF(Y19, "&gt;2") + COUNTIF(Y23, "&gt;2") + COUNTIF(Y27, "&gt;2") + COUNTIF(Y31, "&gt;2")</f>
        <v>2</v>
      </c>
      <c r="AU33" s="7">
        <f>COUNTIF(Z3, "&gt;2") + COUNTIF(Z7, "&gt;2") + COUNTIF(Z11, "&gt;2") + COUNTIF(Z15, "&gt;2") + COUNTIF(Z19, "&gt;2") + COUNTIF(Z23, "&gt;2") + COUNTIF(Z27, "&gt;2") + COUNTIF(Z31, "&gt;2")</f>
        <v>2</v>
      </c>
      <c r="AV33" s="18">
        <f>COUNTIF(AA3, "&gt;2") + COUNTIF(AA7, "&gt;2") + COUNTIF(AA11, "&gt;2") + COUNTIF(AA15, "&gt;2") + COUNTIF(AA19, "&gt;2") + COUNTIF(AA23, "&gt;2") + COUNTIF(AA27, "&gt;2") + COUNTIF(AA31, "&gt;2")</f>
        <v>0</v>
      </c>
      <c r="AW33" s="4"/>
      <c r="AX33" t="s">
        <v>37</v>
      </c>
      <c r="AY33" s="5">
        <f>MAX(W27:AA30)</f>
        <v>1.0142602495543671</v>
      </c>
      <c r="AZ33" s="5">
        <f>_xlfn.IFNA(VLOOKUP(AY33, W27:AH30,8,0), _xlfn.IFNA(VLOOKUP(AY33, X27:AH30,8,0), _xlfn.IFNA(VLOOKUP(AY33, Y27:AH30,8,0), _xlfn.IFNA(VLOOKUP(AY33, Z27:AH30,8,0), VLOOKUP(AY33, AA27:AH30,8,0)))))</f>
        <v>7.1672895202306977E-2</v>
      </c>
      <c r="BA33" t="s">
        <v>37</v>
      </c>
      <c r="BB33" s="5">
        <f>MAX(AD27:AH30)</f>
        <v>7.3025967143614201E-2</v>
      </c>
      <c r="BD33" t="s">
        <v>37</v>
      </c>
      <c r="BE33" s="4">
        <f>MAX($W27:$AA27)</f>
        <v>1.0035273368606701</v>
      </c>
      <c r="BF33" s="5">
        <f>_xlfn.IFNA(VLOOKUP($BE33, $W27:$AH27,8,0), _xlfn.IFNA(VLOOKUP($BE33, $X27:$AH27,8,0), _xlfn.IFNA(VLOOKUP($BE33, $Y27:$AH27,8,0), _xlfn.IFNA(VLOOKUP($BE33, $Z27:$AH27,8,0), VLOOKUP($BE33, $AA27:$AH27,8,0)))))</f>
        <v>1.2257155114297946E-3</v>
      </c>
      <c r="BH33" t="s">
        <v>37</v>
      </c>
      <c r="BI33" s="4">
        <f>MAX($W28:$AA28)</f>
        <v>0.61982570806100212</v>
      </c>
      <c r="BJ33" s="5">
        <f>_xlfn.IFNA(VLOOKUP($BI33, $W28:$AH28,8,0), _xlfn.IFNA(VLOOKUP($BI33, $X28:$AH28,8,0), _xlfn.IFNA(VLOOKUP($BI33, $Y28:$AH28,8,0), _xlfn.IFNA(VLOOKUP($BI33, $Z28:$AH28,8,0), VLOOKUP($BI33, $AA28:$AH28,8,0)))))</f>
        <v>4.5040313422666366E-2</v>
      </c>
      <c r="BL33" t="s">
        <v>37</v>
      </c>
      <c r="BM33" s="4">
        <f>MAX($W29:$AA29)</f>
        <v>0.94514859350738456</v>
      </c>
      <c r="BN33" s="5">
        <f>_xlfn.IFNA(VLOOKUP($BM33, $W29:$AH29,8,0), _xlfn.IFNA(VLOOKUP($BM33, $X29:$AH29,8,0), _xlfn.IFNA(VLOOKUP($BM33, $Y29:$AH29,8,0), _xlfn.IFNA(VLOOKUP($BM33, $Z29:$AH29,8,0), VLOOKUP($BM33, $AA29:$AH29,8,0)))))</f>
        <v>1.1717274635701684E-2</v>
      </c>
      <c r="BP33" t="s">
        <v>37</v>
      </c>
      <c r="BQ33" s="4">
        <f>MAX($W30:$AA30)</f>
        <v>1.0142602495543671</v>
      </c>
      <c r="BR33" s="5">
        <f>_xlfn.IFNA(VLOOKUP($BQ33, $W30:$AH30,8,0), _xlfn.IFNA(VLOOKUP($BQ33, $X30:$AH30,8,0), _xlfn.IFNA(VLOOKUP($BQ33, $Y30:$AH30,8,0), _xlfn.IFNA(VLOOKUP($BQ33, $Z30:$AH30,8,0), VLOOKUP($BQ33, $AA30:$AH30,8,0)))))</f>
        <v>7.1672895202306977E-2</v>
      </c>
    </row>
    <row r="34" spans="1:70" s="1" customFormat="1" x14ac:dyDescent="0.35">
      <c r="A34" s="32" t="s">
        <v>34</v>
      </c>
      <c r="B34" s="1" t="s">
        <v>30</v>
      </c>
      <c r="C34" s="1">
        <v>19</v>
      </c>
      <c r="D34" s="1">
        <v>2</v>
      </c>
      <c r="E34" s="1">
        <v>0</v>
      </c>
      <c r="F34" s="1">
        <v>0</v>
      </c>
      <c r="G34" s="1">
        <v>0</v>
      </c>
      <c r="I34" s="1">
        <v>1</v>
      </c>
      <c r="J34" s="1">
        <v>0</v>
      </c>
      <c r="K34" s="1">
        <v>0</v>
      </c>
      <c r="L34" s="1">
        <v>0</v>
      </c>
      <c r="M34" s="1">
        <v>0</v>
      </c>
      <c r="O34" s="9">
        <f>IF(I34&gt;0, I34/C34, 0)</f>
        <v>5.2631578947368418E-2</v>
      </c>
      <c r="P34" s="9">
        <f>IF(J34&gt;0, J34/D34, 0)</f>
        <v>0</v>
      </c>
      <c r="Q34" s="9">
        <f>IF(K34&gt;0, K34/E34, 0)</f>
        <v>0</v>
      </c>
      <c r="R34" s="9">
        <f>IF(L34&gt;0, L34/F34, 0)</f>
        <v>0</v>
      </c>
      <c r="S34" s="9">
        <f>IF(M34&gt;0, M34/G34, 0)</f>
        <v>0</v>
      </c>
      <c r="T34" s="9"/>
      <c r="U34" s="9">
        <f>69/569</f>
        <v>0.12126537785588752</v>
      </c>
      <c r="V34" s="9"/>
      <c r="W34" s="10">
        <f>O34/$U34</f>
        <v>0.43401983218916856</v>
      </c>
      <c r="X34" s="10">
        <f>P34/$U34</f>
        <v>0</v>
      </c>
      <c r="Y34" s="10">
        <f>Q34/$U34</f>
        <v>0</v>
      </c>
      <c r="Z34" s="10">
        <f>R34/$U34</f>
        <v>0</v>
      </c>
      <c r="AA34" s="10">
        <f>S34/$U34</f>
        <v>0</v>
      </c>
      <c r="AB34" s="10">
        <f>MAX(W34:AA34)</f>
        <v>0.43401983218916856</v>
      </c>
      <c r="AC34" s="10"/>
      <c r="AD34" s="10">
        <f>IF(C34&gt;0,((I34*((3*69)+C34))/(4*C34*69))*(1-(C34-I34)/(569-69)),0)</f>
        <v>4.1545385202135771E-2</v>
      </c>
      <c r="AE34" s="10">
        <f>IF(D34&gt;0,((J34*((3*69)+D34))/(4*D34*69))*(1-(D34-J34)/(569-69)),0)</f>
        <v>0</v>
      </c>
      <c r="AF34" s="10">
        <f>IF(E34&gt;0,((K34*((3*69)+E34))/(4*E34*69))*(1-(E34-K34)/(569-69)),0)</f>
        <v>0</v>
      </c>
      <c r="AG34" s="10">
        <f>IF(F34&gt;0,((L34*((3*69)+F34))/(4*F34*69))*(1-(F34-L34)/(569-69)),0)</f>
        <v>0</v>
      </c>
      <c r="AH34" s="10">
        <f>IF(G34&gt;0,((M34*((3*69)+G34))/(4*G34*69))*(1-(G34-M34)/(569-69)),0)</f>
        <v>0</v>
      </c>
      <c r="AQ34" s="21" t="s">
        <v>28</v>
      </c>
      <c r="AR34" s="4">
        <f t="shared" ref="AR34:AV36" si="8">COUNTIF(W4, "&gt;2") + COUNTIF(W8, "&gt;2") + COUNTIF(W12, "&gt;2") + COUNTIF(W16, "&gt;2") + COUNTIF(W20, "&gt;2") + COUNTIF(W24, "&gt;2") + COUNTIF(W28, "&gt;2") + COUNTIF(W32, "&gt;2")</f>
        <v>1</v>
      </c>
      <c r="AS34" s="4">
        <f t="shared" si="8"/>
        <v>1</v>
      </c>
      <c r="AT34" s="4">
        <f t="shared" si="8"/>
        <v>1</v>
      </c>
      <c r="AU34" s="4">
        <f t="shared" si="8"/>
        <v>0</v>
      </c>
      <c r="AV34" s="22">
        <f t="shared" si="8"/>
        <v>0</v>
      </c>
      <c r="AW34" s="13"/>
      <c r="AX34" s="1" t="s">
        <v>38</v>
      </c>
      <c r="AY34" s="14">
        <f>MAX(W31:AA34)</f>
        <v>4.9478260869565212</v>
      </c>
      <c r="AZ34" s="14">
        <f>_xlfn.IFNA(VLOOKUP(AY34, W31:AH34,8,0), _xlfn.IFNA(VLOOKUP(AY34, X31:AH34,8,0), _xlfn.IFNA(VLOOKUP(AY34, Y31:AH34,8,0), _xlfn.IFNA(VLOOKUP(AY34, Z31:AH34,8,0), VLOOKUP(AY34, AA31:AH34,8,0)))))</f>
        <v>0.45902608695652175</v>
      </c>
      <c r="BA34" s="1" t="s">
        <v>38</v>
      </c>
      <c r="BB34" s="14">
        <f>MAX(AD31:AH34)</f>
        <v>0.45902608695652175</v>
      </c>
      <c r="BD34" s="1" t="s">
        <v>38</v>
      </c>
      <c r="BE34" s="4">
        <f>MAX($W31:$AA31)</f>
        <v>4.9478260869565212</v>
      </c>
      <c r="BF34" s="14">
        <f>_xlfn.IFNA(VLOOKUP($BE34, $W31:$AH31,8,0), _xlfn.IFNA(VLOOKUP($BE34, $X31:$AH31,8,0), _xlfn.IFNA(VLOOKUP($BE34, $Y31:$AH31,8,0), _xlfn.IFNA(VLOOKUP($BE34, $Z31:$AH31,8,0), VLOOKUP($BE34, $AA31:$AH31,8,0)))))</f>
        <v>0.45902608695652175</v>
      </c>
      <c r="BH34" s="1" t="s">
        <v>38</v>
      </c>
      <c r="BI34" s="4">
        <f>MAX($W32:$AA32)</f>
        <v>2.7487922705314007</v>
      </c>
      <c r="BJ34" s="5">
        <f>_xlfn.IFNA(VLOOKUP($BI34, $W32:$AH32,8,0), _xlfn.IFNA(VLOOKUP($BI34, $X32:$AH32,8,0), _xlfn.IFNA(VLOOKUP($BI34, $Y32:$AH32,8,0), _xlfn.IFNA(VLOOKUP($BI34, $Z32:$AH32,8,0), VLOOKUP($BI34, $AA32:$AH32,8,0)))))</f>
        <v>0.25260869565217392</v>
      </c>
      <c r="BL34" s="1" t="s">
        <v>38</v>
      </c>
      <c r="BM34" s="13">
        <f>MAX($W33:$AA33)</f>
        <v>4.1231884057971016</v>
      </c>
      <c r="BN34" s="14">
        <f>_xlfn.IFNA(VLOOKUP($BM34, $W33:$AH33,8,0), _xlfn.IFNA(VLOOKUP($BM34, $X33:$AH33,8,0), _xlfn.IFNA(VLOOKUP($BM34, $Y33:$AH33,8,0), _xlfn.IFNA(VLOOKUP($BM34, $Z33:$AH33,8,0), VLOOKUP($BM34, $AA33:$AH33,8,0)))))</f>
        <v>0.38918478260869566</v>
      </c>
      <c r="BP34" s="1" t="s">
        <v>38</v>
      </c>
      <c r="BQ34" s="13">
        <f>MAX($W34:$AA34)</f>
        <v>0.43401983218916856</v>
      </c>
      <c r="BR34" s="14">
        <f>_xlfn.IFNA(VLOOKUP($BQ34, $W34:$AH34,8,0), _xlfn.IFNA(VLOOKUP($BQ34, $X34:$AH34,8,0), _xlfn.IFNA(VLOOKUP($BQ34, $Y34:$AH34,8,0), _xlfn.IFNA(VLOOKUP($BQ34, $Z34:$AH34,8,0), VLOOKUP($BQ34, $AA34:$AH34,8,0)))))</f>
        <v>4.1545385202135771E-2</v>
      </c>
    </row>
    <row r="35" spans="1:70" x14ac:dyDescent="0.35">
      <c r="A35" s="32" t="s">
        <v>56</v>
      </c>
      <c r="B35" t="s">
        <v>27</v>
      </c>
      <c r="C35">
        <v>54</v>
      </c>
      <c r="D35">
        <v>0</v>
      </c>
      <c r="E35">
        <v>0</v>
      </c>
      <c r="F35">
        <v>0</v>
      </c>
      <c r="G35">
        <v>0</v>
      </c>
      <c r="I35">
        <v>5</v>
      </c>
      <c r="J35">
        <v>0</v>
      </c>
      <c r="K35">
        <v>0</v>
      </c>
      <c r="L35">
        <v>0</v>
      </c>
      <c r="M35">
        <v>0</v>
      </c>
      <c r="O35" s="28">
        <f>IF(I35&gt;0, I35/C35, 0)</f>
        <v>9.2592592592592587E-2</v>
      </c>
      <c r="P35" s="28">
        <f>IF(J35&gt;0, J35/D35, 0)</f>
        <v>0</v>
      </c>
      <c r="Q35" s="28">
        <f>IF(K35&gt;0, K35/E35, 0)</f>
        <v>0</v>
      </c>
      <c r="R35" s="28">
        <f>IF(L35&gt;0, L35/F35, 0)</f>
        <v>0</v>
      </c>
      <c r="S35" s="28">
        <f>IF(M35&gt;0, M35/G35, 0)</f>
        <v>0</v>
      </c>
      <c r="T35" s="28"/>
      <c r="U35" s="28">
        <f>53/569</f>
        <v>9.3145869947275917E-2</v>
      </c>
      <c r="V35" s="28"/>
      <c r="W35" s="29">
        <f>O35/$U35</f>
        <v>0.99406009783368277</v>
      </c>
      <c r="X35" s="29">
        <f>P35/$U35</f>
        <v>0</v>
      </c>
      <c r="Y35" s="29">
        <f>Q35/$U35</f>
        <v>0</v>
      </c>
      <c r="Z35" s="29">
        <f>R35/$U35</f>
        <v>0</v>
      </c>
      <c r="AA35" s="29">
        <f>S35/$U35</f>
        <v>0</v>
      </c>
      <c r="AB35" s="29">
        <f>MAX(W35:AA35)</f>
        <v>0.99406009783368277</v>
      </c>
      <c r="AC35" s="29"/>
      <c r="AD35" s="29">
        <f>IF(C35&gt;0,((I35*((3*53)+C35))/(4*C35*53))*(1-(C35-I35)/(569-53)),0)</f>
        <v>8.4195167633627485E-2</v>
      </c>
      <c r="AE35" s="29">
        <f>IF(D35&gt;0,((J35*((3*53)+D35))/(4*D35*53))*(1-(D35-J35)/(569-53)),0)</f>
        <v>0</v>
      </c>
      <c r="AF35" s="29">
        <f>IF(E35&gt;0,((K35*((3*53)+E35))/(4*E35*53))*(1-(E35-K35)/(569-53)),0)</f>
        <v>0</v>
      </c>
      <c r="AG35" s="29">
        <f>IF(F35&gt;0,((L35*((3*53)+F35))/(4*F35*53))*(1-(F35-L35)/(569-53)),0)</f>
        <v>0</v>
      </c>
      <c r="AH35" s="29">
        <f>IF(G35&gt;0,((M35*((3*53)+G35))/(4*G35*53))*(1-(G35-M35)/(569-53)),0)</f>
        <v>0</v>
      </c>
      <c r="AQ35" s="21" t="s">
        <v>29</v>
      </c>
      <c r="AR35" s="4">
        <f t="shared" si="8"/>
        <v>0</v>
      </c>
      <c r="AS35" s="4">
        <f t="shared" si="8"/>
        <v>1</v>
      </c>
      <c r="AT35" s="4">
        <f t="shared" si="8"/>
        <v>1</v>
      </c>
      <c r="AU35" s="4">
        <f t="shared" si="8"/>
        <v>2</v>
      </c>
      <c r="AV35" s="22">
        <f t="shared" si="8"/>
        <v>0</v>
      </c>
      <c r="AW35" s="4"/>
    </row>
    <row r="36" spans="1:70" x14ac:dyDescent="0.35">
      <c r="A36" s="32" t="s">
        <v>56</v>
      </c>
      <c r="B36" t="s">
        <v>28</v>
      </c>
      <c r="C36">
        <v>524</v>
      </c>
      <c r="D36">
        <v>122</v>
      </c>
      <c r="E36">
        <v>1</v>
      </c>
      <c r="F36">
        <v>0</v>
      </c>
      <c r="G36">
        <v>0</v>
      </c>
      <c r="I36">
        <v>37</v>
      </c>
      <c r="J36">
        <v>12</v>
      </c>
      <c r="K36">
        <v>1</v>
      </c>
      <c r="L36">
        <v>0</v>
      </c>
      <c r="M36">
        <v>0</v>
      </c>
      <c r="O36" s="28">
        <f>IF(I36&gt;0, I36/C36, 0)</f>
        <v>7.061068702290077E-2</v>
      </c>
      <c r="P36" s="28">
        <f>IF(J36&gt;0, J36/D36, 0)</f>
        <v>9.8360655737704916E-2</v>
      </c>
      <c r="Q36" s="28">
        <f>IF(K36&gt;0, K36/E36, 0)</f>
        <v>1</v>
      </c>
      <c r="R36" s="28">
        <f>IF(L36&gt;0, L36/F36, 0)</f>
        <v>0</v>
      </c>
      <c r="S36" s="28">
        <f>IF(M36&gt;0, M36/G36, 0)</f>
        <v>0</v>
      </c>
      <c r="T36" s="28"/>
      <c r="U36" s="28">
        <f>53/569</f>
        <v>9.3145869947275917E-2</v>
      </c>
      <c r="V36" s="28"/>
      <c r="W36" s="29">
        <f>O36/$U36</f>
        <v>0.75806567766095356</v>
      </c>
      <c r="X36" s="29">
        <f>P36/$U36</f>
        <v>1.055985153108568</v>
      </c>
      <c r="Y36" s="29">
        <f>Q36/$U36</f>
        <v>10.735849056603774</v>
      </c>
      <c r="Z36" s="29">
        <f>R36/$U36</f>
        <v>0</v>
      </c>
      <c r="AA36" s="29">
        <f>S36/$U36</f>
        <v>0</v>
      </c>
      <c r="AB36" s="29">
        <f>MAX(W36:AA36)</f>
        <v>10.735849056603774</v>
      </c>
      <c r="AC36" s="29"/>
      <c r="AD36" s="29">
        <f>IF(C36&gt;0,((I36*((3*53)+C36))/(4*C36*53))*(1-(C36-I36)/(569-53)),0)</f>
        <v>1.2785083716017579E-2</v>
      </c>
      <c r="AE36" s="29">
        <f>IF(D36&gt;0,((J36*((3*53)+D36))/(4*D36*53))*(1-(D36-J36)/(569-53)),0)</f>
        <v>0.10258130183643964</v>
      </c>
      <c r="AF36" s="29">
        <f>IF(E36&gt;0,((K36*((3*53)+E36))/(4*E36*53))*(1-(E36-K36)/(569-53)),0)</f>
        <v>0.75471698113207553</v>
      </c>
      <c r="AG36" s="29">
        <f>IF(F36&gt;0,((L36*((3*53)+F36))/(4*F36*53))*(1-(F36-L36)/(569-53)),0)</f>
        <v>0</v>
      </c>
      <c r="AH36" s="29">
        <f>IF(G36&gt;0,((M36*((3*53)+G36))/(4*G36*53))*(1-(G36-M36)/(569-53)),0)</f>
        <v>0</v>
      </c>
      <c r="AQ36" s="21" t="s">
        <v>30</v>
      </c>
      <c r="AR36" s="4">
        <f t="shared" si="8"/>
        <v>1</v>
      </c>
      <c r="AS36" s="4">
        <f t="shared" si="8"/>
        <v>0</v>
      </c>
      <c r="AT36" s="4">
        <f t="shared" si="8"/>
        <v>1</v>
      </c>
      <c r="AU36" s="4">
        <f t="shared" si="8"/>
        <v>0</v>
      </c>
      <c r="AV36" s="22">
        <f t="shared" si="8"/>
        <v>0</v>
      </c>
      <c r="AW36" s="4"/>
      <c r="AX36" t="s">
        <v>42</v>
      </c>
      <c r="AY36">
        <f>COUNTIF(AY27:AY34, "&gt;1.5")</f>
        <v>7</v>
      </c>
      <c r="BD36" t="s">
        <v>42</v>
      </c>
      <c r="BE36">
        <f>COUNTIF(BE27:BE34, "&gt;1.5")</f>
        <v>6</v>
      </c>
      <c r="BH36" t="s">
        <v>42</v>
      </c>
      <c r="BI36">
        <f>COUNTIF(BI27:BI34, "&gt;1.5")</f>
        <v>3</v>
      </c>
      <c r="BL36" t="s">
        <v>42</v>
      </c>
      <c r="BM36">
        <f>COUNTIF(BM27:BM34, "&gt;1.5")</f>
        <v>4</v>
      </c>
      <c r="BP36" t="s">
        <v>42</v>
      </c>
      <c r="BQ36">
        <f>COUNTIF(BQ27:BQ34, "&gt;1.5")</f>
        <v>2</v>
      </c>
    </row>
    <row r="37" spans="1:70" x14ac:dyDescent="0.35">
      <c r="A37" s="32" t="s">
        <v>56</v>
      </c>
      <c r="B37" t="s">
        <v>29</v>
      </c>
      <c r="C37">
        <v>561</v>
      </c>
      <c r="D37">
        <v>472</v>
      </c>
      <c r="E37">
        <v>139</v>
      </c>
      <c r="F37">
        <v>10</v>
      </c>
      <c r="G37">
        <v>0</v>
      </c>
      <c r="I37">
        <v>53</v>
      </c>
      <c r="J37">
        <v>46</v>
      </c>
      <c r="K37">
        <v>16</v>
      </c>
      <c r="L37">
        <v>4</v>
      </c>
      <c r="M37">
        <v>0</v>
      </c>
      <c r="O37" s="28">
        <f>IF(I37&gt;0, I37/C37, 0)</f>
        <v>9.4474153297682703E-2</v>
      </c>
      <c r="P37" s="28">
        <f>IF(J37&gt;0, J37/D37, 0)</f>
        <v>9.7457627118644072E-2</v>
      </c>
      <c r="Q37" s="28">
        <f>IF(K37&gt;0, K37/E37, 0)</f>
        <v>0.11510791366906475</v>
      </c>
      <c r="R37" s="28">
        <f>IF(L37&gt;0, L37/F37, 0)</f>
        <v>0.4</v>
      </c>
      <c r="S37" s="28">
        <f>IF(M37&gt;0, M37/G37, 0)</f>
        <v>0</v>
      </c>
      <c r="T37" s="28"/>
      <c r="U37" s="28">
        <f>53/569</f>
        <v>9.3145869947275917E-2</v>
      </c>
      <c r="V37" s="28"/>
      <c r="W37" s="29">
        <f>O37/$U37</f>
        <v>1.0142602495543671</v>
      </c>
      <c r="X37" s="29">
        <f>P37/$U37</f>
        <v>1.0462903741605374</v>
      </c>
      <c r="Y37" s="29">
        <f>Q37/$U37</f>
        <v>1.2357811863716575</v>
      </c>
      <c r="Z37" s="29">
        <f>R37/$U37</f>
        <v>4.2943396226415098</v>
      </c>
      <c r="AA37" s="29">
        <f>S37/$U37</f>
        <v>0</v>
      </c>
      <c r="AB37" s="29">
        <f>MAX(W37:AA37)</f>
        <v>4.2943396226415098</v>
      </c>
      <c r="AC37" s="29"/>
      <c r="AD37" s="29">
        <f>IF(C37&gt;0,((I37*((3*53)+C37))/(4*C37*53))*(1-(C37-I37)/(569-53)),0)</f>
        <v>4.9745056585001951E-3</v>
      </c>
      <c r="AE37" s="29">
        <f>IF(D37&gt;0,((J37*((3*53)+D37))/(4*D37*53))*(1-(D37-J37)/(569-53)),0)</f>
        <v>5.0594363793218841E-2</v>
      </c>
      <c r="AF37" s="29">
        <f>IF(E37&gt;0,((K37*((3*53)+E37))/(4*E37*53))*(1-(E37-K37)/(569-53)),0)</f>
        <v>0.12323340099311512</v>
      </c>
      <c r="AG37" s="29">
        <f>IF(F37&gt;0,((L37*((3*53)+F37))/(4*F37*53))*(1-(F37-L37)/(569-53)),0)</f>
        <v>0.31516015796401931</v>
      </c>
      <c r="AH37" s="29">
        <f>IF(G37&gt;0,((M37*((3*53)+G37))/(4*G37*53))*(1-(G37-M37)/(569-53)),0)</f>
        <v>0</v>
      </c>
      <c r="AQ37" s="19"/>
      <c r="AR37" s="1"/>
      <c r="AS37" s="1"/>
      <c r="AT37" s="1"/>
      <c r="AU37" s="1"/>
      <c r="AV37" s="23"/>
      <c r="AX37" t="s">
        <v>43</v>
      </c>
      <c r="AY37">
        <f>COUNTIF(AY27:AY34, "&gt;2")</f>
        <v>6</v>
      </c>
      <c r="BD37" t="s">
        <v>43</v>
      </c>
      <c r="BE37">
        <f>COUNTIF(BE27:BE34, "&gt;2")</f>
        <v>5</v>
      </c>
      <c r="BH37" t="s">
        <v>43</v>
      </c>
      <c r="BI37">
        <f>COUNTIF(BI27:BI34, "&gt;2")</f>
        <v>3</v>
      </c>
      <c r="BL37" t="s">
        <v>43</v>
      </c>
      <c r="BM37">
        <f>COUNTIF(BM27:BM34, "&gt;2")</f>
        <v>4</v>
      </c>
      <c r="BP37" t="s">
        <v>43</v>
      </c>
      <c r="BQ37">
        <f>COUNTIF(BQ27:BQ34, "&gt;2")</f>
        <v>2</v>
      </c>
    </row>
    <row r="38" spans="1:70" x14ac:dyDescent="0.35">
      <c r="A38" s="32" t="s">
        <v>56</v>
      </c>
      <c r="B38" s="1" t="s">
        <v>30</v>
      </c>
      <c r="C38" s="1">
        <v>19</v>
      </c>
      <c r="D38" s="1">
        <v>3</v>
      </c>
      <c r="E38" s="1">
        <v>0</v>
      </c>
      <c r="F38" s="1">
        <v>0</v>
      </c>
      <c r="G38" s="1">
        <v>0</v>
      </c>
      <c r="H38" s="1"/>
      <c r="I38" s="1">
        <v>2</v>
      </c>
      <c r="J38" s="1">
        <v>0</v>
      </c>
      <c r="K38" s="1">
        <v>0</v>
      </c>
      <c r="L38" s="1">
        <v>0</v>
      </c>
      <c r="M38" s="1">
        <v>0</v>
      </c>
      <c r="N38" s="1"/>
      <c r="O38" s="30">
        <f>IF(I38&gt;0, I38/C38, 0)</f>
        <v>0.10526315789473684</v>
      </c>
      <c r="P38" s="30">
        <f>IF(J38&gt;0, J38/D38, 0)</f>
        <v>0</v>
      </c>
      <c r="Q38" s="30">
        <f>IF(K38&gt;0, K38/E38, 0)</f>
        <v>0</v>
      </c>
      <c r="R38" s="30">
        <f>IF(L38&gt;0, L38/F38, 0)</f>
        <v>0</v>
      </c>
      <c r="S38" s="30">
        <f>IF(M38&gt;0, M38/G38, 0)</f>
        <v>0</v>
      </c>
      <c r="T38" s="30"/>
      <c r="U38" s="30">
        <f>53/569</f>
        <v>9.3145869947275917E-2</v>
      </c>
      <c r="V38" s="30"/>
      <c r="W38" s="31">
        <f>O38/$U38</f>
        <v>1.1300893743793445</v>
      </c>
      <c r="X38" s="31">
        <f>P38/$U38</f>
        <v>0</v>
      </c>
      <c r="Y38" s="31">
        <f>Q38/$U38</f>
        <v>0</v>
      </c>
      <c r="Z38" s="31">
        <f>R38/$U38</f>
        <v>0</v>
      </c>
      <c r="AA38" s="31">
        <f>S38/$U38</f>
        <v>0</v>
      </c>
      <c r="AB38" s="31">
        <f>MAX(W38:AA38)</f>
        <v>1.1300893743793445</v>
      </c>
      <c r="AC38" s="31"/>
      <c r="AD38" s="31">
        <f>IF(C38&gt;0,((I38*((3*53)+C38))/(4*C38*53))*(1-(C38-I38)/(569-53)),0)</f>
        <v>8.5469542658753062E-2</v>
      </c>
      <c r="AE38" s="31">
        <f>IF(D38&gt;0,((J38*((3*53)+D38))/(4*D38*53))*(1-(D38-J38)/(569-53)),0)</f>
        <v>0</v>
      </c>
      <c r="AF38" s="31">
        <f>IF(E38&gt;0,((K38*((3*53)+E38))/(4*E38*53))*(1-(E38-K38)/(569-53)),0)</f>
        <v>0</v>
      </c>
      <c r="AG38" s="31">
        <f>IF(F38&gt;0,((L38*((3*53)+F38))/(4*F38*53))*(1-(F38-L38)/(569-53)),0)</f>
        <v>0</v>
      </c>
      <c r="AH38" s="31">
        <f>IF(G38&gt;0,((M38*((3*53)+G38))/(4*G38*53))*(1-(G38-M38)/(569-53)),0)</f>
        <v>0</v>
      </c>
    </row>
    <row r="39" spans="1:70" x14ac:dyDescent="0.35">
      <c r="A39" s="32" t="s">
        <v>57</v>
      </c>
      <c r="B39" t="s">
        <v>27</v>
      </c>
      <c r="C39">
        <v>564</v>
      </c>
      <c r="D39">
        <v>473</v>
      </c>
      <c r="E39">
        <v>99</v>
      </c>
      <c r="F39">
        <v>10</v>
      </c>
      <c r="G39">
        <v>0</v>
      </c>
      <c r="I39">
        <v>55</v>
      </c>
      <c r="J39">
        <v>39</v>
      </c>
      <c r="K39">
        <v>9</v>
      </c>
      <c r="L39">
        <v>2</v>
      </c>
      <c r="M39">
        <v>0</v>
      </c>
      <c r="O39" s="28">
        <f>IF(I39&gt;0, I39/C39, 0)</f>
        <v>9.7517730496453903E-2</v>
      </c>
      <c r="P39" s="28">
        <f>IF(J39&gt;0, J39/D39, 0)</f>
        <v>8.2452431289640596E-2</v>
      </c>
      <c r="Q39" s="28">
        <f>IF(K39&gt;0, K39/E39, 0)</f>
        <v>9.0909090909090912E-2</v>
      </c>
      <c r="R39" s="28">
        <f>IF(L39&gt;0, L39/F39, 0)</f>
        <v>0.2</v>
      </c>
      <c r="S39" s="28">
        <f>IF(M39&gt;0, M39/G39, 0)</f>
        <v>0</v>
      </c>
      <c r="T39" s="28"/>
      <c r="U39" s="28">
        <f>57/569</f>
        <v>0.10017574692442882</v>
      </c>
      <c r="V39" s="28"/>
      <c r="W39" s="29">
        <f>O39/$U39</f>
        <v>0.97346646758740829</v>
      </c>
      <c r="X39" s="29">
        <f>P39/$U39</f>
        <v>0.82307777901413159</v>
      </c>
      <c r="Y39" s="29">
        <f>Q39/$U39</f>
        <v>0.90749601275917069</v>
      </c>
      <c r="Z39" s="29">
        <f>R39/$U39</f>
        <v>1.9964912280701756</v>
      </c>
      <c r="AA39" s="29">
        <f>S39/$U39</f>
        <v>0</v>
      </c>
      <c r="AB39" s="29">
        <f>MAX(W39:AA39)</f>
        <v>1.9964912280701756</v>
      </c>
      <c r="AC39" s="29"/>
      <c r="AD39" s="29">
        <f>IF(C39&gt;0,((I39*((3*57)+C39))/(4*C39*57))*(1-(C39-I39)/(569-57)),0)</f>
        <v>1.841990437779955E-3</v>
      </c>
      <c r="AE39" s="29">
        <f>IF(D39&gt;0,((J39*((3*57)+D39))/(4*D39*57))*(1-(D39-J39)/(569-57)),0)</f>
        <v>3.5479633776566155E-2</v>
      </c>
      <c r="AF39" s="29">
        <f>IF(E39&gt;0,((K39*((3*57)+E39))/(4*E39*57))*(1-(E39-K39)/(569-57)),0)</f>
        <v>8.8731683612440201E-2</v>
      </c>
      <c r="AG39" s="29">
        <f>IF(F39&gt;0,((L39*((3*57)+F39))/(4*F39*57))*(1-(F39-L39)/(569-57)),0)</f>
        <v>0.15629111842105262</v>
      </c>
      <c r="AH39" s="29">
        <f>IF(G39&gt;0,((M39*((3*57)+G39))/(4*G39*57))*(1-(G39-M39)/(569-57)),0)</f>
        <v>0</v>
      </c>
      <c r="AX39" s="1" t="s">
        <v>45</v>
      </c>
      <c r="AY39" s="1"/>
    </row>
    <row r="40" spans="1:70" x14ac:dyDescent="0.35">
      <c r="A40" s="32" t="s">
        <v>57</v>
      </c>
      <c r="B40" t="s">
        <v>28</v>
      </c>
      <c r="C40">
        <v>561</v>
      </c>
      <c r="D40">
        <v>272</v>
      </c>
      <c r="E40">
        <v>1</v>
      </c>
      <c r="F40">
        <v>0</v>
      </c>
      <c r="G40">
        <v>0</v>
      </c>
      <c r="I40">
        <v>54</v>
      </c>
      <c r="J40">
        <v>17</v>
      </c>
      <c r="K40">
        <v>0</v>
      </c>
      <c r="L40">
        <v>0</v>
      </c>
      <c r="M40">
        <v>0</v>
      </c>
      <c r="O40" s="28">
        <f>IF(I40&gt;0, I40/C40, 0)</f>
        <v>9.6256684491978606E-2</v>
      </c>
      <c r="P40" s="28">
        <f>IF(J40&gt;0, J40/D40, 0)</f>
        <v>6.25E-2</v>
      </c>
      <c r="Q40" s="28">
        <f>IF(K40&gt;0, K40/E40, 0)</f>
        <v>0</v>
      </c>
      <c r="R40" s="28">
        <f>IF(L40&gt;0, L40/F40, 0)</f>
        <v>0</v>
      </c>
      <c r="S40" s="28">
        <f>IF(M40&gt;0, M40/G40, 0)</f>
        <v>0</v>
      </c>
      <c r="T40" s="28"/>
      <c r="U40" s="28">
        <f>57/569</f>
        <v>0.10017574692442882</v>
      </c>
      <c r="V40" s="28"/>
      <c r="W40" s="29">
        <f>O40/$U40</f>
        <v>0.9608781311567689</v>
      </c>
      <c r="X40" s="29">
        <f>P40/$U40</f>
        <v>0.62390350877192979</v>
      </c>
      <c r="Y40" s="29">
        <f>Q40/$U40</f>
        <v>0</v>
      </c>
      <c r="Z40" s="29">
        <f>R40/$U40</f>
        <v>0</v>
      </c>
      <c r="AA40" s="29">
        <f>S40/$U40</f>
        <v>0</v>
      </c>
      <c r="AB40" s="29">
        <f>MAX(W40:AA40)</f>
        <v>0.9608781311567689</v>
      </c>
      <c r="AC40" s="29"/>
      <c r="AD40" s="29">
        <f>IF(C40&gt;0,((I40*((3*57)+C40))/(4*C40*57))*(1-(C40-I40)/(569-57)),0)</f>
        <v>3.0179161975795107E-3</v>
      </c>
      <c r="AE40" s="29">
        <f>IF(D40&gt;0,((J40*((3*57)+D40))/(4*D40*57))*(1-(D40-J40)/(569-57)),0)</f>
        <v>6.095538222998903E-2</v>
      </c>
      <c r="AF40" s="29">
        <f>IF(E40&gt;0,((K40*((3*57)+E40))/(4*E40*57))*(1-(E40-K40)/(569-57)),0)</f>
        <v>0</v>
      </c>
      <c r="AG40" s="29">
        <f>IF(F40&gt;0,((L40*((3*57)+F40))/(4*F40*57))*(1-(F40-L40)/(569-57)),0)</f>
        <v>0</v>
      </c>
      <c r="AH40" s="29">
        <f>IF(G40&gt;0,((M40*((3*57)+G40))/(4*G40*57))*(1-(G40-M40)/(569-57)),0)</f>
        <v>0</v>
      </c>
      <c r="AX40" t="s">
        <v>26</v>
      </c>
      <c r="AY40" t="str">
        <f>IF(COUNTIF(W3:AA3,AY27), B3, IF(COUNTIF(W4:AA4,AY27), B4, IF(COUNTIF(W5:AA5,AY27), B5, B6)))</f>
        <v>dU</v>
      </c>
    </row>
    <row r="41" spans="1:70" x14ac:dyDescent="0.35">
      <c r="A41" s="32" t="s">
        <v>57</v>
      </c>
      <c r="B41" t="s">
        <v>29</v>
      </c>
      <c r="C41">
        <v>554</v>
      </c>
      <c r="D41">
        <v>386</v>
      </c>
      <c r="E41">
        <v>57</v>
      </c>
      <c r="F41">
        <v>2</v>
      </c>
      <c r="G41">
        <v>0</v>
      </c>
      <c r="I41">
        <v>54</v>
      </c>
      <c r="J41">
        <v>37</v>
      </c>
      <c r="K41">
        <v>5</v>
      </c>
      <c r="L41">
        <v>1</v>
      </c>
      <c r="M41">
        <v>0</v>
      </c>
      <c r="O41" s="28">
        <f>IF(I41&gt;0, I41/C41, 0)</f>
        <v>9.7472924187725629E-2</v>
      </c>
      <c r="P41" s="28">
        <f>IF(J41&gt;0, J41/D41, 0)</f>
        <v>9.585492227979274E-2</v>
      </c>
      <c r="Q41" s="28">
        <f>IF(K41&gt;0, K41/E41, 0)</f>
        <v>8.771929824561403E-2</v>
      </c>
      <c r="R41" s="28">
        <f>IF(L41&gt;0, L41/F41, 0)</f>
        <v>0.5</v>
      </c>
      <c r="S41" s="28">
        <f>IF(M41&gt;0, M41/G41, 0)</f>
        <v>0</v>
      </c>
      <c r="T41" s="28"/>
      <c r="U41" s="28">
        <f>57/569</f>
        <v>0.10017574692442882</v>
      </c>
      <c r="V41" s="28"/>
      <c r="W41" s="29">
        <f>O41/$U41</f>
        <v>0.97301919057571729</v>
      </c>
      <c r="X41" s="29">
        <f>P41/$U41</f>
        <v>0.95686755749477315</v>
      </c>
      <c r="Y41" s="29">
        <f>Q41/$U41</f>
        <v>0.87565404739919972</v>
      </c>
      <c r="Z41" s="29">
        <f>R41/$U41</f>
        <v>4.9912280701754383</v>
      </c>
      <c r="AA41" s="29">
        <f>S41/$U41</f>
        <v>0</v>
      </c>
      <c r="AB41" s="29">
        <f>MAX(W41:AA41)</f>
        <v>4.9912280701754383</v>
      </c>
      <c r="AC41" s="29"/>
      <c r="AD41" s="29">
        <f>IF(C41&gt;0,((I41*((3*57)+C41))/(4*C41*57))*(1-(C41-I41)/(569-57)),0)</f>
        <v>7.2643780875926278E-3</v>
      </c>
      <c r="AE41" s="29">
        <f>IF(D41&gt;0,((J41*((3*57)+D41))/(4*D41*57))*(1-(D41-J41)/(569-57)),0)</f>
        <v>7.4550817645839013E-2</v>
      </c>
      <c r="AF41" s="29">
        <f>IF(E41&gt;0,((K41*((3*57)+E41))/(4*E41*57))*(1-(E41-K41)/(569-57)),0)</f>
        <v>7.8810307017543851E-2</v>
      </c>
      <c r="AG41" s="29">
        <f>IF(F41&gt;0,((L41*((3*57)+F41))/(4*F41*57))*(1-(F41-L41)/(569-57)),0)</f>
        <v>0.37864497669956143</v>
      </c>
      <c r="AH41" s="29">
        <f>IF(G41&gt;0,((M41*((3*57)+G41))/(4*G41*57))*(1-(G41-M41)/(569-57)),0)</f>
        <v>0</v>
      </c>
      <c r="AX41" t="s">
        <v>31</v>
      </c>
      <c r="AY41" t="str">
        <f>IF(COUNTIF(W7:AA7,AY28), B7, IF(COUNTIF(W8:AA8,AY28), B8, IF(COUNTIF(W9:AA9,AY28), B9, B10)))</f>
        <v>dU(class)</v>
      </c>
    </row>
    <row r="42" spans="1:70" x14ac:dyDescent="0.35">
      <c r="A42" s="32" t="s">
        <v>35</v>
      </c>
      <c r="B42" s="1" t="s">
        <v>27</v>
      </c>
      <c r="C42" s="36">
        <v>568</v>
      </c>
      <c r="D42" s="36">
        <v>525</v>
      </c>
      <c r="E42" s="36">
        <v>179</v>
      </c>
      <c r="F42" s="36">
        <v>6</v>
      </c>
      <c r="G42" s="36">
        <v>0</v>
      </c>
      <c r="H42" s="1"/>
      <c r="I42" s="36">
        <v>39</v>
      </c>
      <c r="J42" s="36">
        <v>38</v>
      </c>
      <c r="K42" s="36">
        <v>6</v>
      </c>
      <c r="L42" s="36">
        <v>0</v>
      </c>
      <c r="M42" s="36">
        <v>0</v>
      </c>
      <c r="N42" s="1"/>
      <c r="O42" s="9">
        <f>IF(I42&gt;0, I42/C42, 0)</f>
        <v>6.8661971830985921E-2</v>
      </c>
      <c r="P42" s="9">
        <f>IF(J42&gt;0, J42/D42, 0)</f>
        <v>7.2380952380952379E-2</v>
      </c>
      <c r="Q42" s="9">
        <f>IF(K42&gt;0, K42/E42, 0)</f>
        <v>3.3519553072625698E-2</v>
      </c>
      <c r="R42" s="9">
        <f>IF(L42&gt;0, L42/F42, 0)</f>
        <v>0</v>
      </c>
      <c r="S42" s="9">
        <f>IF(M42&gt;0, M42/G42, 0)</f>
        <v>0</v>
      </c>
      <c r="T42" s="9"/>
      <c r="U42" s="9">
        <f>39/569</f>
        <v>6.8541300527240778E-2</v>
      </c>
      <c r="V42" s="9"/>
      <c r="W42" s="10">
        <f>O42/$U42</f>
        <v>1.0017605633802817</v>
      </c>
      <c r="X42" s="10">
        <f>P42/$U42</f>
        <v>1.0560195360195359</v>
      </c>
      <c r="Y42" s="10">
        <f>Q42/$U42</f>
        <v>0.48904168457241076</v>
      </c>
      <c r="Z42" s="10">
        <f>R42/$U42</f>
        <v>0</v>
      </c>
      <c r="AA42" s="10">
        <f>S42/$U42</f>
        <v>0</v>
      </c>
      <c r="AB42" s="10">
        <f>MAX(W42:AA42)</f>
        <v>1.0560195360195359</v>
      </c>
      <c r="AC42" s="10"/>
      <c r="AD42" s="10">
        <f>IF(C42&gt;0,((I42*((3*39)+C42))/(4*C42*39))*(1-(C42-I42)/(569-39)),0)</f>
        <v>5.6886128089290446E-4</v>
      </c>
      <c r="AE42" s="10">
        <f>IF(D42&gt;0,((J42*((3*39)+D42))/(4*D42*39))*(1-(D42-J42)/(569-39)),0)</f>
        <v>2.4167254129518277E-2</v>
      </c>
      <c r="AF42" s="10">
        <f>IF(E42&gt;0,((K42*((3*39)+E42))/(4*E42*39))*(1-(E42-K42)/(569-39)),0)</f>
        <v>4.2840810501820308E-2</v>
      </c>
      <c r="AG42" s="10">
        <f>IF(F42&gt;0,((L42*((3*39)+F42))/(4*F42*39))*(1-(F42-L42)/(569-39)),0)</f>
        <v>0</v>
      </c>
      <c r="AH42" s="10">
        <f>IF(G42&gt;0,((M42*((3*39)+G42))/(4*G42*39))*(1-(G42-M42)/(569-39)),0)</f>
        <v>0</v>
      </c>
      <c r="AX42" t="s">
        <v>32</v>
      </c>
      <c r="AY42" t="str">
        <f>IF(COUNTIF(W11:AA11,AY29), B11, IF(COUNTIF(W12:AA12,AY29), B12, IF(COUNTIF(W13:AA13,AY29), B13, B14)))</f>
        <v>dE(class)</v>
      </c>
    </row>
    <row r="43" spans="1:70" x14ac:dyDescent="0.35">
      <c r="A43" s="32" t="s">
        <v>35</v>
      </c>
      <c r="B43" t="s">
        <v>28</v>
      </c>
      <c r="C43" s="25">
        <v>566</v>
      </c>
      <c r="D43" s="25">
        <v>380</v>
      </c>
      <c r="E43" s="25">
        <v>66</v>
      </c>
      <c r="F43" s="25">
        <v>2</v>
      </c>
      <c r="G43" s="25">
        <v>0</v>
      </c>
      <c r="I43" s="25">
        <v>39</v>
      </c>
      <c r="J43" s="25">
        <v>24</v>
      </c>
      <c r="K43" s="25">
        <v>6</v>
      </c>
      <c r="L43" s="25">
        <v>0</v>
      </c>
      <c r="M43" s="25">
        <v>0</v>
      </c>
      <c r="O43" s="2">
        <f>IF(I43&gt;0, I43/C43, 0)</f>
        <v>6.8904593639575976E-2</v>
      </c>
      <c r="P43" s="2">
        <f>IF(J43&gt;0, J43/D43, 0)</f>
        <v>6.3157894736842107E-2</v>
      </c>
      <c r="Q43" s="2">
        <f>IF(K43&gt;0, K43/E43, 0)</f>
        <v>9.0909090909090912E-2</v>
      </c>
      <c r="R43" s="2">
        <f>IF(L43&gt;0, L43/F43, 0)</f>
        <v>0</v>
      </c>
      <c r="S43" s="2">
        <f>IF(M43&gt;0, M43/G43, 0)</f>
        <v>0</v>
      </c>
      <c r="T43" s="2"/>
      <c r="U43" s="2">
        <f>39/569</f>
        <v>6.8541300527240778E-2</v>
      </c>
      <c r="V43" s="2"/>
      <c r="W43" s="3">
        <f>O43/$U43</f>
        <v>1.0053003533568905</v>
      </c>
      <c r="X43" s="3">
        <f>P43/$U43</f>
        <v>0.92145748987854248</v>
      </c>
      <c r="Y43" s="3">
        <f>Q43/$U43</f>
        <v>1.3263403263403262</v>
      </c>
      <c r="Z43" s="3">
        <f>R43/$U43</f>
        <v>0</v>
      </c>
      <c r="AA43" s="3">
        <f>S43/$U43</f>
        <v>0</v>
      </c>
      <c r="AB43" s="3">
        <f>MAX(W43:AA43)</f>
        <v>1.3263403263403262</v>
      </c>
      <c r="AC43" s="3"/>
      <c r="AD43" s="3">
        <f>IF(C43&gt;0,((I43*((3*39)+C43))/(4*C43*39))*(1-(C43-I43)/(569-39)),0)</f>
        <v>1.7076138409227277E-3</v>
      </c>
      <c r="AE43" s="3">
        <f>IF(D43&gt;0,((J43*((3*39)+D43))/(4*D43*39))*(1-(D43-J43)/(569-39)),0)</f>
        <v>6.6059124589412571E-2</v>
      </c>
      <c r="AF43" s="3">
        <f>IF(E43&gt;0,((K43*((3*39)+E43))/(4*E43*39))*(1-(E43-K43)/(569-39)),0)</f>
        <v>9.4570523815806828E-2</v>
      </c>
      <c r="AG43" s="3">
        <f>IF(F43&gt;0,((L43*((3*39)+F43))/(4*F43*39))*(1-(F43-L43)/(569-39)),0)</f>
        <v>0</v>
      </c>
      <c r="AH43" s="3">
        <f>IF(G43&gt;0,((M43*((3*39)+G43))/(4*G43*39))*(1-(G43-M43)/(569-39)),0)</f>
        <v>0</v>
      </c>
      <c r="AX43" t="s">
        <v>33</v>
      </c>
      <c r="AY43" t="str">
        <f>IF(COUNTIF(W15:AA15,AY30), B15, IF(COUNTIF(W16:AA16,AY30), B16, IF(COUNTIF(W17:AA17,AY30), B17, B18)))</f>
        <v>dE(class)</v>
      </c>
    </row>
    <row r="44" spans="1:70" x14ac:dyDescent="0.35">
      <c r="A44" s="32" t="s">
        <v>35</v>
      </c>
      <c r="B44" t="s">
        <v>29</v>
      </c>
      <c r="C44" s="25">
        <v>566</v>
      </c>
      <c r="D44" s="25">
        <v>459</v>
      </c>
      <c r="E44" s="25">
        <v>68</v>
      </c>
      <c r="F44" s="25">
        <v>3</v>
      </c>
      <c r="G44" s="25">
        <v>0</v>
      </c>
      <c r="I44" s="25">
        <v>39</v>
      </c>
      <c r="J44" s="25">
        <v>34</v>
      </c>
      <c r="K44" s="25">
        <v>9</v>
      </c>
      <c r="L44" s="25">
        <v>2</v>
      </c>
      <c r="M44" s="25">
        <v>0</v>
      </c>
      <c r="O44" s="2">
        <f>IF(I44&gt;0, I44/C44, 0)</f>
        <v>6.8904593639575976E-2</v>
      </c>
      <c r="P44" s="2">
        <f>IF(J44&gt;0, J44/D44, 0)</f>
        <v>7.407407407407407E-2</v>
      </c>
      <c r="Q44" s="2">
        <f>IF(K44&gt;0, K44/E44, 0)</f>
        <v>0.13235294117647059</v>
      </c>
      <c r="R44" s="2">
        <f>IF(L44&gt;0, L44/F44, 0)</f>
        <v>0.66666666666666663</v>
      </c>
      <c r="S44" s="2">
        <f>IF(M44&gt;0, M44/G44, 0)</f>
        <v>0</v>
      </c>
      <c r="T44" s="2"/>
      <c r="U44" s="2">
        <f>39/569</f>
        <v>6.8541300527240778E-2</v>
      </c>
      <c r="V44" s="2"/>
      <c r="W44" s="3">
        <f>O44/$U44</f>
        <v>1.0053003533568905</v>
      </c>
      <c r="X44" s="3">
        <f>P44/$U44</f>
        <v>1.0807217473884139</v>
      </c>
      <c r="Y44" s="3">
        <f>Q44/$U44</f>
        <v>1.930995475113122</v>
      </c>
      <c r="Z44" s="3">
        <f>R44/$U44</f>
        <v>9.7264957264957257</v>
      </c>
      <c r="AA44" s="3">
        <f>S44/$U44</f>
        <v>0</v>
      </c>
      <c r="AB44" s="3">
        <f>MAX(W44:AA44)</f>
        <v>9.7264957264957257</v>
      </c>
      <c r="AC44" s="3"/>
      <c r="AD44" s="3">
        <f>IF(C44&gt;0,((I44*((3*39)+C44))/(4*C44*39))*(1-(C44-I44)/(569-39)),0)</f>
        <v>1.7076138409227277E-3</v>
      </c>
      <c r="AE44" s="3">
        <f>IF(D44&gt;0,((J44*((3*39)+D44))/(4*D44*39))*(1-(D44-J44)/(569-39)),0)</f>
        <v>5.4184808901790026E-2</v>
      </c>
      <c r="AF44" s="3">
        <f>IF(E44&gt;0,((K44*((3*39)+E44))/(4*E44*39))*(1-(E44-K44)/(569-39)),0)</f>
        <v>0.13948444036540597</v>
      </c>
      <c r="AG44" s="3">
        <f>IF(F44&gt;0,((L44*((3*39)+F44))/(4*F44*39))*(1-(F44-L44)/(569-39)),0)</f>
        <v>0.51185292694726647</v>
      </c>
      <c r="AH44" s="3">
        <f>IF(G44&gt;0,((M44*((3*39)+G44))/(4*G44*39))*(1-(G44-M44)/(569-39)),0)</f>
        <v>0</v>
      </c>
      <c r="AX44" t="s">
        <v>34</v>
      </c>
      <c r="AY44" t="str">
        <f>IF(COUNTIF(W19:AA19,AY31), B19, IF(COUNTIF(W20:AA20,AY31), B20, IF(COUNTIF(W21:AA21,AY31), B21, B22)))</f>
        <v>dU</v>
      </c>
    </row>
    <row r="45" spans="1:70" x14ac:dyDescent="0.35">
      <c r="A45" s="32" t="s">
        <v>35</v>
      </c>
      <c r="B45" s="35" t="s">
        <v>30</v>
      </c>
      <c r="C45" s="35">
        <v>556</v>
      </c>
      <c r="D45" s="35">
        <v>358</v>
      </c>
      <c r="E45" s="35">
        <v>2</v>
      </c>
      <c r="F45" s="35">
        <v>0</v>
      </c>
      <c r="G45" s="35">
        <v>0</v>
      </c>
      <c r="H45" s="35"/>
      <c r="I45" s="35">
        <v>38</v>
      </c>
      <c r="J45" s="35">
        <v>31</v>
      </c>
      <c r="K45" s="35">
        <v>0</v>
      </c>
      <c r="L45" s="35">
        <v>0</v>
      </c>
      <c r="M45" s="35">
        <v>0</v>
      </c>
      <c r="N45" s="35"/>
      <c r="O45" s="37">
        <f>IF(I45&gt;0, I45/C45, 0)</f>
        <v>6.83453237410072E-2</v>
      </c>
      <c r="P45" s="37">
        <f>IF(J45&gt;0, J45/D45, 0)</f>
        <v>8.6592178770949726E-2</v>
      </c>
      <c r="Q45" s="37">
        <f>IF(K45&gt;0, K45/E45, 0)</f>
        <v>0</v>
      </c>
      <c r="R45" s="37">
        <f>IF(L45&gt;0, L45/F45, 0)</f>
        <v>0</v>
      </c>
      <c r="S45" s="37">
        <f>IF(M45&gt;0, M45/G45, 0)</f>
        <v>0</v>
      </c>
      <c r="T45" s="37"/>
      <c r="U45" s="37">
        <f>39/569</f>
        <v>6.8541300527240778E-2</v>
      </c>
      <c r="V45" s="37"/>
      <c r="W45" s="27">
        <f>O45/$U45</f>
        <v>0.99714074893931004</v>
      </c>
      <c r="X45" s="27">
        <f>P45/$U45</f>
        <v>1.2633576851453947</v>
      </c>
      <c r="Y45" s="27">
        <f>Q45/$U45</f>
        <v>0</v>
      </c>
      <c r="Z45" s="27">
        <f>R45/$U45</f>
        <v>0</v>
      </c>
      <c r="AA45" s="27">
        <f>S45/$U45</f>
        <v>0</v>
      </c>
      <c r="AB45" s="27">
        <f>MAX(W45:AA45)</f>
        <v>1.2633576851453947</v>
      </c>
      <c r="AC45" s="27"/>
      <c r="AD45" s="27">
        <f>IF(C45&gt;0,((I45*((3*39)+C45))/(4*C45*39))*(1-(C45-I45)/(569-39)),0)</f>
        <v>6.6758204466905412E-3</v>
      </c>
      <c r="AE45" s="27">
        <f>IF(D45&gt;0,((J45*((3*39)+D45))/(4*D45*39))*(1-(D45-J45)/(569-39)),0)</f>
        <v>0.10098755246720884</v>
      </c>
      <c r="AF45" s="27">
        <f>IF(E45&gt;0,((K45*((3*39)+E45))/(4*E45*39))*(1-(E45-K45)/(569-39)),0)</f>
        <v>0</v>
      </c>
      <c r="AG45" s="27">
        <f>IF(F45&gt;0,((L45*((3*39)+F45))/(4*F45*39))*(1-(F45-L45)/(569-39)),0)</f>
        <v>0</v>
      </c>
      <c r="AH45" s="27">
        <f>IF(G45&gt;0,((M45*((3*39)+G45))/(4*G45*39))*(1-(G45-M45)/(569-39)),0)</f>
        <v>0</v>
      </c>
      <c r="AX45" t="s">
        <v>35</v>
      </c>
      <c r="AY45" t="str">
        <f>IF(COUNTIF(W23:AA23,AY32), B23, IF(COUNTIF(W24:AA24,AY32), B24, IF(COUNTIF(W25:AA25,AY32), B25, B26)))</f>
        <v>dE(class)</v>
      </c>
    </row>
    <row r="46" spans="1:70" x14ac:dyDescent="0.35">
      <c r="A46" s="32" t="s">
        <v>37</v>
      </c>
      <c r="B46" s="1" t="s">
        <v>27</v>
      </c>
      <c r="C46" s="36">
        <v>568</v>
      </c>
      <c r="D46" s="36">
        <v>528</v>
      </c>
      <c r="E46" s="36">
        <v>223</v>
      </c>
      <c r="F46" s="36">
        <v>20</v>
      </c>
      <c r="G46" s="36">
        <v>0</v>
      </c>
      <c r="H46" s="1"/>
      <c r="I46" s="36">
        <v>56</v>
      </c>
      <c r="J46" s="36">
        <v>51</v>
      </c>
      <c r="K46" s="36">
        <v>37</v>
      </c>
      <c r="L46" s="36">
        <v>5</v>
      </c>
      <c r="M46" s="36">
        <v>0</v>
      </c>
      <c r="N46" s="1"/>
      <c r="O46" s="9">
        <f>IF(I46&gt;0, I46/C46, 0)</f>
        <v>9.8591549295774641E-2</v>
      </c>
      <c r="P46" s="9">
        <f>IF(J46&gt;0, J46/D46, 0)</f>
        <v>9.6590909090909088E-2</v>
      </c>
      <c r="Q46" s="9">
        <f>IF(K46&gt;0, K46/E46, 0)</f>
        <v>0.16591928251121077</v>
      </c>
      <c r="R46" s="9">
        <f>IF(L46&gt;0, L46/F46, 0)</f>
        <v>0.25</v>
      </c>
      <c r="S46" s="9">
        <f>IF(M46&gt;0, M46/G46, 0)</f>
        <v>0</v>
      </c>
      <c r="T46" s="9"/>
      <c r="U46" s="9">
        <f>56/569</f>
        <v>9.8418277680140595E-2</v>
      </c>
      <c r="V46" s="9"/>
      <c r="W46" s="10">
        <f>O46/$U46</f>
        <v>1.0017605633802817</v>
      </c>
      <c r="X46" s="10">
        <f>P46/$U46</f>
        <v>0.98143262987012991</v>
      </c>
      <c r="Y46" s="10">
        <f>Q46/$U46</f>
        <v>1.6858584240871237</v>
      </c>
      <c r="Z46" s="10">
        <f>R46/$U46</f>
        <v>2.5401785714285716</v>
      </c>
      <c r="AA46" s="10">
        <f>S46/$U46</f>
        <v>0</v>
      </c>
      <c r="AB46" s="10">
        <f>MAX(W46:AA46)</f>
        <v>2.5401785714285716</v>
      </c>
      <c r="AC46" s="10"/>
      <c r="AD46" s="10">
        <f>IF(C46&gt;0,((I46*((3*56)+C46))/(4*C46*56))*(1-(C46-I46)/(569-56)),0)</f>
        <v>6.3146912665076069E-4</v>
      </c>
      <c r="AE46" s="10">
        <f>IF(D46&gt;0,((J46*((3*56)+D46))/(4*D46*56))*(1-(D46-J46)/(569-56)),0)</f>
        <v>2.1061175666438822E-2</v>
      </c>
      <c r="AF46" s="10">
        <f>IF(E46&gt;0,((K46*((3*56)+E46))/(4*E46*56))*(1-(E46-K46)/(569-56)),0)</f>
        <v>0.18461032532751909</v>
      </c>
      <c r="AG46" s="10">
        <f>IF(F46&gt;0,((L46*((3*56)+F46))/(4*F46*56))*(1-(F46-L46)/(569-56)),0)</f>
        <v>0.20368629908103594</v>
      </c>
      <c r="AH46" s="10">
        <f>IF(G46&gt;0,((M46*((3*56)+G46))/(4*G46*56))*(1-(G46-M46)/(569-56)),0)</f>
        <v>0</v>
      </c>
      <c r="AX46" t="s">
        <v>37</v>
      </c>
      <c r="AY46" t="str">
        <f>IF(COUNTIF(W27:AA27,AY33), B27, IF(COUNTIF(W28:AA28,AY33), B28, IF(COUNTIF(W29:AA29,AY33), B29, B30)))</f>
        <v>dU</v>
      </c>
    </row>
    <row r="47" spans="1:70" x14ac:dyDescent="0.35">
      <c r="A47" s="32" t="s">
        <v>37</v>
      </c>
      <c r="B47" t="s">
        <v>28</v>
      </c>
      <c r="C47" s="25">
        <v>17</v>
      </c>
      <c r="D47" s="25">
        <v>0</v>
      </c>
      <c r="E47" s="25">
        <v>0</v>
      </c>
      <c r="F47" s="25">
        <v>0</v>
      </c>
      <c r="G47" s="25">
        <v>0</v>
      </c>
      <c r="I47" s="25">
        <v>4</v>
      </c>
      <c r="J47" s="25">
        <v>0</v>
      </c>
      <c r="K47" s="25">
        <v>0</v>
      </c>
      <c r="L47" s="25">
        <v>0</v>
      </c>
      <c r="M47" s="25">
        <v>0</v>
      </c>
      <c r="O47" s="2">
        <f>IF(I47&gt;0, I47/C47, 0)</f>
        <v>0.23529411764705882</v>
      </c>
      <c r="P47" s="2">
        <f>IF(J47&gt;0, J47/D47, 0)</f>
        <v>0</v>
      </c>
      <c r="Q47" s="2">
        <f>IF(K47&gt;0, K47/E47, 0)</f>
        <v>0</v>
      </c>
      <c r="R47" s="2">
        <f>IF(L47&gt;0, L47/F47, 0)</f>
        <v>0</v>
      </c>
      <c r="S47" s="2">
        <f>IF(M47&gt;0, M47/G47, 0)</f>
        <v>0</v>
      </c>
      <c r="T47" s="2"/>
      <c r="U47" s="2">
        <f>56/569</f>
        <v>9.8418277680140595E-2</v>
      </c>
      <c r="V47" s="2"/>
      <c r="W47" s="3">
        <f>O47/$U47</f>
        <v>2.3907563025210083</v>
      </c>
      <c r="X47" s="3">
        <f>P47/$U47</f>
        <v>0</v>
      </c>
      <c r="Y47" s="3">
        <f>Q47/$U47</f>
        <v>0</v>
      </c>
      <c r="Z47" s="3">
        <f>R47/$U47</f>
        <v>0</v>
      </c>
      <c r="AA47" s="3">
        <f>S47/$U47</f>
        <v>0</v>
      </c>
      <c r="AB47" s="3">
        <f>MAX(W47:AA47)</f>
        <v>2.3907563025210083</v>
      </c>
      <c r="AC47" s="3"/>
      <c r="AD47" s="3">
        <f>IF(C47&gt;0,((I47*((3*56)+C47))/(4*C47*56))*(1-(C47-I47)/(569-56)),0)</f>
        <v>0.18940324667878847</v>
      </c>
      <c r="AE47" s="3">
        <f>IF(D47&gt;0,((J47*((3*56)+D47))/(4*D47*56))*(1-(D47-J47)/(569-56)),0)</f>
        <v>0</v>
      </c>
      <c r="AF47" s="3">
        <f>IF(E47&gt;0,((K47*((3*56)+E47))/(4*E47*56))*(1-(E47-K47)/(569-56)),0)</f>
        <v>0</v>
      </c>
      <c r="AG47" s="3">
        <f>IF(F47&gt;0,((L47*((3*56)+F47))/(4*F47*56))*(1-(F47-L47)/(569-56)),0)</f>
        <v>0</v>
      </c>
      <c r="AH47" s="3">
        <f>IF(G47&gt;0,((M47*((3*56)+G47))/(4*G47*56))*(1-(G47-M47)/(569-56)),0)</f>
        <v>0</v>
      </c>
      <c r="AX47" t="s">
        <v>38</v>
      </c>
      <c r="AY47" t="str">
        <f>IF(COUNTIF(W31:AA31,AY34), B31, IF(COUNTIF(W32:AA32,AY34), B32, IF(COUNTIF(W33:AA33,AY34), B33, B34)))</f>
        <v>dE(class)</v>
      </c>
    </row>
    <row r="48" spans="1:70" x14ac:dyDescent="0.35">
      <c r="A48" s="32" t="s">
        <v>37</v>
      </c>
      <c r="B48" t="s">
        <v>29</v>
      </c>
      <c r="C48" s="25">
        <v>529</v>
      </c>
      <c r="D48" s="25">
        <v>32</v>
      </c>
      <c r="E48" s="25">
        <v>1</v>
      </c>
      <c r="F48" s="25">
        <v>0</v>
      </c>
      <c r="G48" s="25">
        <v>0</v>
      </c>
      <c r="I48" s="25">
        <v>55</v>
      </c>
      <c r="J48" s="25">
        <v>3</v>
      </c>
      <c r="K48" s="25">
        <v>0</v>
      </c>
      <c r="L48" s="25">
        <v>0</v>
      </c>
      <c r="M48" s="25">
        <v>0</v>
      </c>
      <c r="O48" s="2">
        <f>IF(I48&gt;0, I48/C48, 0)</f>
        <v>0.10396975425330812</v>
      </c>
      <c r="P48" s="2">
        <f>IF(J48&gt;0, J48/D48, 0)</f>
        <v>9.375E-2</v>
      </c>
      <c r="Q48" s="2">
        <f>IF(K48&gt;0, K48/E48, 0)</f>
        <v>0</v>
      </c>
      <c r="R48" s="2">
        <f>IF(L48&gt;0, L48/F48, 0)</f>
        <v>0</v>
      </c>
      <c r="S48" s="2">
        <f>IF(M48&gt;0, M48/G48, 0)</f>
        <v>0</v>
      </c>
      <c r="T48" s="2"/>
      <c r="U48" s="2">
        <f>56/569</f>
        <v>9.8418277680140595E-2</v>
      </c>
      <c r="V48" s="2"/>
      <c r="W48" s="3">
        <f>O48/$U48</f>
        <v>1.0564069673237915</v>
      </c>
      <c r="X48" s="3">
        <f>P48/$U48</f>
        <v>0.9525669642857143</v>
      </c>
      <c r="Y48" s="3">
        <f>Q48/$U48</f>
        <v>0</v>
      </c>
      <c r="Z48" s="3">
        <f>R48/$U48</f>
        <v>0</v>
      </c>
      <c r="AA48" s="3">
        <f>S48/$U48</f>
        <v>0</v>
      </c>
      <c r="AB48" s="27">
        <f>MAX(W48:AA48)</f>
        <v>1.0564069673237915</v>
      </c>
      <c r="AC48" s="27"/>
      <c r="AD48" s="3">
        <f>IF(C48&gt;0,((I48*((3*56)+C48))/(4*C48*56))*(1-(C48-I48)/(569-56)),0)</f>
        <v>2.4594557834409607E-2</v>
      </c>
      <c r="AE48" s="3">
        <f>IF(D48&gt;0,((J48*((3*56)+D48))/(4*D48*56))*(1-(D48-J48)/(569-56)),0)</f>
        <v>7.8973475355054293E-2</v>
      </c>
      <c r="AF48" s="3">
        <f>IF(E48&gt;0,((K48*((3*56)+E48))/(4*E48*56))*(1-(E48-K48)/(569-56)),0)</f>
        <v>0</v>
      </c>
      <c r="AG48" s="3">
        <f>IF(F48&gt;0,((L48*((3*56)+F48))/(4*F48*56))*(1-(F48-L48)/(569-56)),0)</f>
        <v>0</v>
      </c>
      <c r="AH48" s="3">
        <f>IF(G48&gt;0,((M48*((3*56)+G48))/(4*G48*56))*(1-(G48-M48)/(569-56)),0)</f>
        <v>0</v>
      </c>
    </row>
    <row r="49" spans="1:52" x14ac:dyDescent="0.35">
      <c r="A49" s="32" t="s">
        <v>37</v>
      </c>
      <c r="B49" s="35" t="s">
        <v>30</v>
      </c>
      <c r="C49" s="35">
        <v>45</v>
      </c>
      <c r="D49" s="35">
        <v>18</v>
      </c>
      <c r="E49" s="35">
        <v>3</v>
      </c>
      <c r="F49" s="35">
        <v>0</v>
      </c>
      <c r="G49" s="35">
        <v>0</v>
      </c>
      <c r="H49" s="35"/>
      <c r="I49" s="35">
        <v>3</v>
      </c>
      <c r="J49" s="35">
        <v>1</v>
      </c>
      <c r="K49" s="35">
        <v>0</v>
      </c>
      <c r="L49" s="35">
        <v>0</v>
      </c>
      <c r="M49" s="35">
        <v>0</v>
      </c>
      <c r="N49" s="35"/>
      <c r="O49" s="37">
        <f>IF(I49&gt;0, I49/C49, 0)</f>
        <v>6.6666666666666666E-2</v>
      </c>
      <c r="P49" s="37">
        <f>IF(J49&gt;0, J49/D49, 0)</f>
        <v>5.5555555555555552E-2</v>
      </c>
      <c r="Q49" s="37">
        <f>IF(K49&gt;0, K49/E49, 0)</f>
        <v>0</v>
      </c>
      <c r="R49" s="37">
        <f>IF(L49&gt;0, L49/F49, 0)</f>
        <v>0</v>
      </c>
      <c r="S49" s="37">
        <f>IF(M49&gt;0, M49/G49, 0)</f>
        <v>0</v>
      </c>
      <c r="T49" s="37"/>
      <c r="U49" s="37">
        <f>56/569</f>
        <v>9.8418277680140595E-2</v>
      </c>
      <c r="V49" s="37"/>
      <c r="W49" s="27">
        <f>O49/$U49</f>
        <v>0.67738095238095242</v>
      </c>
      <c r="X49" s="27">
        <f>P49/$U49</f>
        <v>0.56448412698412698</v>
      </c>
      <c r="Y49" s="27">
        <f>Q49/$U49</f>
        <v>0</v>
      </c>
      <c r="Z49" s="27">
        <f>R49/$U49</f>
        <v>0</v>
      </c>
      <c r="AA49" s="27">
        <f>S49/$U49</f>
        <v>0</v>
      </c>
      <c r="AB49" s="27">
        <f>MAX(W49:AA49)</f>
        <v>0.67738095238095242</v>
      </c>
      <c r="AC49" s="27"/>
      <c r="AD49" s="27">
        <f>IF(C49&gt;0,((I49*((3*56)+C49))/(4*C49*56))*(1-(C49-I49)/(569-56)),0)</f>
        <v>5.8202798663324978E-2</v>
      </c>
      <c r="AE49" s="27">
        <f>IF(D49&gt;0,((J49*((3*56)+D49))/(4*D49*56))*(1-(D49-J49)/(569-56)),0)</f>
        <v>4.4602246356632319E-2</v>
      </c>
      <c r="AF49" s="27">
        <f>IF(E49&gt;0,((K49*((3*56)+E49))/(4*E49*56))*(1-(E49-K49)/(569-56)),0)</f>
        <v>0</v>
      </c>
      <c r="AG49" s="27">
        <f>IF(F49&gt;0,((L49*((3*56)+F49))/(4*F49*56))*(1-(F49-L49)/(569-56)),0)</f>
        <v>0</v>
      </c>
      <c r="AH49" s="27">
        <f>IF(G49&gt;0,((M49*((3*56)+G49))/(4*G49*56))*(1-(G49-M49)/(569-56)),0)</f>
        <v>0</v>
      </c>
      <c r="AX49" t="s">
        <v>46</v>
      </c>
      <c r="AY49" t="s">
        <v>47</v>
      </c>
    </row>
    <row r="50" spans="1:52" x14ac:dyDescent="0.35">
      <c r="A50" s="32" t="s">
        <v>38</v>
      </c>
      <c r="B50" s="1" t="s">
        <v>27</v>
      </c>
      <c r="C50" s="36">
        <v>568</v>
      </c>
      <c r="D50" s="36">
        <v>546</v>
      </c>
      <c r="E50" s="36">
        <v>251</v>
      </c>
      <c r="F50" s="36">
        <v>5</v>
      </c>
      <c r="G50" s="36">
        <v>0</v>
      </c>
      <c r="H50" s="1"/>
      <c r="I50" s="36">
        <v>53</v>
      </c>
      <c r="J50" s="36">
        <v>52</v>
      </c>
      <c r="K50" s="36">
        <v>36</v>
      </c>
      <c r="L50" s="36">
        <v>0</v>
      </c>
      <c r="M50" s="36">
        <v>0</v>
      </c>
      <c r="N50" s="1"/>
      <c r="O50" s="9">
        <f>IF(I50&gt;0, I50/C50, 0)</f>
        <v>9.3309859154929578E-2</v>
      </c>
      <c r="P50" s="9">
        <f>IF(J50&gt;0, J50/D50, 0)</f>
        <v>9.5238095238095233E-2</v>
      </c>
      <c r="Q50" s="9">
        <f>IF(K50&gt;0, K50/E50, 0)</f>
        <v>0.14342629482071714</v>
      </c>
      <c r="R50" s="9">
        <f>IF(L50&gt;0, L50/F50, 0)</f>
        <v>0</v>
      </c>
      <c r="S50" s="9">
        <f>IF(M50&gt;0, M50/G50, 0)</f>
        <v>0</v>
      </c>
      <c r="T50" s="9"/>
      <c r="U50" s="9">
        <f>53/569</f>
        <v>9.3145869947275917E-2</v>
      </c>
      <c r="V50" s="9"/>
      <c r="W50" s="10">
        <f>O50/$U50</f>
        <v>1.0017605633802817</v>
      </c>
      <c r="X50" s="10">
        <f>P50/$U50</f>
        <v>1.0224618149146452</v>
      </c>
      <c r="Y50" s="10">
        <f>Q50/$U50</f>
        <v>1.5398030519431709</v>
      </c>
      <c r="Z50" s="10">
        <f>R50/$U50</f>
        <v>0</v>
      </c>
      <c r="AA50" s="10">
        <f>S50/$U50</f>
        <v>0</v>
      </c>
      <c r="AB50" s="10">
        <f>MAX(W50:AA50)</f>
        <v>1.5398030519431709</v>
      </c>
      <c r="AC50" s="10"/>
      <c r="AD50" s="10">
        <f>IF(C50&gt;0,((I50*((3*53)+C50))/(4*C50*53))*(1-(C50-I50)/(569-53)),0)</f>
        <v>6.2012091931433672E-4</v>
      </c>
      <c r="AE50" s="10">
        <f>IF(D50&gt;0,((J50*((3*53)+D50))/(4*D50*53))*(1-(D50-J50)/(569-53)),0)</f>
        <v>1.3503207338222686E-2</v>
      </c>
      <c r="AF50" s="10">
        <f>IF(E50&gt;0,((K50*((3*53)+E50))/(4*E50*53))*(1-(E50-K50)/(569-53)),0)</f>
        <v>0.16180560775764863</v>
      </c>
      <c r="AG50" s="10">
        <f>IF(F50&gt;0,((L50*((3*53)+F50))/(4*F50*53))*(1-(F50-L50)/(569-53)),0)</f>
        <v>0</v>
      </c>
      <c r="AH50" s="10">
        <f>IF(G50&gt;0,((M50*((3*53)+G50))/(4*G50*53))*(1-(G50-M50)/(569-53)),0)</f>
        <v>0</v>
      </c>
      <c r="AX50" t="s">
        <v>27</v>
      </c>
      <c r="AY50">
        <f>COUNTIF(AY$40:AY$47, AX50)</f>
        <v>4</v>
      </c>
    </row>
    <row r="51" spans="1:52" x14ac:dyDescent="0.35">
      <c r="A51" s="32" t="s">
        <v>38</v>
      </c>
      <c r="B51" t="s">
        <v>28</v>
      </c>
      <c r="C51" s="25">
        <v>509</v>
      </c>
      <c r="D51" s="25">
        <v>47</v>
      </c>
      <c r="E51" s="25">
        <v>1</v>
      </c>
      <c r="F51" s="25">
        <v>0</v>
      </c>
      <c r="G51" s="25">
        <v>0</v>
      </c>
      <c r="I51" s="25">
        <v>52</v>
      </c>
      <c r="J51" s="25">
        <v>4</v>
      </c>
      <c r="K51" s="25">
        <v>0</v>
      </c>
      <c r="L51" s="25">
        <v>0</v>
      </c>
      <c r="M51" s="25">
        <v>0</v>
      </c>
      <c r="O51" s="2">
        <f>IF(I51&gt;0, I51/C51, 0)</f>
        <v>0.10216110019646366</v>
      </c>
      <c r="P51" s="2">
        <f>IF(J51&gt;0, J51/D51, 0)</f>
        <v>8.5106382978723402E-2</v>
      </c>
      <c r="Q51" s="2">
        <f>IF(K51&gt;0, K51/E51, 0)</f>
        <v>0</v>
      </c>
      <c r="R51" s="2">
        <f>IF(L51&gt;0, L51/F51, 0)</f>
        <v>0</v>
      </c>
      <c r="S51" s="2">
        <f>IF(M51&gt;0, M51/G51, 0)</f>
        <v>0</v>
      </c>
      <c r="T51" s="2"/>
      <c r="U51" s="2">
        <f>53/569</f>
        <v>9.3145869947275917E-2</v>
      </c>
      <c r="V51" s="2"/>
      <c r="W51" s="3">
        <f>O51/$U51</f>
        <v>1.0967861511658079</v>
      </c>
      <c r="X51" s="3">
        <f>P51/$U51</f>
        <v>0.91368928141308714</v>
      </c>
      <c r="Y51" s="3">
        <f>Q51/$U51</f>
        <v>0</v>
      </c>
      <c r="Z51" s="3">
        <f>R51/$U51</f>
        <v>0</v>
      </c>
      <c r="AA51" s="3">
        <f>S51/$U51</f>
        <v>0</v>
      </c>
      <c r="AB51" s="3">
        <f>MAX(W51:AA51)</f>
        <v>1.0967861511658079</v>
      </c>
      <c r="AC51" s="3"/>
      <c r="AD51" s="3">
        <f>IF(C51&gt;0,((I51*((3*53)+C51))/(4*C51*53))*(1-(C51-I51)/(569-53)),0)</f>
        <v>3.6806834877715237E-2</v>
      </c>
      <c r="AE51" s="3">
        <f>IF(D51&gt;0,((J51*((3*53)+D51))/(4*D51*53))*(1-(D51-J51)/(569-53)),0)</f>
        <v>7.5806235782149067E-2</v>
      </c>
      <c r="AF51" s="3">
        <f>IF(E51&gt;0,((K51*((3*53)+E51))/(4*E51*53))*(1-(E51-K51)/(569-53)),0)</f>
        <v>0</v>
      </c>
      <c r="AG51" s="3">
        <f>IF(F51&gt;0,((L51*((3*53)+F51))/(4*F51*53))*(1-(F51-L51)/(569-53)),0)</f>
        <v>0</v>
      </c>
      <c r="AH51" s="3">
        <f>IF(G51&gt;0,((M51*((3*53)+G51))/(4*G51*53))*(1-(G51-M51)/(569-53)),0)</f>
        <v>0</v>
      </c>
      <c r="AX51" t="s">
        <v>28</v>
      </c>
      <c r="AY51">
        <f t="shared" ref="AY51:AY53" si="9">COUNTIF(AY$40:AY$47, AX51)</f>
        <v>0</v>
      </c>
    </row>
    <row r="52" spans="1:52" x14ac:dyDescent="0.35">
      <c r="A52" s="32" t="s">
        <v>38</v>
      </c>
      <c r="B52" t="s">
        <v>29</v>
      </c>
      <c r="C52" s="25">
        <v>568</v>
      </c>
      <c r="D52" s="25">
        <v>558</v>
      </c>
      <c r="E52" s="25">
        <v>417</v>
      </c>
      <c r="F52" s="25">
        <v>67</v>
      </c>
      <c r="G52" s="25">
        <v>0</v>
      </c>
      <c r="I52" s="25">
        <v>53</v>
      </c>
      <c r="J52" s="25">
        <v>53</v>
      </c>
      <c r="K52" s="25">
        <v>37</v>
      </c>
      <c r="L52" s="25">
        <v>1</v>
      </c>
      <c r="M52" s="25">
        <v>0</v>
      </c>
      <c r="O52" s="2">
        <f>IF(I52&gt;0, I52/C52, 0)</f>
        <v>9.3309859154929578E-2</v>
      </c>
      <c r="P52" s="2">
        <f>IF(J52&gt;0, J52/D52, 0)</f>
        <v>9.4982078853046589E-2</v>
      </c>
      <c r="Q52" s="2">
        <f>IF(K52&gt;0, K52/E52, 0)</f>
        <v>8.8729016786570747E-2</v>
      </c>
      <c r="R52" s="2">
        <f>IF(L52&gt;0, L52/F52, 0)</f>
        <v>1.4925373134328358E-2</v>
      </c>
      <c r="S52" s="2">
        <f>IF(M52&gt;0, M52/G52, 0)</f>
        <v>0</v>
      </c>
      <c r="T52" s="2"/>
      <c r="U52" s="2">
        <f>53/569</f>
        <v>9.3145869947275917E-2</v>
      </c>
      <c r="V52" s="2"/>
      <c r="W52" s="3">
        <f>O52/$U52</f>
        <v>1.0017605633802817</v>
      </c>
      <c r="X52" s="3">
        <f>P52/$U52</f>
        <v>1.0197132616487454</v>
      </c>
      <c r="Y52" s="3">
        <f>Q52/$U52</f>
        <v>0.95258133116148602</v>
      </c>
      <c r="Z52" s="3">
        <f>R52/$U52</f>
        <v>0.16023655308363841</v>
      </c>
      <c r="AA52" s="3">
        <f>S52/$U52</f>
        <v>0</v>
      </c>
      <c r="AB52" s="3">
        <f>MAX(W52:AA52)</f>
        <v>1.0197132616487454</v>
      </c>
      <c r="AC52" s="3"/>
      <c r="AD52" s="3">
        <f>IF(C52&gt;0,((I52*((3*53)+C52))/(4*C52*53))*(1-(C52-I52)/(569-53)),0)</f>
        <v>6.2012091931433672E-4</v>
      </c>
      <c r="AE52" s="3">
        <f>IF(D52&gt;0,((J52*((3*53)+D52))/(4*D52*53))*(1-(D52-J52)/(569-53)),0)</f>
        <v>6.8480661832124815E-3</v>
      </c>
      <c r="AF52" s="3">
        <f>IF(E52&gt;0,((K52*((3*53)+E52))/(4*E52*53))*(1-(E52-K52)/(569-53)),0)</f>
        <v>6.3539164280686025E-2</v>
      </c>
      <c r="AG52" s="3">
        <f>IF(F52&gt;0,((L52*((3*53)+F52))/(4*F52*53))*(1-(F52-L52)/(569-53)),0)</f>
        <v>1.3875881671065472E-2</v>
      </c>
      <c r="AH52" s="3">
        <f>IF(G52&gt;0,((M52*((3*53)+G52))/(4*G52*53))*(1-(G52-M52)/(569-53)),0)</f>
        <v>0</v>
      </c>
      <c r="AX52" t="s">
        <v>29</v>
      </c>
      <c r="AY52">
        <f t="shared" si="9"/>
        <v>1</v>
      </c>
    </row>
    <row r="53" spans="1:52" x14ac:dyDescent="0.35">
      <c r="A53" s="32" t="s">
        <v>38</v>
      </c>
      <c r="B53" s="35" t="s">
        <v>30</v>
      </c>
      <c r="C53" s="35">
        <v>44</v>
      </c>
      <c r="D53" s="35">
        <v>13</v>
      </c>
      <c r="E53" s="35">
        <v>1</v>
      </c>
      <c r="F53" s="35">
        <v>0</v>
      </c>
      <c r="G53" s="35">
        <v>0</v>
      </c>
      <c r="H53" s="35"/>
      <c r="I53" s="35">
        <v>1</v>
      </c>
      <c r="J53" s="35">
        <v>0</v>
      </c>
      <c r="K53" s="35">
        <v>0</v>
      </c>
      <c r="L53" s="35">
        <v>0</v>
      </c>
      <c r="M53" s="35">
        <v>0</v>
      </c>
      <c r="N53" s="35"/>
      <c r="O53" s="37">
        <f>IF(I53&gt;0, I53/C53, 0)</f>
        <v>2.2727272727272728E-2</v>
      </c>
      <c r="P53" s="37">
        <f>IF(J53&gt;0, J53/D53, 0)</f>
        <v>0</v>
      </c>
      <c r="Q53" s="37">
        <f>IF(K53&gt;0, K53/E53, 0)</f>
        <v>0</v>
      </c>
      <c r="R53" s="37">
        <f>IF(L53&gt;0, L53/F53, 0)</f>
        <v>0</v>
      </c>
      <c r="S53" s="37">
        <f>IF(M53&gt;0, M53/G53, 0)</f>
        <v>0</v>
      </c>
      <c r="T53" s="37"/>
      <c r="U53" s="37">
        <f>53/569</f>
        <v>9.3145869947275917E-2</v>
      </c>
      <c r="V53" s="37"/>
      <c r="W53" s="27">
        <f>O53/$U53</f>
        <v>0.24399656946826762</v>
      </c>
      <c r="X53" s="27">
        <f>P53/$U53</f>
        <v>0</v>
      </c>
      <c r="Y53" s="27">
        <f>Q53/$U53</f>
        <v>0</v>
      </c>
      <c r="Z53" s="27">
        <f>R53/$U53</f>
        <v>0</v>
      </c>
      <c r="AA53" s="27">
        <f>S53/$U53</f>
        <v>0</v>
      </c>
      <c r="AB53" s="27">
        <f>MAX(W53:AA53)</f>
        <v>0.24399656946826762</v>
      </c>
      <c r="AC53" s="27"/>
      <c r="AD53" s="27">
        <f>IF(C53&gt;0,((I53*((3*53)+C53))/(4*C53*53))*(1-(C53-I53)/(569-53)),0)</f>
        <v>1.9948899371069181E-2</v>
      </c>
      <c r="AE53" s="27">
        <f>IF(D53&gt;0,((J53*((3*53)+D53))/(4*D53*53))*(1-(D53-J53)/(569-53)),0)</f>
        <v>0</v>
      </c>
      <c r="AF53" s="27">
        <f>IF(E53&gt;0,((K53*((3*53)+E53))/(4*E53*53))*(1-(E53-K53)/(569-53)),0)</f>
        <v>0</v>
      </c>
      <c r="AG53" s="27">
        <f>IF(F53&gt;0,((L53*((3*53)+F53))/(4*F53*53))*(1-(F53-L53)/(569-53)),0)</f>
        <v>0</v>
      </c>
      <c r="AH53" s="27">
        <f>IF(G53&gt;0,((M53*((3*53)+G53))/(4*G53*53))*(1-(G53-M53)/(569-53)),0)</f>
        <v>0</v>
      </c>
      <c r="AX53" t="s">
        <v>30</v>
      </c>
      <c r="AY53">
        <f t="shared" si="9"/>
        <v>3</v>
      </c>
    </row>
    <row r="54" spans="1:52" x14ac:dyDescent="0.35">
      <c r="A54" s="33" t="s">
        <v>57</v>
      </c>
      <c r="B54" s="1" t="s">
        <v>30</v>
      </c>
      <c r="C54" s="1">
        <v>20</v>
      </c>
      <c r="D54" s="1">
        <v>3</v>
      </c>
      <c r="E54" s="1">
        <v>1</v>
      </c>
      <c r="F54" s="1">
        <v>0</v>
      </c>
      <c r="G54" s="1">
        <v>0</v>
      </c>
      <c r="H54" s="1"/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/>
      <c r="O54" s="30">
        <f t="shared" ref="O40:S54" si="10">IF(I54&gt;0, I54/C54, 0)</f>
        <v>0</v>
      </c>
      <c r="P54" s="30">
        <f t="shared" si="10"/>
        <v>0</v>
      </c>
      <c r="Q54" s="30">
        <f t="shared" si="10"/>
        <v>0</v>
      </c>
      <c r="R54" s="30">
        <f t="shared" si="10"/>
        <v>0</v>
      </c>
      <c r="S54" s="30">
        <f t="shared" si="10"/>
        <v>0</v>
      </c>
      <c r="T54" s="30"/>
      <c r="U54" s="30">
        <f t="shared" ref="U52:U54" si="11">57/569</f>
        <v>0.10017574692442882</v>
      </c>
      <c r="V54" s="30"/>
      <c r="W54" s="31">
        <f t="shared" ref="W43:AA54" si="12">O54/$U54</f>
        <v>0</v>
      </c>
      <c r="X54" s="31">
        <f t="shared" si="12"/>
        <v>0</v>
      </c>
      <c r="Y54" s="31">
        <f t="shared" si="12"/>
        <v>0</v>
      </c>
      <c r="Z54" s="31">
        <f t="shared" si="12"/>
        <v>0</v>
      </c>
      <c r="AA54" s="31">
        <f t="shared" si="12"/>
        <v>0</v>
      </c>
      <c r="AB54" s="31">
        <f t="shared" ref="AB36:AB54" si="13">MAX(W54:AA54)</f>
        <v>0</v>
      </c>
      <c r="AC54" s="31"/>
      <c r="AD54" s="31">
        <f>IF(C54&gt;0,((I54*((3*57)+C54))/(4*C54*57))*(1-(C54-I54)/(569-57)),0)</f>
        <v>0</v>
      </c>
      <c r="AE54" s="31">
        <f t="shared" ref="AE51:AH54" si="14">IF(D54&gt;0,((J54*((3*57)+D54))/(4*D54*57))*(1-(D54-J54)/(569-57)),0)</f>
        <v>0</v>
      </c>
      <c r="AF54" s="31">
        <f t="shared" si="14"/>
        <v>0</v>
      </c>
      <c r="AG54" s="31">
        <f t="shared" si="14"/>
        <v>0</v>
      </c>
      <c r="AH54" s="31">
        <f t="shared" si="14"/>
        <v>0</v>
      </c>
    </row>
    <row r="55" spans="1:52" x14ac:dyDescent="0.35">
      <c r="AX55" t="s">
        <v>46</v>
      </c>
      <c r="AY55" t="s">
        <v>49</v>
      </c>
      <c r="AZ55" t="s">
        <v>50</v>
      </c>
    </row>
    <row r="56" spans="1:52" x14ac:dyDescent="0.35">
      <c r="AX56" t="s">
        <v>27</v>
      </c>
      <c r="AY56">
        <f>SUM(COUNTIF(AB3, "&gt;1.5"), COUNTIF(AB7, "&gt;1.5"), COUNTIF(AB11, "&gt;1.5"), COUNTIF(AB15, "&gt;1.5"), COUNTIF(AB19, "&gt;1.5"), COUNTIF(AB23, "&gt;1.5"), COUNTIF(AB27, "&gt;1.5"), COUNTIF(AB31, "&gt;1.5"))</f>
        <v>6</v>
      </c>
      <c r="AZ56">
        <f>SUM(COUNTIF(AB3, "&gt;2"), COUNTIF(AB7, "&gt;2"), COUNTIF(AB11, "&gt;2"), COUNTIF(AB15, "&gt;2"), COUNTIF(AB19, "&gt;2"), COUNTIF(AB23, "&gt;2"), COUNTIF(AB27, "&gt;2"), COUNTIF(AB31, "&gt;2"))</f>
        <v>5</v>
      </c>
    </row>
    <row r="57" spans="1:52" x14ac:dyDescent="0.35">
      <c r="AX57" t="s">
        <v>28</v>
      </c>
      <c r="AY57">
        <f>SUM(COUNTIF(AB4, "&gt;1.5"), COUNTIF(AB8, "&gt;1.5"), COUNTIF(AB12, "&gt;1.5"), COUNTIF(AB16, "&gt;1.5"), COUNTIF(AB20, "&gt;1.5"), COUNTIF(AB24, "&gt;1.5"), COUNTIF(AB28, "&gt;1.5"), COUNTIF(AB32, "&gt;1.5"))</f>
        <v>3</v>
      </c>
      <c r="AZ57">
        <f t="shared" ref="AZ57:AZ59" si="15">SUM(COUNTIF(AB4, "&gt;2"), COUNTIF(AB8, "&gt;2"), COUNTIF(AB12, "&gt;2"), COUNTIF(AB16, "&gt;2"), COUNTIF(AB20, "&gt;2"), COUNTIF(AB24, "&gt;2"), COUNTIF(AB28, "&gt;2"), COUNTIF(AB32, "&gt;2"))</f>
        <v>3</v>
      </c>
    </row>
    <row r="58" spans="1:52" x14ac:dyDescent="0.35">
      <c r="AX58" t="s">
        <v>29</v>
      </c>
      <c r="AY58">
        <f t="shared" ref="AY58:AY59" si="16">SUM(COUNTIF(AB5, "&gt;1.5"), COUNTIF(AB9, "&gt;1.5"), COUNTIF(AB13, "&gt;1.5"), COUNTIF(AB17, "&gt;1.5"), COUNTIF(AB21, "&gt;1.5"), COUNTIF(AB25, "&gt;1.5"), COUNTIF(AB29, "&gt;1.5"), COUNTIF(AB33, "&gt;1.5"))</f>
        <v>4</v>
      </c>
      <c r="AZ58">
        <f t="shared" si="15"/>
        <v>4</v>
      </c>
    </row>
    <row r="59" spans="1:52" x14ac:dyDescent="0.35">
      <c r="AX59" t="s">
        <v>30</v>
      </c>
      <c r="AY59">
        <f t="shared" si="16"/>
        <v>2</v>
      </c>
      <c r="AZ59">
        <f t="shared" si="15"/>
        <v>2</v>
      </c>
    </row>
  </sheetData>
  <sortState xmlns:xlrd2="http://schemas.microsoft.com/office/spreadsheetml/2017/richdata2" ref="A3:AH53">
    <sortCondition ref="A3:A53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730D3-F768-4A48-B422-40BCAA9210AB}">
  <dimension ref="A1:BR59"/>
  <sheetViews>
    <sheetView zoomScale="55" zoomScaleNormal="55" workbookViewId="0">
      <selection activeCell="AH54" sqref="A3:AH54"/>
    </sheetView>
  </sheetViews>
  <sheetFormatPr defaultRowHeight="14.5" x14ac:dyDescent="0.35"/>
  <cols>
    <col min="3" max="5" width="9.6328125" bestFit="1" customWidth="1"/>
    <col min="6" max="7" width="9.6328125" customWidth="1"/>
    <col min="37" max="37" width="12.81640625" bestFit="1" customWidth="1"/>
    <col min="44" max="46" width="9.36328125" bestFit="1" customWidth="1"/>
    <col min="47" max="49" width="9.36328125" customWidth="1"/>
  </cols>
  <sheetData>
    <row r="1" spans="1:60" x14ac:dyDescent="0.35">
      <c r="A1" t="s">
        <v>0</v>
      </c>
      <c r="E1" t="s">
        <v>1</v>
      </c>
      <c r="K1" t="s">
        <v>2</v>
      </c>
      <c r="P1" t="s">
        <v>3</v>
      </c>
      <c r="U1" t="s">
        <v>4</v>
      </c>
      <c r="Y1" t="s">
        <v>5</v>
      </c>
      <c r="AF1" t="s">
        <v>6</v>
      </c>
      <c r="AM1" t="s">
        <v>7</v>
      </c>
      <c r="AT1" t="s">
        <v>8</v>
      </c>
      <c r="AZ1" t="s">
        <v>9</v>
      </c>
      <c r="BF1" t="s">
        <v>10</v>
      </c>
    </row>
    <row r="2" spans="1:60" s="1" customFormat="1" x14ac:dyDescent="0.35">
      <c r="C2" s="1" t="s">
        <v>11</v>
      </c>
      <c r="D2" s="1" t="s">
        <v>12</v>
      </c>
      <c r="E2" s="1" t="s">
        <v>13</v>
      </c>
      <c r="F2" s="1" t="s">
        <v>14</v>
      </c>
      <c r="G2" s="1" t="s">
        <v>15</v>
      </c>
      <c r="I2" s="1" t="s">
        <v>16</v>
      </c>
      <c r="J2" s="1" t="s">
        <v>17</v>
      </c>
      <c r="K2" s="1" t="s">
        <v>18</v>
      </c>
      <c r="L2" s="1" t="s">
        <v>19</v>
      </c>
      <c r="M2" s="1" t="s">
        <v>20</v>
      </c>
      <c r="O2" s="1" t="s">
        <v>16</v>
      </c>
      <c r="P2" s="1" t="s">
        <v>17</v>
      </c>
      <c r="Q2" s="1" t="s">
        <v>18</v>
      </c>
      <c r="R2" s="1" t="s">
        <v>19</v>
      </c>
      <c r="S2" s="1" t="s">
        <v>20</v>
      </c>
      <c r="W2" s="1" t="s">
        <v>16</v>
      </c>
      <c r="X2" s="1" t="s">
        <v>17</v>
      </c>
      <c r="Y2" s="1" t="s">
        <v>18</v>
      </c>
      <c r="Z2" s="1" t="s">
        <v>19</v>
      </c>
      <c r="AA2" s="1" t="s">
        <v>20</v>
      </c>
      <c r="AB2" s="1" t="s">
        <v>51</v>
      </c>
      <c r="AD2" s="1" t="s">
        <v>16</v>
      </c>
      <c r="AE2" s="1" t="s">
        <v>17</v>
      </c>
      <c r="AF2" s="1" t="s">
        <v>18</v>
      </c>
      <c r="AG2" s="1" t="s">
        <v>19</v>
      </c>
      <c r="AH2" s="1" t="s">
        <v>20</v>
      </c>
      <c r="AK2" s="1" t="s">
        <v>21</v>
      </c>
      <c r="AL2" s="1" t="s">
        <v>22</v>
      </c>
      <c r="AM2" s="1" t="s">
        <v>23</v>
      </c>
      <c r="AN2" s="1" t="s">
        <v>24</v>
      </c>
      <c r="AO2" s="1" t="s">
        <v>25</v>
      </c>
      <c r="AR2" s="1" t="s">
        <v>21</v>
      </c>
      <c r="AS2" s="1" t="s">
        <v>22</v>
      </c>
      <c r="AT2" s="1" t="s">
        <v>23</v>
      </c>
      <c r="AU2" s="1" t="s">
        <v>24</v>
      </c>
      <c r="AV2" s="1" t="s">
        <v>25</v>
      </c>
      <c r="AX2" s="1" t="s">
        <v>21</v>
      </c>
      <c r="AY2" s="1" t="s">
        <v>22</v>
      </c>
      <c r="AZ2" s="1" t="s">
        <v>23</v>
      </c>
      <c r="BA2" s="1" t="s">
        <v>24</v>
      </c>
      <c r="BB2" s="1" t="s">
        <v>25</v>
      </c>
      <c r="BD2" s="1" t="s">
        <v>21</v>
      </c>
      <c r="BE2" s="1" t="s">
        <v>22</v>
      </c>
      <c r="BF2" s="1" t="s">
        <v>23</v>
      </c>
      <c r="BG2" s="1" t="s">
        <v>24</v>
      </c>
      <c r="BH2" s="1" t="s">
        <v>25</v>
      </c>
    </row>
    <row r="3" spans="1:60" x14ac:dyDescent="0.35">
      <c r="A3" s="32" t="s">
        <v>53</v>
      </c>
      <c r="B3" t="s">
        <v>27</v>
      </c>
      <c r="C3">
        <v>563</v>
      </c>
      <c r="D3">
        <v>170</v>
      </c>
      <c r="E3">
        <v>11</v>
      </c>
      <c r="F3">
        <v>0</v>
      </c>
      <c r="G3">
        <v>0</v>
      </c>
      <c r="I3">
        <v>65</v>
      </c>
      <c r="J3">
        <v>36</v>
      </c>
      <c r="K3">
        <v>0</v>
      </c>
      <c r="L3">
        <v>0</v>
      </c>
      <c r="M3">
        <v>0</v>
      </c>
      <c r="O3" s="28">
        <f>IF(I3&gt;0, I3/C3, 0)</f>
        <v>0.11545293072824156</v>
      </c>
      <c r="P3" s="28">
        <f>IF(J3&gt;0, J3/D3, 0)</f>
        <v>0.21176470588235294</v>
      </c>
      <c r="Q3" s="28">
        <f>IF(K3&gt;0, K3/E3, 0)</f>
        <v>0</v>
      </c>
      <c r="R3" s="28">
        <f>IF(L3&gt;0, L3/F3, 0)</f>
        <v>0</v>
      </c>
      <c r="S3" s="28">
        <f>IF(M3&gt;0, M3/G3, 0)</f>
        <v>0</v>
      </c>
      <c r="T3" s="28"/>
      <c r="U3" s="28">
        <f>65/569</f>
        <v>0.11423550087873462</v>
      </c>
      <c r="V3" s="28"/>
      <c r="W3" s="29">
        <f>O3/$U3</f>
        <v>1.0106571936056838</v>
      </c>
      <c r="X3" s="29">
        <f>P3/$U3</f>
        <v>1.8537556561085973</v>
      </c>
      <c r="Y3" s="29">
        <f>Q3/$U3</f>
        <v>0</v>
      </c>
      <c r="Z3" s="29">
        <f>R3/$U3</f>
        <v>0</v>
      </c>
      <c r="AA3" s="29">
        <f>S3/$U3</f>
        <v>0</v>
      </c>
      <c r="AB3" s="29">
        <f>MAX(W3:AA3)</f>
        <v>1.8537556561085973</v>
      </c>
      <c r="AC3" s="29"/>
      <c r="AD3" s="29">
        <f>IF(C3&gt;0,((I3*((3*65)+C3))/(4*C3*65))*(1-(C3-I3)/(569-65)),0)</f>
        <v>4.0070202148354758E-3</v>
      </c>
      <c r="AE3" s="29">
        <f>IF(D3&gt;0,((J3*((3*65)+D3))/(4*D3*65))*(1-(D3-J3)/(569-65)),0)</f>
        <v>0.21824499030381386</v>
      </c>
      <c r="AF3" s="29">
        <f>IF(E3&gt;0,((K3*((3*65)+E3))/(4*E3*65))*(1-(E3-K3)/(569-65)),0)</f>
        <v>0</v>
      </c>
      <c r="AG3" s="29">
        <f>IF(F3&gt;0,((L3*((3*65)+F3))/(4*F3*65))*(1-(F3-L3)/(569-65)),0)</f>
        <v>0</v>
      </c>
      <c r="AH3" s="29">
        <f>IF(G3&gt;0,((M3*((3*65)+G3))/(4*G3*65))*(1-(G3-M3)/(569-65)),0)</f>
        <v>0</v>
      </c>
      <c r="AI3" s="2"/>
      <c r="AJ3" t="s">
        <v>27</v>
      </c>
      <c r="AK3" s="2">
        <f t="shared" ref="AK3:AO6" si="0">AVERAGE(O7,O11,O19,O23,O27,O31)</f>
        <v>0.1083545850855276</v>
      </c>
      <c r="AL3" s="2">
        <f t="shared" si="0"/>
        <v>0.12007892780202517</v>
      </c>
      <c r="AM3" s="2">
        <f t="shared" si="0"/>
        <v>0.28284736834571511</v>
      </c>
      <c r="AN3" s="2">
        <f t="shared" si="0"/>
        <v>5.5555555555555552E-2</v>
      </c>
      <c r="AO3" s="2">
        <f t="shared" si="0"/>
        <v>0</v>
      </c>
      <c r="AQ3" t="s">
        <v>27</v>
      </c>
      <c r="AR3" s="4">
        <f>AVERAGE(W3,W7,W11,W15,W19,W23,W27,W31)</f>
        <v>0.99316048735512763</v>
      </c>
      <c r="AS3" s="4">
        <f>AVERAGE(X3,X7,X11,X15,X19,X23,X27,X31)</f>
        <v>1.1729615052141822</v>
      </c>
      <c r="AT3" s="4">
        <f>AVERAGE(Y3,Y7,Y11,Y15,Y19,Y23,Y27,Y31)</f>
        <v>2.3987931700860661</v>
      </c>
      <c r="AU3" s="4">
        <f>AVERAGE(Z3,Z7,Z11,Z15,Z19,Z23,Z27,Z31)</f>
        <v>0.2756782945736434</v>
      </c>
      <c r="AV3" s="4">
        <f>AVERAGE(AA3,AA7,AA11,AA15,AA19,AA23,AA27,AA31)</f>
        <v>0</v>
      </c>
      <c r="AW3" s="4"/>
      <c r="AX3" s="4">
        <f t="shared" ref="AX3:BB6" si="1">AVERAGE(AD3,AD7,AD11,AD15,AD19,AD23,AD27,AD31)</f>
        <v>8.2964960107315376E-3</v>
      </c>
      <c r="AY3" s="4">
        <f t="shared" si="1"/>
        <v>9.9816304373965811E-2</v>
      </c>
      <c r="AZ3" s="4">
        <f t="shared" si="1"/>
        <v>0.17733415449085099</v>
      </c>
      <c r="BA3" s="4">
        <f t="shared" si="1"/>
        <v>3.148246786075401E-2</v>
      </c>
      <c r="BB3" s="4">
        <f t="shared" si="1"/>
        <v>0</v>
      </c>
      <c r="BD3" s="5">
        <f>MAX(AD3,AD7,AD11,AD15,AD19,AD23,AD27,AD31)</f>
        <v>3.8774534576399171E-2</v>
      </c>
      <c r="BE3" s="5">
        <f t="shared" ref="BE3:BH6" si="2">MAX(AE3,AE7,AE11,AE15,AE19,AE23,AE27,AE31)</f>
        <v>0.21824499030381386</v>
      </c>
      <c r="BF3" s="5">
        <f t="shared" si="2"/>
        <v>0.62207091696878591</v>
      </c>
      <c r="BG3" s="5">
        <f t="shared" si="2"/>
        <v>0.25185974288603208</v>
      </c>
      <c r="BH3" s="5">
        <f t="shared" si="2"/>
        <v>0</v>
      </c>
    </row>
    <row r="4" spans="1:60" x14ac:dyDescent="0.35">
      <c r="A4" s="32" t="s">
        <v>53</v>
      </c>
      <c r="B4" t="s">
        <v>28</v>
      </c>
      <c r="C4">
        <v>501</v>
      </c>
      <c r="D4">
        <v>39</v>
      </c>
      <c r="E4">
        <v>2</v>
      </c>
      <c r="F4">
        <v>0</v>
      </c>
      <c r="G4">
        <v>0</v>
      </c>
      <c r="I4">
        <v>63</v>
      </c>
      <c r="J4">
        <v>9</v>
      </c>
      <c r="K4">
        <v>0</v>
      </c>
      <c r="L4">
        <v>0</v>
      </c>
      <c r="M4">
        <v>0</v>
      </c>
      <c r="O4" s="28">
        <f>IF(I4&gt;0, I4/C4, 0)</f>
        <v>0.12574850299401197</v>
      </c>
      <c r="P4" s="28">
        <f>IF(J4&gt;0, J4/D4, 0)</f>
        <v>0.23076923076923078</v>
      </c>
      <c r="Q4" s="28">
        <f>IF(K4&gt;0, K4/E4, 0)</f>
        <v>0</v>
      </c>
      <c r="R4" s="28">
        <f>IF(L4&gt;0, L4/F4, 0)</f>
        <v>0</v>
      </c>
      <c r="S4" s="28">
        <f>IF(M4&gt;0, M4/G4, 0)</f>
        <v>0</v>
      </c>
      <c r="T4" s="28"/>
      <c r="U4" s="28">
        <f>65/569</f>
        <v>0.11423550087873462</v>
      </c>
      <c r="V4" s="28"/>
      <c r="W4" s="29">
        <f>O4/$U4</f>
        <v>1.1007830492860433</v>
      </c>
      <c r="X4" s="29">
        <f>P4/$U4</f>
        <v>2.0201183431952665</v>
      </c>
      <c r="Y4" s="29">
        <f>Q4/$U4</f>
        <v>0</v>
      </c>
      <c r="Z4" s="29">
        <f>R4/$U4</f>
        <v>0</v>
      </c>
      <c r="AA4" s="29">
        <f>S4/$U4</f>
        <v>0</v>
      </c>
      <c r="AB4" s="29">
        <f>MAX(W4:AA4)</f>
        <v>2.0201183431952665</v>
      </c>
      <c r="AC4" s="29"/>
      <c r="AD4" s="29">
        <f>IF(C4&gt;0,((I4*((3*65)+C4))/(4*C4*65))*(1-(C4-I4)/(569-65)),0)</f>
        <v>4.4081068631966834E-2</v>
      </c>
      <c r="AE4" s="29">
        <f>IF(D4&gt;0,((J4*((3*65)+D4))/(4*D4*65))*(1-(D4-J4)/(569-65)),0)</f>
        <v>0.19532967032967033</v>
      </c>
      <c r="AF4" s="29">
        <f>IF(E4&gt;0,((K4*((3*65)+E4))/(4*E4*65))*(1-(E4-K4)/(569-65)),0)</f>
        <v>0</v>
      </c>
      <c r="AG4" s="29">
        <f>IF(F4&gt;0,((L4*((3*65)+F4))/(4*F4*65))*(1-(F4-L4)/(569-65)),0)</f>
        <v>0</v>
      </c>
      <c r="AH4" s="29">
        <f>IF(G4&gt;0,((M4*((3*65)+G4))/(4*G4*65))*(1-(G4-M4)/(569-65)),0)</f>
        <v>0</v>
      </c>
      <c r="AI4" s="2"/>
      <c r="AJ4" t="s">
        <v>28</v>
      </c>
      <c r="AK4" s="6">
        <f t="shared" si="0"/>
        <v>0.10197481498064986</v>
      </c>
      <c r="AL4" s="6">
        <f t="shared" si="0"/>
        <v>0.1064409314633329</v>
      </c>
      <c r="AM4" s="6">
        <f t="shared" si="0"/>
        <v>5.5555555555555552E-2</v>
      </c>
      <c r="AN4" s="6">
        <f t="shared" si="0"/>
        <v>0</v>
      </c>
      <c r="AO4" s="6">
        <f t="shared" si="0"/>
        <v>0</v>
      </c>
      <c r="AQ4" t="s">
        <v>28</v>
      </c>
      <c r="AR4" s="7">
        <f t="shared" ref="AR4:AR6" si="3">AVERAGE(W4,W8,W12,W16,W20,W24,W28,W32)</f>
        <v>1.0261945625489148</v>
      </c>
      <c r="AS4" s="7">
        <f>AVERAGE(X4,X8,X12,X16,X20,X24,X28,X32)</f>
        <v>1.226082686095787</v>
      </c>
      <c r="AT4" s="7">
        <f t="shared" ref="AT4:AV6" si="4">AVERAGE(Y4,Y8,Y12,Y16,Y20,Y24,Y28,Y32)</f>
        <v>0.35329178213366086</v>
      </c>
      <c r="AU4" s="7">
        <f t="shared" si="4"/>
        <v>0</v>
      </c>
      <c r="AV4" s="7">
        <f t="shared" si="4"/>
        <v>0</v>
      </c>
      <c r="AW4" s="4"/>
      <c r="AX4" s="7">
        <f t="shared" si="1"/>
        <v>4.6113776333157462E-2</v>
      </c>
      <c r="AY4" s="7">
        <f t="shared" si="1"/>
        <v>0.10570063032559802</v>
      </c>
      <c r="AZ4" s="7">
        <f t="shared" si="1"/>
        <v>3.7470005144327412E-2</v>
      </c>
      <c r="BA4" s="7">
        <f t="shared" si="1"/>
        <v>0</v>
      </c>
      <c r="BB4" s="7">
        <f t="shared" si="1"/>
        <v>0</v>
      </c>
      <c r="BD4" s="5">
        <f t="shared" ref="BD4:BD6" si="5">MAX(AD4,AD8,AD12,AD16,AD20,AD24,AD28,AD32)</f>
        <v>0.10608201031809374</v>
      </c>
      <c r="BE4" s="5">
        <f t="shared" si="2"/>
        <v>0.37952401070271791</v>
      </c>
      <c r="BF4" s="8">
        <f t="shared" si="2"/>
        <v>0.25185974288603208</v>
      </c>
      <c r="BG4" s="8">
        <f t="shared" si="2"/>
        <v>0</v>
      </c>
      <c r="BH4" s="8">
        <f t="shared" si="2"/>
        <v>0</v>
      </c>
    </row>
    <row r="5" spans="1:60" x14ac:dyDescent="0.35">
      <c r="A5" s="32" t="s">
        <v>53</v>
      </c>
      <c r="B5" t="s">
        <v>29</v>
      </c>
      <c r="C5">
        <v>558</v>
      </c>
      <c r="D5">
        <v>125</v>
      </c>
      <c r="E5">
        <v>7</v>
      </c>
      <c r="F5">
        <v>0</v>
      </c>
      <c r="G5">
        <v>0</v>
      </c>
      <c r="I5">
        <v>64</v>
      </c>
      <c r="J5">
        <v>17</v>
      </c>
      <c r="K5">
        <v>0</v>
      </c>
      <c r="L5">
        <v>0</v>
      </c>
      <c r="M5">
        <v>0</v>
      </c>
      <c r="O5" s="28">
        <f>IF(I5&gt;0, I5/C5, 0)</f>
        <v>0.11469534050179211</v>
      </c>
      <c r="P5" s="28">
        <f>IF(J5&gt;0, J5/D5, 0)</f>
        <v>0.13600000000000001</v>
      </c>
      <c r="Q5" s="28">
        <f>IF(K5&gt;0, K5/E5, 0)</f>
        <v>0</v>
      </c>
      <c r="R5" s="28">
        <f>IF(L5&gt;0, L5/F5, 0)</f>
        <v>0</v>
      </c>
      <c r="S5" s="28">
        <f>IF(M5&gt;0, M5/G5, 0)</f>
        <v>0</v>
      </c>
      <c r="T5" s="28"/>
      <c r="U5" s="28">
        <f>65/569</f>
        <v>0.11423550087873462</v>
      </c>
      <c r="V5" s="28"/>
      <c r="W5" s="29">
        <f>O5/$U5</f>
        <v>1.0040253653156879</v>
      </c>
      <c r="X5" s="29">
        <f>P5/$U5</f>
        <v>1.190523076923077</v>
      </c>
      <c r="Y5" s="29">
        <f>Q5/$U5</f>
        <v>0</v>
      </c>
      <c r="Z5" s="29">
        <f>R5/$U5</f>
        <v>0</v>
      </c>
      <c r="AA5" s="29">
        <f>S5/$U5</f>
        <v>0</v>
      </c>
      <c r="AB5" s="29">
        <f>MAX(W5:AA5)</f>
        <v>1.190523076923077</v>
      </c>
      <c r="AC5" s="29"/>
      <c r="AD5" s="29">
        <f>IF(C5&gt;0,((I5*((3*65)+C5))/(4*C5*65))*(1-(C5-I5)/(569-65)),0)</f>
        <v>6.590780784329185E-3</v>
      </c>
      <c r="AE5" s="29">
        <f>IF(D5&gt;0,((J5*((3*65)+D5))/(4*D5*65))*(1-(D5-J5)/(569-65)),0)</f>
        <v>0.13151648351648351</v>
      </c>
      <c r="AF5" s="29">
        <f>IF(E5&gt;0,((K5*((3*65)+E5))/(4*E5*65))*(1-(E5-K5)/(569-65)),0)</f>
        <v>0</v>
      </c>
      <c r="AG5" s="29">
        <f>IF(F5&gt;0,((L5*((3*65)+F5))/(4*F5*65))*(1-(F5-L5)/(569-65)),0)</f>
        <v>0</v>
      </c>
      <c r="AH5" s="29">
        <f>IF(G5&gt;0,((M5*((3*65)+G5))/(4*G5*65))*(1-(G5-M5)/(569-65)),0)</f>
        <v>0</v>
      </c>
      <c r="AI5" s="2"/>
      <c r="AJ5" t="s">
        <v>29</v>
      </c>
      <c r="AK5" s="6">
        <f t="shared" si="0"/>
        <v>0.10736653410234165</v>
      </c>
      <c r="AL5" s="6">
        <f t="shared" si="0"/>
        <v>9.4372740002816077E-2</v>
      </c>
      <c r="AM5" s="6">
        <f t="shared" si="0"/>
        <v>7.9342273307790548E-2</v>
      </c>
      <c r="AN5" s="6">
        <f t="shared" si="0"/>
        <v>7.9365079365079361E-2</v>
      </c>
      <c r="AO5" s="6">
        <f t="shared" si="0"/>
        <v>0</v>
      </c>
      <c r="AQ5" t="s">
        <v>29</v>
      </c>
      <c r="AR5" s="7">
        <f t="shared" si="3"/>
        <v>0.99671980680244843</v>
      </c>
      <c r="AS5" s="7">
        <f>AVERAGE(X5,X9,X13,X17,X21,X25,X29,X33)</f>
        <v>0.88865544056914691</v>
      </c>
      <c r="AT5" s="7">
        <f t="shared" si="4"/>
        <v>0.51202834568665279</v>
      </c>
      <c r="AU5" s="7">
        <f t="shared" si="4"/>
        <v>0.59320061600221485</v>
      </c>
      <c r="AV5" s="7">
        <f t="shared" si="4"/>
        <v>0</v>
      </c>
      <c r="AW5" s="4"/>
      <c r="AX5" s="7">
        <f t="shared" si="1"/>
        <v>7.3191279367520127E-3</v>
      </c>
      <c r="AY5" s="7">
        <f t="shared" si="1"/>
        <v>8.3815631574397156E-2</v>
      </c>
      <c r="AZ5" s="7">
        <f t="shared" si="1"/>
        <v>5.0431689639406724E-2</v>
      </c>
      <c r="BA5" s="7">
        <f t="shared" si="1"/>
        <v>4.5691335328830629E-2</v>
      </c>
      <c r="BB5" s="7">
        <f t="shared" si="1"/>
        <v>0</v>
      </c>
      <c r="BD5" s="5">
        <f t="shared" si="5"/>
        <v>1.620207612873259E-2</v>
      </c>
      <c r="BE5" s="5">
        <f t="shared" si="2"/>
        <v>0.13151648351648351</v>
      </c>
      <c r="BF5" s="8">
        <f t="shared" si="2"/>
        <v>0.19714492753623189</v>
      </c>
      <c r="BG5" s="8">
        <f t="shared" si="2"/>
        <v>0.25185974288603208</v>
      </c>
      <c r="BH5" s="8">
        <f t="shared" si="2"/>
        <v>0</v>
      </c>
    </row>
    <row r="6" spans="1:60" s="1" customFormat="1" x14ac:dyDescent="0.35">
      <c r="A6" s="32" t="s">
        <v>53</v>
      </c>
      <c r="B6" s="1" t="s">
        <v>30</v>
      </c>
      <c r="C6" s="1">
        <v>16</v>
      </c>
      <c r="D6" s="1">
        <v>1</v>
      </c>
      <c r="E6" s="1">
        <v>0</v>
      </c>
      <c r="F6" s="1">
        <v>0</v>
      </c>
      <c r="G6" s="1">
        <v>0</v>
      </c>
      <c r="I6" s="1">
        <v>1</v>
      </c>
      <c r="J6" s="1">
        <v>1</v>
      </c>
      <c r="K6" s="1">
        <v>0</v>
      </c>
      <c r="L6" s="1">
        <v>0</v>
      </c>
      <c r="M6" s="1">
        <v>0</v>
      </c>
      <c r="O6" s="30">
        <f>IF(I6&gt;0, I6/C6, 0)</f>
        <v>6.25E-2</v>
      </c>
      <c r="P6" s="30">
        <f>IF(J6&gt;0, J6/D6, 0)</f>
        <v>1</v>
      </c>
      <c r="Q6" s="30">
        <f>IF(K6&gt;0, K6/E6, 0)</f>
        <v>0</v>
      </c>
      <c r="R6" s="30">
        <f>IF(L6&gt;0, L6/F6, 0)</f>
        <v>0</v>
      </c>
      <c r="S6" s="30">
        <f>IF(M6&gt;0, M6/G6, 0)</f>
        <v>0</v>
      </c>
      <c r="T6" s="30"/>
      <c r="U6" s="30">
        <f>65/569</f>
        <v>0.11423550087873462</v>
      </c>
      <c r="V6" s="30"/>
      <c r="W6" s="31">
        <f>O6/$U6</f>
        <v>0.54711538461538467</v>
      </c>
      <c r="X6" s="31">
        <f>P6/$U6</f>
        <v>8.7538461538461547</v>
      </c>
      <c r="Y6" s="31">
        <f>Q6/$U6</f>
        <v>0</v>
      </c>
      <c r="Z6" s="31">
        <f>R6/$U6</f>
        <v>0</v>
      </c>
      <c r="AA6" s="31">
        <f>S6/$U6</f>
        <v>0</v>
      </c>
      <c r="AB6" s="31">
        <f>MAX(W6:AA6)</f>
        <v>8.7538461538461547</v>
      </c>
      <c r="AC6" s="31"/>
      <c r="AD6" s="31">
        <f>IF(C6&gt;0,((I6*((3*65)+C6))/(4*C6*65))*(1-(C6-I6)/(569-65)),0)</f>
        <v>4.9211595695970695E-2</v>
      </c>
      <c r="AE6" s="31">
        <f>IF(D6&gt;0,((J6*((3*65)+D6))/(4*D6*65))*(1-(D6-J6)/(569-65)),0)</f>
        <v>0.75384615384615383</v>
      </c>
      <c r="AF6" s="31">
        <f>IF(E6&gt;0,((K6*((3*65)+E6))/(4*E6*65))*(1-(E6-K6)/(569-65)),0)</f>
        <v>0</v>
      </c>
      <c r="AG6" s="31">
        <f>IF(F6&gt;0,((L6*((3*65)+F6))/(4*F6*65))*(1-(F6-L6)/(569-65)),0)</f>
        <v>0</v>
      </c>
      <c r="AH6" s="31">
        <f>IF(G6&gt;0,((M6*((3*65)+G6))/(4*G6*65))*(1-(G6-M6)/(569-65)),0)</f>
        <v>0</v>
      </c>
      <c r="AI6" s="9"/>
      <c r="AJ6" s="1" t="s">
        <v>30</v>
      </c>
      <c r="AK6" s="11">
        <f t="shared" si="0"/>
        <v>8.2599343125658919E-2</v>
      </c>
      <c r="AL6" s="11">
        <f t="shared" si="0"/>
        <v>2.691268486916951E-2</v>
      </c>
      <c r="AM6" s="11">
        <f t="shared" si="0"/>
        <v>4.1666666666666664E-2</v>
      </c>
      <c r="AN6" s="11">
        <f t="shared" si="0"/>
        <v>0</v>
      </c>
      <c r="AO6" s="11">
        <f t="shared" si="0"/>
        <v>0</v>
      </c>
      <c r="AQ6" s="1" t="s">
        <v>30</v>
      </c>
      <c r="AR6" s="12">
        <f t="shared" si="3"/>
        <v>0.9557515800332822</v>
      </c>
      <c r="AS6" s="12">
        <f>AVERAGE(X6,X10,X14,X18,X22,X26,X30,X34)</f>
        <v>1.4014730634049262</v>
      </c>
      <c r="AT6" s="12">
        <f t="shared" si="4"/>
        <v>0.47362450635866027</v>
      </c>
      <c r="AU6" s="12">
        <f t="shared" si="4"/>
        <v>0.81752873563218387</v>
      </c>
      <c r="AV6" s="12">
        <f t="shared" si="4"/>
        <v>0</v>
      </c>
      <c r="AW6" s="13"/>
      <c r="AX6" s="12">
        <f t="shared" si="1"/>
        <v>5.0990178267141265E-2</v>
      </c>
      <c r="AY6" s="12">
        <f t="shared" si="1"/>
        <v>0.11802341795324184</v>
      </c>
      <c r="AZ6" s="12">
        <f t="shared" si="1"/>
        <v>3.3611928427372109E-2</v>
      </c>
      <c r="BA6" s="12">
        <f t="shared" si="1"/>
        <v>3.2207854406130269E-2</v>
      </c>
      <c r="BB6" s="12">
        <f t="shared" si="1"/>
        <v>0</v>
      </c>
      <c r="BD6" s="14">
        <f t="shared" si="5"/>
        <v>0.17584962756052142</v>
      </c>
      <c r="BE6" s="14">
        <f t="shared" si="2"/>
        <v>0.75384615384615383</v>
      </c>
      <c r="BF6" s="15">
        <f t="shared" si="2"/>
        <v>0.1912876637141343</v>
      </c>
      <c r="BG6" s="15">
        <f t="shared" si="2"/>
        <v>0.25766283524904215</v>
      </c>
      <c r="BH6" s="15">
        <f t="shared" si="2"/>
        <v>0</v>
      </c>
    </row>
    <row r="7" spans="1:60" x14ac:dyDescent="0.35">
      <c r="A7" s="32" t="s">
        <v>26</v>
      </c>
      <c r="B7" t="s">
        <v>27</v>
      </c>
      <c r="C7">
        <v>566</v>
      </c>
      <c r="D7">
        <v>481</v>
      </c>
      <c r="E7">
        <v>87</v>
      </c>
      <c r="F7">
        <v>3</v>
      </c>
      <c r="G7">
        <v>0</v>
      </c>
      <c r="I7">
        <v>86</v>
      </c>
      <c r="J7">
        <v>69</v>
      </c>
      <c r="K7">
        <v>12</v>
      </c>
      <c r="L7">
        <v>1</v>
      </c>
      <c r="M7">
        <v>0</v>
      </c>
      <c r="O7" s="2">
        <f>IF(I7&gt;0, I7/C7, 0)</f>
        <v>0.1519434628975265</v>
      </c>
      <c r="P7" s="2">
        <f>IF(J7&gt;0, J7/D7, 0)</f>
        <v>0.14345114345114346</v>
      </c>
      <c r="Q7" s="2">
        <f>IF(K7&gt;0, K7/E7, 0)</f>
        <v>0.13793103448275862</v>
      </c>
      <c r="R7" s="2">
        <f>IF(L7&gt;0, L7/F7, 0)</f>
        <v>0.33333333333333331</v>
      </c>
      <c r="S7" s="2">
        <f>IF(M7&gt;0, M7/G7, 0)</f>
        <v>0</v>
      </c>
      <c r="T7" s="2"/>
      <c r="U7" s="2">
        <f>86/569</f>
        <v>0.15114235500878734</v>
      </c>
      <c r="V7" s="2"/>
      <c r="W7" s="3">
        <f>O7/$U7</f>
        <v>1.0053003533568905</v>
      </c>
      <c r="X7" s="3">
        <f>P7/$U7</f>
        <v>0.94911279795000736</v>
      </c>
      <c r="Y7" s="3">
        <f>Q7/$U7</f>
        <v>0.91259021651964722</v>
      </c>
      <c r="Z7" s="3">
        <f>R7/$U7</f>
        <v>2.2054263565891472</v>
      </c>
      <c r="AA7" s="3">
        <f>S7/$U7</f>
        <v>0</v>
      </c>
      <c r="AB7" s="3">
        <f>MAX(W7:AA7)</f>
        <v>2.2054263565891472</v>
      </c>
      <c r="AC7" s="3"/>
      <c r="AD7" s="3">
        <f>IF(C7&gt;0,((I7*((3*86)+C7))/(4*C7*86))*(1-(C7-I7)/(569-86)),0)</f>
        <v>2.2606061936220221E-3</v>
      </c>
      <c r="AE7" s="3">
        <f>IF(D7&gt;0,((J7*((3*86)+D7))/(4*D7*86))*(1-(D7-J7)/(569-86)),0)</f>
        <v>4.5300315649152864E-2</v>
      </c>
      <c r="AF7" s="3">
        <f>IF(E7&gt;0,((K7*((3*86)+E7))/(4*E7*86))*(1-(E7-K7)/(569-86)),0)</f>
        <v>0.11685187306678886</v>
      </c>
      <c r="AG7" s="3">
        <f>IF(F7&gt;0,((L7*((3*86)+F7))/(4*F7*86))*(1-(F7-L7)/(569-86)),0)</f>
        <v>0.25185974288603208</v>
      </c>
      <c r="AH7" s="3">
        <f>IF(G7&gt;0,((M7*((3*86)+G7))/(4*G7*86))*(1-(G7-M7)/(569-86)),0)</f>
        <v>0</v>
      </c>
      <c r="AI7" s="2"/>
    </row>
    <row r="8" spans="1:60" x14ac:dyDescent="0.35">
      <c r="A8" s="32" t="s">
        <v>26</v>
      </c>
      <c r="B8" t="s">
        <v>28</v>
      </c>
      <c r="C8">
        <v>267</v>
      </c>
      <c r="D8">
        <v>13</v>
      </c>
      <c r="E8">
        <v>0</v>
      </c>
      <c r="F8">
        <v>0</v>
      </c>
      <c r="G8">
        <v>0</v>
      </c>
      <c r="I8">
        <v>26</v>
      </c>
      <c r="J8">
        <v>1</v>
      </c>
      <c r="K8">
        <v>0</v>
      </c>
      <c r="L8">
        <v>0</v>
      </c>
      <c r="M8">
        <v>0</v>
      </c>
      <c r="O8" s="2">
        <f>IF(I8&gt;0, I8/C8, 0)</f>
        <v>9.7378277153558054E-2</v>
      </c>
      <c r="P8" s="2">
        <f>IF(J8&gt;0, J8/D8, 0)</f>
        <v>7.6923076923076927E-2</v>
      </c>
      <c r="Q8" s="2">
        <f>IF(K8&gt;0, K8/E8, 0)</f>
        <v>0</v>
      </c>
      <c r="R8" s="2">
        <f>IF(L8&gt;0, L8/F8, 0)</f>
        <v>0</v>
      </c>
      <c r="S8" s="2">
        <f>IF(M8&gt;0, M8/G8, 0)</f>
        <v>0</v>
      </c>
      <c r="T8" s="2"/>
      <c r="U8" s="2">
        <f>86/569</f>
        <v>0.15114235500878734</v>
      </c>
      <c r="V8" s="2"/>
      <c r="W8" s="3">
        <f>O8/$U8</f>
        <v>0.6442818569810993</v>
      </c>
      <c r="X8" s="3">
        <f>P8/$U8</f>
        <v>0.50894454382826482</v>
      </c>
      <c r="Y8" s="3">
        <f>Q8/$U8</f>
        <v>0</v>
      </c>
      <c r="Z8" s="3">
        <f>R8/$U8</f>
        <v>0</v>
      </c>
      <c r="AA8" s="3">
        <f>S8/$U8</f>
        <v>0</v>
      </c>
      <c r="AB8" s="3">
        <f>MAX(W8:AA8)</f>
        <v>0.6442818569810993</v>
      </c>
      <c r="AC8" s="3"/>
      <c r="AD8" s="3">
        <f>IF(C8&gt;0,((I8*((3*86)+C8))/(4*C8*86))*(1-(C8-I8)/(569-86)),0)</f>
        <v>7.4461397469543264E-2</v>
      </c>
      <c r="AE8" s="3">
        <f>IF(D8&gt;0,((J8*((3*86)+D8))/(4*D8*86))*(1-(D8-J8)/(569-86)),0)</f>
        <v>5.9093712152357245E-2</v>
      </c>
      <c r="AF8" s="3">
        <f>IF(E8&gt;0,((K8*((3*86)+E8))/(4*E8*86))*(1-(E8-K8)/(569-86)),0)</f>
        <v>0</v>
      </c>
      <c r="AG8" s="3">
        <f>IF(F8&gt;0,((L8*((3*86)+F8))/(4*F8*86))*(1-(F8-L8)/(569-86)),0)</f>
        <v>0</v>
      </c>
      <c r="AH8" s="3">
        <f>IF(G8&gt;0,((M8*((3*86)+G8))/(4*G8*86))*(1-(G8-M8)/(569-86)),0)</f>
        <v>0</v>
      </c>
      <c r="AI8" s="2"/>
    </row>
    <row r="9" spans="1:60" x14ac:dyDescent="0.35">
      <c r="A9" s="32" t="s">
        <v>26</v>
      </c>
      <c r="B9" t="s">
        <v>29</v>
      </c>
      <c r="C9">
        <v>544</v>
      </c>
      <c r="D9">
        <v>280</v>
      </c>
      <c r="E9">
        <v>18</v>
      </c>
      <c r="F9">
        <v>3</v>
      </c>
      <c r="G9">
        <v>0</v>
      </c>
      <c r="I9">
        <v>83</v>
      </c>
      <c r="J9">
        <v>36</v>
      </c>
      <c r="K9">
        <v>2</v>
      </c>
      <c r="L9">
        <v>1</v>
      </c>
      <c r="M9">
        <v>0</v>
      </c>
      <c r="O9" s="2">
        <f>IF(I9&gt;0, I9/C9, 0)</f>
        <v>0.15257352941176472</v>
      </c>
      <c r="P9" s="2">
        <f>IF(J9&gt;0, J9/D9, 0)</f>
        <v>0.12857142857142856</v>
      </c>
      <c r="Q9" s="2">
        <f>IF(K9&gt;0, K9/E9, 0)</f>
        <v>0.1111111111111111</v>
      </c>
      <c r="R9" s="2">
        <f>IF(L9&gt;0, L9/F9, 0)</f>
        <v>0.33333333333333331</v>
      </c>
      <c r="S9" s="2">
        <f>IF(M9&gt;0, M9/G9, 0)</f>
        <v>0</v>
      </c>
      <c r="T9" s="2"/>
      <c r="U9" s="2">
        <f>86/569</f>
        <v>0.15114235500878734</v>
      </c>
      <c r="V9" s="2"/>
      <c r="W9" s="3">
        <f>O9/$U9</f>
        <v>1.0094690492476062</v>
      </c>
      <c r="X9" s="3">
        <f>P9/$U9</f>
        <v>0.85066445182724248</v>
      </c>
      <c r="Y9" s="3">
        <f>Q9/$U9</f>
        <v>0.73514211886304914</v>
      </c>
      <c r="Z9" s="3">
        <f>R9/$U9</f>
        <v>2.2054263565891472</v>
      </c>
      <c r="AA9" s="3">
        <f>S9/$U9</f>
        <v>0</v>
      </c>
      <c r="AB9" s="3">
        <f>MAX(W9:AA9)</f>
        <v>2.2054263565891472</v>
      </c>
      <c r="AC9" s="3"/>
      <c r="AD9" s="3">
        <f>IF(C9&gt;0,((I9*((3*86)+C9))/(4*C9*86))*(1-(C9-I9)/(569-86)),0)</f>
        <v>1.620207612873259E-2</v>
      </c>
      <c r="AE9" s="3">
        <f>IF(D9&gt;0,((J9*((3*86)+D9))/(4*D9*86))*(1-(D9-J9)/(569-86)),0)</f>
        <v>9.9499081735828818E-2</v>
      </c>
      <c r="AF9" s="3">
        <f>IF(E9&gt;0,((K9*((3*86)+E9))/(4*E9*86))*(1-(E9-K9)/(569-86)),0)</f>
        <v>8.6194167589516438E-2</v>
      </c>
      <c r="AG9" s="3">
        <f>IF(F9&gt;0,((L9*((3*86)+F9))/(4*F9*86))*(1-(F9-L9)/(569-86)),0)</f>
        <v>0.25185974288603208</v>
      </c>
      <c r="AH9" s="3">
        <f>IF(G9&gt;0,((M9*((3*86)+G9))/(4*G9*86))*(1-(G9-M9)/(569-86)),0)</f>
        <v>0</v>
      </c>
      <c r="AI9" s="2"/>
    </row>
    <row r="10" spans="1:60" s="1" customFormat="1" x14ac:dyDescent="0.35">
      <c r="A10" s="32" t="s">
        <v>26</v>
      </c>
      <c r="B10" s="1" t="s">
        <v>30</v>
      </c>
      <c r="C10" s="1">
        <v>14</v>
      </c>
      <c r="D10" s="1">
        <v>0</v>
      </c>
      <c r="E10" s="1">
        <v>0</v>
      </c>
      <c r="F10" s="1">
        <v>0</v>
      </c>
      <c r="G10" s="1">
        <v>0</v>
      </c>
      <c r="I10" s="1">
        <v>1</v>
      </c>
      <c r="J10" s="1">
        <v>0</v>
      </c>
      <c r="K10" s="1">
        <v>0</v>
      </c>
      <c r="L10" s="1">
        <v>0</v>
      </c>
      <c r="M10" s="1">
        <v>0</v>
      </c>
      <c r="O10" s="9">
        <f>IF(I10&gt;0, I10/C10, 0)</f>
        <v>7.1428571428571425E-2</v>
      </c>
      <c r="P10" s="9">
        <f>IF(J10&gt;0, J10/D10, 0)</f>
        <v>0</v>
      </c>
      <c r="Q10" s="9">
        <f>IF(K10&gt;0, K10/E10, 0)</f>
        <v>0</v>
      </c>
      <c r="R10" s="9">
        <f>IF(L10&gt;0, L10/F10, 0)</f>
        <v>0</v>
      </c>
      <c r="S10" s="9">
        <f>IF(M10&gt;0, M10/G10, 0)</f>
        <v>0</v>
      </c>
      <c r="T10" s="9"/>
      <c r="U10" s="9">
        <f>86/569</f>
        <v>0.15114235500878734</v>
      </c>
      <c r="V10" s="9"/>
      <c r="W10" s="10">
        <f>O10/$U10</f>
        <v>0.47259136212624586</v>
      </c>
      <c r="X10" s="10">
        <f>P10/$U10</f>
        <v>0</v>
      </c>
      <c r="Y10" s="10">
        <f>Q10/$U10</f>
        <v>0</v>
      </c>
      <c r="Z10" s="10">
        <f>R10/$U10</f>
        <v>0</v>
      </c>
      <c r="AA10" s="10">
        <f>S10/$U10</f>
        <v>0</v>
      </c>
      <c r="AB10" s="10">
        <f>MAX(W10:AA10)</f>
        <v>0.47259136212624586</v>
      </c>
      <c r="AC10" s="10"/>
      <c r="AD10" s="10">
        <f>IF(C10&gt;0,((I10*((3*86)+C10))/(4*C10*86))*(1-(C10-I10)/(569-86)),0)</f>
        <v>5.4958282605256467E-2</v>
      </c>
      <c r="AE10" s="10">
        <f>IF(D10&gt;0,((J10*((3*86)+D10))/(4*D10*86))*(1-(D10-J10)/(569-86)),0)</f>
        <v>0</v>
      </c>
      <c r="AF10" s="10">
        <f>IF(E10&gt;0,((K10*((3*86)+E10))/(4*E10*86))*(1-(E10-K10)/(569-86)),0)</f>
        <v>0</v>
      </c>
      <c r="AG10" s="10">
        <f>IF(F10&gt;0,((L10*((3*86)+F10))/(4*F10*86))*(1-(F10-L10)/(569-86)),0)</f>
        <v>0</v>
      </c>
      <c r="AH10" s="10">
        <f>IF(G10&gt;0,((M10*((3*86)+G10))/(4*G10*86))*(1-(G10-M10)/(569-86)),0)</f>
        <v>0</v>
      </c>
      <c r="AI10" s="9"/>
      <c r="AQ10" s="1" t="s">
        <v>40</v>
      </c>
    </row>
    <row r="11" spans="1:60" x14ac:dyDescent="0.35">
      <c r="A11" s="32" t="s">
        <v>54</v>
      </c>
      <c r="B11" t="s">
        <v>27</v>
      </c>
      <c r="C11">
        <v>561</v>
      </c>
      <c r="D11">
        <v>282</v>
      </c>
      <c r="E11">
        <v>20</v>
      </c>
      <c r="F11">
        <v>0</v>
      </c>
      <c r="G11">
        <v>0</v>
      </c>
      <c r="I11">
        <v>85</v>
      </c>
      <c r="J11">
        <v>37</v>
      </c>
      <c r="K11">
        <v>2</v>
      </c>
      <c r="L11">
        <v>0</v>
      </c>
      <c r="M11">
        <v>0</v>
      </c>
      <c r="O11" s="28">
        <f>IF(I11&gt;0, I11/C11, 0)</f>
        <v>0.15151515151515152</v>
      </c>
      <c r="P11" s="28">
        <f>IF(J11&gt;0, J11/D11, 0)</f>
        <v>0.13120567375886524</v>
      </c>
      <c r="Q11" s="28">
        <f>IF(K11&gt;0, K11/E11, 0)</f>
        <v>0.1</v>
      </c>
      <c r="R11" s="28">
        <f>IF(L11&gt;0, L11/F11, 0)</f>
        <v>0</v>
      </c>
      <c r="S11" s="28">
        <f>IF(M11&gt;0, M11/G11, 0)</f>
        <v>0</v>
      </c>
      <c r="T11" s="28"/>
      <c r="U11" s="28">
        <f>86/569</f>
        <v>0.15114235500878734</v>
      </c>
      <c r="V11" s="28"/>
      <c r="W11" s="29">
        <f>IF(O11&gt;0, O11/$U11, 0)</f>
        <v>1.0024665257223397</v>
      </c>
      <c r="X11" s="29">
        <f>IF(P11&gt;0, P11/$U11, 0)</f>
        <v>0.86809335312551539</v>
      </c>
      <c r="Y11" s="29">
        <f>IF(Q11&gt;0, Q11/$U11, 0)</f>
        <v>0.66162790697674423</v>
      </c>
      <c r="Z11" s="29">
        <f>R11/$U11</f>
        <v>0</v>
      </c>
      <c r="AA11" s="29">
        <f>S11/$U11</f>
        <v>0</v>
      </c>
      <c r="AB11" s="29">
        <f>MAX(W11:AA11)</f>
        <v>1.0024665257223397</v>
      </c>
      <c r="AC11" s="29"/>
      <c r="AD11" s="29">
        <f>IF(C11&gt;0,((I11*((3*86)+C11))/(4*C11*86))*(1-(C11-I11)/(569-86)),0)</f>
        <v>5.2279621288721222E-3</v>
      </c>
      <c r="AE11" s="29">
        <f>IF(D11&gt;0,((J11*((3*86)+D11))/(4*D11*86))*(1-(D11-J11)/(569-86)),0)</f>
        <v>0.10148871630488564</v>
      </c>
      <c r="AF11" s="29">
        <f>IF(E11&gt;0,((K11*((3*86)+E11))/(4*E11*86))*(1-(E11-K11)/(569-86)),0)</f>
        <v>7.780225335837064E-2</v>
      </c>
      <c r="AG11" s="29">
        <f>IF(F11&gt;0,((L11*((3*86)+F11))/(4*F11*86))*(1-(F11-L11)/(569-86)),0)</f>
        <v>0</v>
      </c>
      <c r="AH11" s="29">
        <f>IF(G11&gt;0,((M11*((3*86)+G11))/(4*G11*86))*(1-(G11-M11)/(569-86)),0)</f>
        <v>0</v>
      </c>
      <c r="AI11" s="2"/>
      <c r="AQ11" t="s">
        <v>27</v>
      </c>
      <c r="AR11" s="5">
        <f>MAX(W3,W7,W11,W15,W19,W23,W27,W31)</f>
        <v>1.0326678765880219</v>
      </c>
      <c r="AS11" s="5">
        <f>MAX(X3,X7,X11,X15,X19,X23,X27,X31)</f>
        <v>1.8537556561085973</v>
      </c>
      <c r="AT11" s="5">
        <f>MAX(Y3,Y7,Y11,Y15,Y19,Y23,Y27,Y31)</f>
        <v>10.586046511627908</v>
      </c>
      <c r="AU11" s="5">
        <f>MAX(Z3,Z7,Z11,Z15,Z19,Z23,Z27,Z31)</f>
        <v>2.2054263565891472</v>
      </c>
      <c r="AV11" s="5">
        <f>MAX(AA3,AA7,AA11,AA15,AA19,AA23,AA27,AA31)</f>
        <v>0</v>
      </c>
      <c r="AW11" s="5"/>
    </row>
    <row r="12" spans="1:60" x14ac:dyDescent="0.35">
      <c r="A12" s="32" t="s">
        <v>54</v>
      </c>
      <c r="B12" t="s">
        <v>28</v>
      </c>
      <c r="C12">
        <v>529</v>
      </c>
      <c r="D12">
        <v>124</v>
      </c>
      <c r="E12">
        <v>3</v>
      </c>
      <c r="F12">
        <v>0</v>
      </c>
      <c r="G12">
        <v>0</v>
      </c>
      <c r="I12">
        <v>79</v>
      </c>
      <c r="J12">
        <v>15</v>
      </c>
      <c r="K12">
        <v>1</v>
      </c>
      <c r="L12">
        <v>0</v>
      </c>
      <c r="M12">
        <v>0</v>
      </c>
      <c r="O12" s="28">
        <f>IF(I12&gt;0, I12/C12, 0)</f>
        <v>0.14933837429111532</v>
      </c>
      <c r="P12" s="28">
        <f>IF(J12&gt;0, J12/D12, 0)</f>
        <v>0.12096774193548387</v>
      </c>
      <c r="Q12" s="28">
        <f>IF(K12&gt;0, K12/E12, 0)</f>
        <v>0.33333333333333331</v>
      </c>
      <c r="R12" s="28">
        <f>IF(L12&gt;0, L12/F12, 0)</f>
        <v>0</v>
      </c>
      <c r="S12" s="28">
        <f>IF(M12&gt;0, M12/G12, 0)</f>
        <v>0</v>
      </c>
      <c r="T12" s="28"/>
      <c r="U12" s="28">
        <f>86/569</f>
        <v>0.15114235500878734</v>
      </c>
      <c r="V12" s="28"/>
      <c r="W12" s="29">
        <f>IF(O12&gt;0, O12/$U12, 0)</f>
        <v>0.98806436013540255</v>
      </c>
      <c r="X12" s="29">
        <f>IF(P12&gt;0, P12/$U12, 0)</f>
        <v>0.80035633908477122</v>
      </c>
      <c r="Y12" s="29">
        <f>IF(Q12&gt;0, Q12/$U12, 0)</f>
        <v>2.2054263565891472</v>
      </c>
      <c r="Z12" s="29">
        <f>R12/$U12</f>
        <v>0</v>
      </c>
      <c r="AA12" s="29">
        <f>S12/$U12</f>
        <v>0</v>
      </c>
      <c r="AB12" s="29">
        <f>MAX(W12:AA12)</f>
        <v>2.2054263565891472</v>
      </c>
      <c r="AC12" s="29"/>
      <c r="AD12" s="29">
        <f>IF(C12&gt;0,((I12*((3*86)+C12))/(4*C12*86))*(1-(C12-I12)/(569-86)),0)</f>
        <v>2.3342884339126561E-2</v>
      </c>
      <c r="AE12" s="29">
        <f>IF(D12&gt;0,((J12*((3*86)+D12))/(4*D12*86))*(1-(D12-J12)/(569-86)),0)</f>
        <v>0.10401571666208477</v>
      </c>
      <c r="AF12" s="29">
        <f>IF(E12&gt;0,((K12*((3*86)+E12))/(4*E12*86))*(1-(E12-K12)/(569-86)),0)</f>
        <v>0.25185974288603208</v>
      </c>
      <c r="AG12" s="29">
        <f>IF(F12&gt;0,((L12*((3*86)+F12))/(4*F12*86))*(1-(F12-L12)/(569-86)),0)</f>
        <v>0</v>
      </c>
      <c r="AH12" s="29">
        <f>IF(G12&gt;0,((M12*((3*86)+G12))/(4*G12*86))*(1-(G12-M12)/(569-86)),0)</f>
        <v>0</v>
      </c>
      <c r="AI12" s="2"/>
      <c r="AQ12" t="s">
        <v>28</v>
      </c>
      <c r="AR12" s="8">
        <f t="shared" ref="AR12:AV14" si="6">MAX(W4,W8,W12,W16,W20,W24,W28,W32)</f>
        <v>1.3305697278911566</v>
      </c>
      <c r="AS12" s="8">
        <f t="shared" si="6"/>
        <v>4.5742176284811942</v>
      </c>
      <c r="AT12" s="8">
        <f t="shared" si="6"/>
        <v>2.2054263565891472</v>
      </c>
      <c r="AU12" s="5">
        <f t="shared" si="6"/>
        <v>0</v>
      </c>
      <c r="AV12" s="5">
        <f t="shared" si="6"/>
        <v>0</v>
      </c>
      <c r="AW12" s="5"/>
    </row>
    <row r="13" spans="1:60" x14ac:dyDescent="0.35">
      <c r="A13" s="32" t="s">
        <v>54</v>
      </c>
      <c r="B13" t="s">
        <v>29</v>
      </c>
      <c r="C13">
        <v>543</v>
      </c>
      <c r="D13">
        <v>334</v>
      </c>
      <c r="E13">
        <v>30</v>
      </c>
      <c r="F13">
        <v>0</v>
      </c>
      <c r="G13">
        <v>0</v>
      </c>
      <c r="I13">
        <v>81</v>
      </c>
      <c r="J13">
        <v>43</v>
      </c>
      <c r="K13">
        <v>2</v>
      </c>
      <c r="L13">
        <v>0</v>
      </c>
      <c r="M13">
        <v>0</v>
      </c>
      <c r="O13" s="28">
        <f>IF(I13&gt;0, I13/C13, 0)</f>
        <v>0.14917127071823205</v>
      </c>
      <c r="P13" s="28">
        <f>IF(J13&gt;0, J13/D13, 0)</f>
        <v>0.12874251497005987</v>
      </c>
      <c r="Q13" s="28">
        <f>IF(K13&gt;0, K13/E13, 0)</f>
        <v>6.6666666666666666E-2</v>
      </c>
      <c r="R13" s="28">
        <f>IF(L13&gt;0, L13/F13, 0)</f>
        <v>0</v>
      </c>
      <c r="S13" s="28">
        <f>IF(M13&gt;0, M13/G13, 0)</f>
        <v>0</v>
      </c>
      <c r="T13" s="28"/>
      <c r="U13" s="28">
        <f>86/569</f>
        <v>0.15114235500878734</v>
      </c>
      <c r="V13" s="28"/>
      <c r="W13" s="29">
        <f>IF(O13&gt;0, O13/$U13, 0)</f>
        <v>0.9869587562636517</v>
      </c>
      <c r="X13" s="29">
        <f>IF(P13&gt;0, P13/$U13, 0)</f>
        <v>0.85179640718562866</v>
      </c>
      <c r="Y13" s="29">
        <f>IF(Q13&gt;0, Q13/$U13, 0)</f>
        <v>0.44108527131782949</v>
      </c>
      <c r="Z13" s="29">
        <f>R13/$U13</f>
        <v>0</v>
      </c>
      <c r="AA13" s="29">
        <f>S13/$U13</f>
        <v>0</v>
      </c>
      <c r="AB13" s="29">
        <f>MAX(W13:AA13)</f>
        <v>0.9869587562636517</v>
      </c>
      <c r="AC13" s="29"/>
      <c r="AD13" s="29">
        <f>IF(C13&gt;0,((I13*((3*86)+C13))/(4*C13*86))*(1-(C13-I13)/(569-86)),0)</f>
        <v>1.5101894318162763E-2</v>
      </c>
      <c r="AE13" s="29">
        <f>IF(D13&gt;0,((J13*((3*86)+D13))/(4*D13*86))*(1-(D13-J13)/(569-86)),0)</f>
        <v>8.8072302599769392E-2</v>
      </c>
      <c r="AF13" s="29">
        <f>IF(E13&gt;0,((K13*((3*86)+E13))/(4*E13*86))*(1-(E13-K13)/(569-86)),0)</f>
        <v>5.2578361981799798E-2</v>
      </c>
      <c r="AG13" s="29">
        <f>IF(F13&gt;0,((L13*((3*86)+F13))/(4*F13*86))*(1-(F13-L13)/(569-86)),0)</f>
        <v>0</v>
      </c>
      <c r="AH13" s="29">
        <f>IF(G13&gt;0,((M13*((3*86)+G13))/(4*G13*86))*(1-(G13-M13)/(569-86)),0)</f>
        <v>0</v>
      </c>
      <c r="AI13" s="2"/>
      <c r="AQ13" t="s">
        <v>29</v>
      </c>
      <c r="AR13" s="8">
        <f t="shared" si="6"/>
        <v>1.0106571936056836</v>
      </c>
      <c r="AS13" s="8">
        <f t="shared" si="6"/>
        <v>1.190523076923077</v>
      </c>
      <c r="AT13" s="8">
        <f t="shared" si="6"/>
        <v>2.0615942028985508</v>
      </c>
      <c r="AU13" s="5">
        <f t="shared" si="6"/>
        <v>2.5401785714285716</v>
      </c>
      <c r="AV13" s="5">
        <f t="shared" si="6"/>
        <v>0</v>
      </c>
      <c r="AW13" s="5"/>
    </row>
    <row r="14" spans="1:60" s="1" customFormat="1" x14ac:dyDescent="0.35">
      <c r="A14" s="32" t="s">
        <v>54</v>
      </c>
      <c r="B14" s="1" t="s">
        <v>30</v>
      </c>
      <c r="C14" s="1">
        <v>74</v>
      </c>
      <c r="D14" s="1">
        <v>16</v>
      </c>
      <c r="E14" s="1">
        <v>0</v>
      </c>
      <c r="F14" s="1">
        <v>0</v>
      </c>
      <c r="G14" s="1">
        <v>0</v>
      </c>
      <c r="I14" s="1">
        <v>8</v>
      </c>
      <c r="J14" s="1">
        <v>1</v>
      </c>
      <c r="K14" s="1">
        <v>0</v>
      </c>
      <c r="L14" s="1">
        <v>0</v>
      </c>
      <c r="M14" s="1">
        <v>0</v>
      </c>
      <c r="O14" s="30">
        <f>IF(I14&gt;0, I14/C14, 0)</f>
        <v>0.10810810810810811</v>
      </c>
      <c r="P14" s="30">
        <f>IF(J14&gt;0, J14/D14, 0)</f>
        <v>6.25E-2</v>
      </c>
      <c r="Q14" s="30">
        <f>IF(K14&gt;0, K14/E14, 0)</f>
        <v>0</v>
      </c>
      <c r="R14" s="30">
        <f>IF(L14&gt;0, L14/F14, 0)</f>
        <v>0</v>
      </c>
      <c r="S14" s="30">
        <f>IF(M14&gt;0, M14/G14, 0)</f>
        <v>0</v>
      </c>
      <c r="T14" s="30"/>
      <c r="U14" s="30">
        <f>86/569</f>
        <v>0.15114235500878734</v>
      </c>
      <c r="V14" s="30"/>
      <c r="W14" s="31">
        <f>IF(O14&gt;0, O14/$U14, 0)</f>
        <v>0.71527341294783164</v>
      </c>
      <c r="X14" s="31">
        <f>IF(P14&gt;0, P14/$U14, 0)</f>
        <v>0.41351744186046513</v>
      </c>
      <c r="Y14" s="31">
        <f>IF(Q14&gt;0, Q14/$U14, 0)</f>
        <v>0</v>
      </c>
      <c r="Z14" s="31">
        <f>R14/$U14</f>
        <v>0</v>
      </c>
      <c r="AA14" s="31">
        <f>S14/$U14</f>
        <v>0</v>
      </c>
      <c r="AB14" s="31">
        <f>MAX(W14:AA14)</f>
        <v>0.71527341294783164</v>
      </c>
      <c r="AC14" s="31"/>
      <c r="AD14" s="31">
        <f>IF(C14&gt;0,((I14*((3*86)+C14))/(4*C14*86))*(1-(C14-I14)/(569-86)),0)</f>
        <v>9.007967956400717E-2</v>
      </c>
      <c r="AE14" s="31">
        <f>IF(D14&gt;0,((J14*((3*86)+D14))/(4*D14*86))*(1-(D14-J14)/(569-86)),0)</f>
        <v>4.8235952621695798E-2</v>
      </c>
      <c r="AF14" s="31">
        <f>IF(E14&gt;0,((K14*((3*86)+E14))/(4*E14*86))*(1-(E14-K14)/(569-86)),0)</f>
        <v>0</v>
      </c>
      <c r="AG14" s="31">
        <f>IF(F14&gt;0,((L14*((3*86)+F14))/(4*F14*86))*(1-(F14-L14)/(569-86)),0)</f>
        <v>0</v>
      </c>
      <c r="AH14" s="31">
        <f>IF(G14&gt;0,((M14*((3*86)+G14))/(4*G14*86))*(1-(G14-M14)/(569-86)),0)</f>
        <v>0</v>
      </c>
      <c r="AI14" s="9"/>
      <c r="AQ14" s="1" t="s">
        <v>30</v>
      </c>
      <c r="AR14" s="15">
        <f t="shared" si="6"/>
        <v>3.5562500000000004</v>
      </c>
      <c r="AS14" s="15">
        <f t="shared" si="6"/>
        <v>8.7538461538461547</v>
      </c>
      <c r="AT14" s="15">
        <f t="shared" si="6"/>
        <v>2.7892156862745097</v>
      </c>
      <c r="AU14" s="14">
        <f t="shared" si="6"/>
        <v>6.5402298850574709</v>
      </c>
      <c r="AV14" s="14">
        <f t="shared" si="6"/>
        <v>0</v>
      </c>
      <c r="AW14" s="14"/>
    </row>
    <row r="15" spans="1:60" x14ac:dyDescent="0.35">
      <c r="A15" s="32" t="s">
        <v>31</v>
      </c>
      <c r="B15" t="s">
        <v>27</v>
      </c>
      <c r="C15" s="25">
        <v>558</v>
      </c>
      <c r="D15" s="25">
        <v>424</v>
      </c>
      <c r="E15" s="25">
        <v>70</v>
      </c>
      <c r="F15" s="25">
        <v>4</v>
      </c>
      <c r="G15" s="25">
        <v>0</v>
      </c>
      <c r="I15" s="25">
        <v>25</v>
      </c>
      <c r="J15" s="25">
        <v>15</v>
      </c>
      <c r="K15" s="25">
        <v>4</v>
      </c>
      <c r="L15" s="25">
        <v>0</v>
      </c>
      <c r="M15" s="25">
        <v>0</v>
      </c>
      <c r="O15" s="2">
        <f>IF(I15&gt;0, I15/C15, 0)</f>
        <v>4.4802867383512544E-2</v>
      </c>
      <c r="P15" s="2">
        <f>IF(J15&gt;0, J15/D15, 0)</f>
        <v>3.5377358490566037E-2</v>
      </c>
      <c r="Q15" s="2">
        <f>IF(K15&gt;0, K15/E15, 0)</f>
        <v>5.7142857142857141E-2</v>
      </c>
      <c r="R15" s="2">
        <f>IF(L15&gt;0, L15/F15, 0)</f>
        <v>0</v>
      </c>
      <c r="S15" s="2">
        <f>IF(M15&gt;0, M15/G15, 0)</f>
        <v>0</v>
      </c>
      <c r="T15" s="2"/>
      <c r="U15" s="2">
        <f>29/569</f>
        <v>5.0966608084358524E-2</v>
      </c>
      <c r="V15" s="2"/>
      <c r="W15" s="3">
        <f>IF(O15&gt;0, O15/$U15, 0)</f>
        <v>0.87906315659374612</v>
      </c>
      <c r="X15" s="3">
        <f>IF(P15&gt;0, P15/$U15, 0)</f>
        <v>0.69412817176317498</v>
      </c>
      <c r="Y15" s="3">
        <f>IF(Q15&gt;0, Q15/$U15, 0)</f>
        <v>1.1211822660098523</v>
      </c>
      <c r="Z15" s="3">
        <f>R15/$U15</f>
        <v>0</v>
      </c>
      <c r="AA15" s="3">
        <f>S15/$U15</f>
        <v>0</v>
      </c>
      <c r="AB15" s="3">
        <f>MAX(W15:AA15)</f>
        <v>1.1211822660098523</v>
      </c>
      <c r="AC15" s="3"/>
      <c r="AD15" s="3">
        <f>IF(C15&gt;0,((I15*((3*29)+C15))/(4*C15*29))*(1-(C15-I15)/(569-29)),0)</f>
        <v>3.2293254507752079E-3</v>
      </c>
      <c r="AE15" s="3">
        <f>IF(D15&gt;0,((J15*((3*29)+D15))/(4*D15*29))*(1-(D15-J15)/(569-29)),0)</f>
        <v>3.7806445637244272E-2</v>
      </c>
      <c r="AF15" s="3">
        <f>IF(E15&gt;0,((K15*((3*29)+E15))/(4*E15*29))*(1-(E15-K15)/(569-29)),0)</f>
        <v>6.7887246852764094E-2</v>
      </c>
      <c r="AG15" s="3">
        <f>IF(F15&gt;0,((L15*((3*29)+F15))/(4*F15*29))*(1-(F15-L15)/(569-29)),0)</f>
        <v>0</v>
      </c>
      <c r="AH15" s="3">
        <f>IF(G15&gt;0,((M15*((3*29)+G15))/(4*G15*29))*(1-(G15-M15)/(569-29)),0)</f>
        <v>0</v>
      </c>
      <c r="AI15" s="2"/>
    </row>
    <row r="16" spans="1:60" x14ac:dyDescent="0.35">
      <c r="A16" s="32" t="s">
        <v>31</v>
      </c>
      <c r="B16" t="s">
        <v>28</v>
      </c>
      <c r="C16" s="25">
        <v>568</v>
      </c>
      <c r="D16" s="25">
        <v>508</v>
      </c>
      <c r="E16" s="25">
        <v>158</v>
      </c>
      <c r="F16" s="25">
        <v>6</v>
      </c>
      <c r="G16" s="25">
        <v>0</v>
      </c>
      <c r="I16" s="25">
        <v>29</v>
      </c>
      <c r="J16" s="25">
        <v>24</v>
      </c>
      <c r="K16" s="25">
        <v>5</v>
      </c>
      <c r="L16" s="25">
        <v>0</v>
      </c>
      <c r="M16" s="25">
        <v>0</v>
      </c>
      <c r="O16" s="2">
        <f>IF(I16&gt;0, I16/C16, 0)</f>
        <v>5.1056338028169015E-2</v>
      </c>
      <c r="P16" s="2">
        <f>IF(J16&gt;0, J16/D16, 0)</f>
        <v>4.7244094488188976E-2</v>
      </c>
      <c r="Q16" s="2">
        <f>IF(K16&gt;0, K16/E16, 0)</f>
        <v>3.1645569620253167E-2</v>
      </c>
      <c r="R16" s="2">
        <f>IF(L16&gt;0, L16/F16, 0)</f>
        <v>0</v>
      </c>
      <c r="S16" s="2">
        <f>IF(M16&gt;0, M16/G16, 0)</f>
        <v>0</v>
      </c>
      <c r="T16" s="2"/>
      <c r="U16" s="2">
        <f>29/569</f>
        <v>5.0966608084358524E-2</v>
      </c>
      <c r="V16" s="2"/>
      <c r="W16" s="3">
        <f>IF(O16&gt;0, O16/$U16, 0)</f>
        <v>1.0017605633802817</v>
      </c>
      <c r="X16" s="3">
        <f>IF(P16&gt;0, P16/$U16, 0)</f>
        <v>0.92696171599239752</v>
      </c>
      <c r="Y16" s="3">
        <f>IF(Q16&gt;0, Q16/$U16, 0)</f>
        <v>0.62090790048013977</v>
      </c>
      <c r="Z16" s="3">
        <f>R16/$U16</f>
        <v>0</v>
      </c>
      <c r="AA16" s="3">
        <f>S16/$U16</f>
        <v>0</v>
      </c>
      <c r="AB16" s="3">
        <f>MAX(W16:AA16)</f>
        <v>1.0017605633802817</v>
      </c>
      <c r="AC16" s="3"/>
      <c r="AD16" s="3">
        <f>IF(C16&gt;0,((I16*((3*29)+C16))/(4*C16*29))*(1-(C16-I16)/(569-29)),0)</f>
        <v>5.3387454355765087E-4</v>
      </c>
      <c r="AE16" s="3">
        <f>IF(D16&gt;0,((J16*((3*29)+D16))/(4*D16*29))*(1-(D16-J16)/(569-29)),0)</f>
        <v>2.5130479379732715E-2</v>
      </c>
      <c r="AF16" s="3">
        <f>IF(E16&gt;0,((K16*((3*29)+E16))/(4*E16*29))*(1-(E16-K16)/(569-29)),0)</f>
        <v>4.790029826858723E-2</v>
      </c>
      <c r="AG16" s="3">
        <f>IF(F16&gt;0,((L16*((3*29)+F16))/(4*F16*29))*(1-(F16-L16)/(569-29)),0)</f>
        <v>0</v>
      </c>
      <c r="AH16" s="3">
        <f>IF(G16&gt;0,((M16*((3*29)+G16))/(4*G16*29))*(1-(G16-M16)/(569-29)),0)</f>
        <v>0</v>
      </c>
      <c r="AI16" s="2"/>
    </row>
    <row r="17" spans="1:70" x14ac:dyDescent="0.35">
      <c r="A17" s="32" t="s">
        <v>31</v>
      </c>
      <c r="B17" t="s">
        <v>29</v>
      </c>
      <c r="C17" s="25">
        <v>561</v>
      </c>
      <c r="D17" s="25">
        <v>395</v>
      </c>
      <c r="E17" s="25">
        <v>23</v>
      </c>
      <c r="F17" s="25">
        <v>2</v>
      </c>
      <c r="G17" s="25">
        <v>0</v>
      </c>
      <c r="I17" s="25">
        <v>28</v>
      </c>
      <c r="J17" s="25">
        <v>14</v>
      </c>
      <c r="K17" s="25">
        <v>0</v>
      </c>
      <c r="L17" s="25">
        <v>0</v>
      </c>
      <c r="M17" s="25">
        <v>0</v>
      </c>
      <c r="O17" s="2">
        <f>IF(I17&gt;0, I17/C17, 0)</f>
        <v>4.9910873440285206E-2</v>
      </c>
      <c r="P17" s="2">
        <f>IF(J17&gt;0, J17/D17, 0)</f>
        <v>3.5443037974683546E-2</v>
      </c>
      <c r="Q17" s="2">
        <f>IF(K17&gt;0, K17/E17, 0)</f>
        <v>0</v>
      </c>
      <c r="R17" s="2">
        <f>IF(L17&gt;0, L17/F17, 0)</f>
        <v>0</v>
      </c>
      <c r="S17" s="2">
        <f>IF(M17&gt;0, M17/G17, 0)</f>
        <v>0</v>
      </c>
      <c r="T17" s="2"/>
      <c r="U17" s="2">
        <f>29/569</f>
        <v>5.0966608084358524E-2</v>
      </c>
      <c r="V17" s="2"/>
      <c r="W17" s="3">
        <f>IF(O17&gt;0, O17/$U17, 0)</f>
        <v>0.97928575819042352</v>
      </c>
      <c r="X17" s="3">
        <f>IF(P17&gt;0, P17/$U17, 0)</f>
        <v>0.69541684853775643</v>
      </c>
      <c r="Y17" s="3">
        <f>IF(Q17&gt;0, Q17/$U17, 0)</f>
        <v>0</v>
      </c>
      <c r="Z17" s="3">
        <f>R17/$U17</f>
        <v>0</v>
      </c>
      <c r="AA17" s="3">
        <f>S17/$U17</f>
        <v>0</v>
      </c>
      <c r="AB17" s="3">
        <f>MAX(W17:AA17)</f>
        <v>0.97928575819042352</v>
      </c>
      <c r="AC17" s="3"/>
      <c r="AD17" s="3">
        <f>IF(C17&gt;0,((I17*((3*29)+C17))/(4*C17*29))*(1-(C17-I17)/(569-29)),0)</f>
        <v>3.6142356629172024E-3</v>
      </c>
      <c r="AE17" s="3">
        <f>IF(D17&gt;0,((J17*((3*29)+D17))/(4*D17*29))*(1-(D17-J17)/(569-29)),0)</f>
        <v>4.3363402686842224E-2</v>
      </c>
      <c r="AF17" s="3">
        <f>IF(E17&gt;0,((K17*((3*29)+E17))/(4*E17*29))*(1-(E17-K17)/(569-29)),0)</f>
        <v>0</v>
      </c>
      <c r="AG17" s="3">
        <f>IF(F17&gt;0,((L17*((3*29)+F17))/(4*F17*29))*(1-(F17-L17)/(569-29)),0)</f>
        <v>0</v>
      </c>
      <c r="AH17" s="3">
        <f>IF(G17&gt;0,((M17*((3*29)+G17))/(4*G17*29))*(1-(G17-M17)/(569-29)),0)</f>
        <v>0</v>
      </c>
      <c r="AI17" s="2"/>
    </row>
    <row r="18" spans="1:70" s="1" customFormat="1" x14ac:dyDescent="0.35">
      <c r="A18" s="32" t="s">
        <v>31</v>
      </c>
      <c r="B18" s="1" t="s">
        <v>30</v>
      </c>
      <c r="C18" s="1">
        <v>566</v>
      </c>
      <c r="D18" s="1">
        <v>480</v>
      </c>
      <c r="E18" s="1">
        <v>157</v>
      </c>
      <c r="F18" s="1">
        <v>3</v>
      </c>
      <c r="G18" s="1">
        <v>0</v>
      </c>
      <c r="I18" s="1">
        <v>29</v>
      </c>
      <c r="J18" s="1">
        <v>23</v>
      </c>
      <c r="K18" s="1">
        <v>8</v>
      </c>
      <c r="L18" s="1">
        <v>1</v>
      </c>
      <c r="M18" s="1">
        <v>0</v>
      </c>
      <c r="O18" s="9">
        <f>IF(I18&gt;0, I18/C18, 0)</f>
        <v>5.1236749116607777E-2</v>
      </c>
      <c r="P18" s="9">
        <f>IF(J18&gt;0, J18/D18, 0)</f>
        <v>4.791666666666667E-2</v>
      </c>
      <c r="Q18" s="9">
        <f>IF(K18&gt;0, K18/E18, 0)</f>
        <v>5.0955414012738856E-2</v>
      </c>
      <c r="R18" s="9">
        <f>IF(L18&gt;0, L18/F18, 0)</f>
        <v>0.33333333333333331</v>
      </c>
      <c r="S18" s="9">
        <f>IF(M18&gt;0, M18/G18, 0)</f>
        <v>0</v>
      </c>
      <c r="T18" s="9"/>
      <c r="U18" s="9">
        <f>29/569</f>
        <v>5.0966608084358524E-2</v>
      </c>
      <c r="V18" s="9"/>
      <c r="W18" s="10">
        <f>IF(O18&gt;0, O18/$U18, 0)</f>
        <v>1.0053003533568905</v>
      </c>
      <c r="X18" s="10">
        <f>IF(P18&gt;0, P18/$U18, 0)</f>
        <v>0.94015804597701158</v>
      </c>
      <c r="Y18" s="10">
        <f>IF(Q18&gt;0, Q18/$U18, 0)</f>
        <v>0.99978036459477271</v>
      </c>
      <c r="Z18" s="10">
        <f>R18/$U18</f>
        <v>6.5402298850574709</v>
      </c>
      <c r="AA18" s="10">
        <f>S18/$U18</f>
        <v>0</v>
      </c>
      <c r="AB18" s="10">
        <f>MAX(W18:AA18)</f>
        <v>6.5402298850574709</v>
      </c>
      <c r="AC18" s="10"/>
      <c r="AD18" s="10">
        <f>IF(C18&gt;0,((I18*((3*29)+C18))/(4*C18*29))*(1-(C18-I18)/(569-29)),0)</f>
        <v>1.6023753435414157E-3</v>
      </c>
      <c r="AE18" s="10">
        <f>IF(D18&gt;0,((J18*((3*29)+D18))/(4*D18*29))*(1-(D18-J18)/(569-29)),0)</f>
        <v>3.5999461206896545E-2</v>
      </c>
      <c r="AF18" s="10">
        <f>IF(E18&gt;0,((K18*((3*29)+E18))/(4*E18*29))*(1-(E18-K18)/(569-29)),0)</f>
        <v>7.7607763704842556E-2</v>
      </c>
      <c r="AG18" s="10">
        <f>IF(F18&gt;0,((L18*((3*29)+F18))/(4*F18*29))*(1-(F18-L18)/(569-29)),0)</f>
        <v>0.25766283524904215</v>
      </c>
      <c r="AH18" s="10">
        <f>IF(G18&gt;0,((M18*((3*29)+G18))/(4*G18*29))*(1-(G18-M18)/(569-29)),0)</f>
        <v>0</v>
      </c>
      <c r="AI18" s="9"/>
    </row>
    <row r="19" spans="1:70" x14ac:dyDescent="0.35">
      <c r="A19" s="32" t="s">
        <v>55</v>
      </c>
      <c r="B19" t="s">
        <v>27</v>
      </c>
      <c r="C19">
        <v>567</v>
      </c>
      <c r="D19">
        <v>508</v>
      </c>
      <c r="E19">
        <v>132</v>
      </c>
      <c r="F19">
        <v>4</v>
      </c>
      <c r="G19">
        <v>0</v>
      </c>
      <c r="I19">
        <v>32</v>
      </c>
      <c r="J19">
        <v>26</v>
      </c>
      <c r="K19">
        <v>6</v>
      </c>
      <c r="L19">
        <v>0</v>
      </c>
      <c r="M19">
        <v>0</v>
      </c>
      <c r="O19" s="28">
        <f>IF(I19&gt;0, I19/C19, 0)</f>
        <v>5.6437389770723101E-2</v>
      </c>
      <c r="P19" s="28">
        <f>IF(J19&gt;0, J19/D19, 0)</f>
        <v>5.1181102362204724E-2</v>
      </c>
      <c r="Q19" s="28">
        <f>IF(K19&gt;0, K19/E19, 0)</f>
        <v>4.5454545454545456E-2</v>
      </c>
      <c r="R19" s="28">
        <f>IF(L19&gt;0, L19/F19, 0)</f>
        <v>0</v>
      </c>
      <c r="S19" s="28">
        <f>IF(M19&gt;0, M19/G19, 0)</f>
        <v>0</v>
      </c>
      <c r="T19" s="28"/>
      <c r="U19" s="28">
        <f>32/569</f>
        <v>5.6239015817223195E-2</v>
      </c>
      <c r="V19" s="28"/>
      <c r="W19" s="29">
        <f>O19/$U19</f>
        <v>1.0035273368606703</v>
      </c>
      <c r="X19" s="29">
        <f>P19/$U19</f>
        <v>0.91006397637795278</v>
      </c>
      <c r="Y19" s="29">
        <f>Q19/$U19</f>
        <v>0.80823863636363646</v>
      </c>
      <c r="Z19" s="29">
        <f>R19/$U19</f>
        <v>0</v>
      </c>
      <c r="AA19" s="29">
        <f>S19/$U19</f>
        <v>0</v>
      </c>
      <c r="AB19" s="29">
        <f>MAX(W19:AA19)</f>
        <v>1.0035273368606703</v>
      </c>
      <c r="AC19" s="29"/>
      <c r="AD19" s="29">
        <f>IF(C19&gt;0,((I19*((3*32)+C19))/(4*C19*32))*(1-(C19-I19)/(569-32)),0)</f>
        <v>1.0887450366035085E-3</v>
      </c>
      <c r="AE19" s="29">
        <f>IF(D19&gt;0,((J19*((3*32)+D19))/(4*D19*32))*(1-(D19-J19)/(569-32)),0)</f>
        <v>2.4735745758735453E-2</v>
      </c>
      <c r="AF19" s="29">
        <f>IF(E19&gt;0,((K19*((3*32)+E19))/(4*E19*32))*(1-(E19-K19)/(569-32)),0)</f>
        <v>6.196832148298629E-2</v>
      </c>
      <c r="AG19" s="29">
        <f>IF(F19&gt;0,((L19*((3*32)+F19))/(4*F19*32))*(1-(F19-L19)/(569-32)),0)</f>
        <v>0</v>
      </c>
      <c r="AH19" s="29">
        <f>IF(G19&gt;0,((M19*((3*32)+G19))/(4*G19*32))*(1-(G19-M19)/(569-32)),0)</f>
        <v>0</v>
      </c>
      <c r="AI19" s="2"/>
      <c r="AQ19" t="s">
        <v>27</v>
      </c>
      <c r="AS19" s="5"/>
    </row>
    <row r="20" spans="1:70" x14ac:dyDescent="0.35">
      <c r="A20" s="32" t="s">
        <v>55</v>
      </c>
      <c r="B20" t="s">
        <v>28</v>
      </c>
      <c r="C20">
        <v>147</v>
      </c>
      <c r="D20">
        <v>8</v>
      </c>
      <c r="E20">
        <v>1</v>
      </c>
      <c r="F20">
        <v>0</v>
      </c>
      <c r="G20">
        <v>0</v>
      </c>
      <c r="I20">
        <v>11</v>
      </c>
      <c r="J20">
        <v>0</v>
      </c>
      <c r="K20">
        <v>0</v>
      </c>
      <c r="L20">
        <v>0</v>
      </c>
      <c r="M20">
        <v>0</v>
      </c>
      <c r="O20" s="28">
        <f>IF(I20&gt;0, I20/C20, 0)</f>
        <v>7.4829931972789115E-2</v>
      </c>
      <c r="P20" s="28">
        <f>IF(J20&gt;0, J20/D20, 0)</f>
        <v>0</v>
      </c>
      <c r="Q20" s="28">
        <f>IF(K20&gt;0, K20/E20, 0)</f>
        <v>0</v>
      </c>
      <c r="R20" s="28">
        <f>IF(L20&gt;0, L20/F20, 0)</f>
        <v>0</v>
      </c>
      <c r="S20" s="28">
        <f>IF(M20&gt;0, M20/G20, 0)</f>
        <v>0</v>
      </c>
      <c r="T20" s="28"/>
      <c r="U20" s="28">
        <f>32/569</f>
        <v>5.6239015817223195E-2</v>
      </c>
      <c r="V20" s="28"/>
      <c r="W20" s="29">
        <f>O20/$U20</f>
        <v>1.3305697278911566</v>
      </c>
      <c r="X20" s="29">
        <f>P20/$U20</f>
        <v>0</v>
      </c>
      <c r="Y20" s="29">
        <f>Q20/$U20</f>
        <v>0</v>
      </c>
      <c r="Z20" s="29">
        <f>R20/$U20</f>
        <v>0</v>
      </c>
      <c r="AA20" s="29">
        <f>S20/$U20</f>
        <v>0</v>
      </c>
      <c r="AB20" s="29">
        <f>MAX(W20:AA20)</f>
        <v>1.3305697278911566</v>
      </c>
      <c r="AC20" s="29"/>
      <c r="AD20" s="29">
        <f>IF(C20&gt;0,((I20*((3*32)+C20))/(4*C20*32))*(1-(C20-I20)/(569-32)),0)</f>
        <v>0.10608201031809374</v>
      </c>
      <c r="AE20" s="29">
        <f>IF(D20&gt;0,((J20*((3*32)+D20))/(4*D20*32))*(1-(D20-J20)/(569-32)),0)</f>
        <v>0</v>
      </c>
      <c r="AF20" s="29">
        <f>IF(E20&gt;0,((K20*((3*32)+E20))/(4*E20*32))*(1-(E20-K20)/(569-32)),0)</f>
        <v>0</v>
      </c>
      <c r="AG20" s="29">
        <f>IF(F20&gt;0,((L20*((3*32)+F20))/(4*F20*32))*(1-(F20-L20)/(569-32)),0)</f>
        <v>0</v>
      </c>
      <c r="AH20" s="29">
        <f>IF(G20&gt;0,((M20*((3*32)+G20))/(4*G20*32))*(1-(G20-M20)/(569-32)),0)</f>
        <v>0</v>
      </c>
      <c r="AI20" s="2"/>
      <c r="AQ20" t="s">
        <v>28</v>
      </c>
    </row>
    <row r="21" spans="1:70" x14ac:dyDescent="0.35">
      <c r="A21" s="32" t="s">
        <v>55</v>
      </c>
      <c r="B21" t="s">
        <v>29</v>
      </c>
      <c r="C21">
        <v>561</v>
      </c>
      <c r="D21">
        <v>477</v>
      </c>
      <c r="E21">
        <v>145</v>
      </c>
      <c r="F21">
        <v>7</v>
      </c>
      <c r="G21">
        <v>0</v>
      </c>
      <c r="I21">
        <v>31</v>
      </c>
      <c r="J21">
        <v>19</v>
      </c>
      <c r="K21">
        <v>7</v>
      </c>
      <c r="L21">
        <v>1</v>
      </c>
      <c r="M21">
        <v>0</v>
      </c>
      <c r="O21" s="28">
        <f>IF(I21&gt;0, I21/C21, 0)</f>
        <v>5.5258467023172907E-2</v>
      </c>
      <c r="P21" s="28">
        <f>IF(J21&gt;0, J21/D21, 0)</f>
        <v>3.9832285115303984E-2</v>
      </c>
      <c r="Q21" s="28">
        <f>IF(K21&gt;0, K21/E21, 0)</f>
        <v>4.8275862068965517E-2</v>
      </c>
      <c r="R21" s="28">
        <f>IF(L21&gt;0, L21/F21, 0)</f>
        <v>0.14285714285714285</v>
      </c>
      <c r="S21" s="28">
        <f>IF(M21&gt;0, M21/G21, 0)</f>
        <v>0</v>
      </c>
      <c r="T21" s="28"/>
      <c r="U21" s="28">
        <f>32/569</f>
        <v>5.6239015817223195E-2</v>
      </c>
      <c r="V21" s="28"/>
      <c r="W21" s="29">
        <f>O21/$U21</f>
        <v>0.98256461675579332</v>
      </c>
      <c r="X21" s="29">
        <f>P21/$U21</f>
        <v>0.70826781970649899</v>
      </c>
      <c r="Y21" s="29">
        <f>Q21/$U21</f>
        <v>0.8584051724137931</v>
      </c>
      <c r="Z21" s="29">
        <f>R21/$U21</f>
        <v>2.5401785714285716</v>
      </c>
      <c r="AA21" s="29">
        <f>S21/$U21</f>
        <v>0</v>
      </c>
      <c r="AB21" s="29">
        <f>MAX(W21:AA21)</f>
        <v>2.5401785714285716</v>
      </c>
      <c r="AC21" s="29"/>
      <c r="AD21" s="29">
        <f>IF(C21&gt;0,((I21*((3*32)+C21))/(4*C21*32))*(1-(C21-I21)/(569-32)),0)</f>
        <v>3.697242927135315E-3</v>
      </c>
      <c r="AE21" s="29">
        <f>IF(D21&gt;0,((J21*((3*32)+D21))/(4*D21*32))*(1-(D21-J21)/(569-32)),0)</f>
        <v>2.6232077082088943E-2</v>
      </c>
      <c r="AF21" s="29">
        <f>IF(E21&gt;0,((K21*((3*32)+E21))/(4*E21*32))*(1-(E21-K21)/(569-32)),0)</f>
        <v>6.7536060007705637E-2</v>
      </c>
      <c r="AG21" s="29">
        <f>IF(F21&gt;0,((L21*((3*32)+F21))/(4*F21*32))*(1-(F21-L21)/(569-32)),0)</f>
        <v>0.11367093974461293</v>
      </c>
      <c r="AH21" s="29">
        <f>IF(G21&gt;0,((M21*((3*32)+G21))/(4*G21*32))*(1-(G21-M21)/(569-32)),0)</f>
        <v>0</v>
      </c>
      <c r="AI21" s="2"/>
      <c r="AQ21" t="s">
        <v>29</v>
      </c>
    </row>
    <row r="22" spans="1:70" s="1" customFormat="1" x14ac:dyDescent="0.35">
      <c r="A22" s="32" t="s">
        <v>55</v>
      </c>
      <c r="B22" s="1" t="s">
        <v>30</v>
      </c>
      <c r="C22" s="1">
        <v>20</v>
      </c>
      <c r="D22" s="1">
        <v>1</v>
      </c>
      <c r="E22" s="1">
        <v>0</v>
      </c>
      <c r="F22" s="1">
        <v>0</v>
      </c>
      <c r="G22" s="1">
        <v>0</v>
      </c>
      <c r="I22" s="1">
        <v>4</v>
      </c>
      <c r="J22" s="1">
        <v>0</v>
      </c>
      <c r="K22" s="1">
        <v>0</v>
      </c>
      <c r="L22" s="1">
        <v>0</v>
      </c>
      <c r="M22" s="1">
        <v>0</v>
      </c>
      <c r="O22" s="30">
        <f>IF(I22&gt;0, I22/C22, 0)</f>
        <v>0.2</v>
      </c>
      <c r="P22" s="30">
        <f>IF(J22&gt;0, J22/D22, 0)</f>
        <v>0</v>
      </c>
      <c r="Q22" s="30">
        <f>IF(K22&gt;0, K22/E22, 0)</f>
        <v>0</v>
      </c>
      <c r="R22" s="30">
        <f>IF(L22&gt;0, L22/F22, 0)</f>
        <v>0</v>
      </c>
      <c r="S22" s="30">
        <f>IF(M22&gt;0, M22/G22, 0)</f>
        <v>0</v>
      </c>
      <c r="T22" s="30"/>
      <c r="U22" s="30">
        <f>32/569</f>
        <v>5.6239015817223195E-2</v>
      </c>
      <c r="V22" s="30"/>
      <c r="W22" s="31">
        <f>O22/$U22</f>
        <v>3.5562500000000004</v>
      </c>
      <c r="X22" s="31">
        <f>P22/$U22</f>
        <v>0</v>
      </c>
      <c r="Y22" s="31">
        <f>Q22/$U22</f>
        <v>0</v>
      </c>
      <c r="Z22" s="31">
        <f>R22/$U22</f>
        <v>0</v>
      </c>
      <c r="AA22" s="31">
        <f>S22/$U22</f>
        <v>0</v>
      </c>
      <c r="AB22" s="31">
        <f>MAX(W22:AA22)</f>
        <v>3.5562500000000004</v>
      </c>
      <c r="AC22" s="31"/>
      <c r="AD22" s="31">
        <f>IF(C22&gt;0,((I22*((3*32)+C22))/(4*C22*32))*(1-(C22-I22)/(569-32)),0)</f>
        <v>0.17584962756052142</v>
      </c>
      <c r="AE22" s="31">
        <f>IF(D22&gt;0,((J22*((3*32)+D22))/(4*D22*32))*(1-(D22-J22)/(569-32)),0)</f>
        <v>0</v>
      </c>
      <c r="AF22" s="31">
        <f>IF(E22&gt;0,((K22*((3*32)+E22))/(4*E22*32))*(1-(E22-K22)/(569-32)),0)</f>
        <v>0</v>
      </c>
      <c r="AG22" s="31">
        <f>IF(F22&gt;0,((L22*((3*32)+F22))/(4*F22*32))*(1-(F22-L22)/(569-32)),0)</f>
        <v>0</v>
      </c>
      <c r="AH22" s="31">
        <f>IF(G22&gt;0,((M22*((3*32)+G22))/(4*G22*32))*(1-(G22-M22)/(569-32)),0)</f>
        <v>0</v>
      </c>
      <c r="AI22" s="9"/>
      <c r="AQ22" s="1" t="s">
        <v>30</v>
      </c>
    </row>
    <row r="23" spans="1:70" x14ac:dyDescent="0.35">
      <c r="A23" s="32" t="s">
        <v>32</v>
      </c>
      <c r="B23" t="s">
        <v>27</v>
      </c>
      <c r="C23" s="25">
        <v>551</v>
      </c>
      <c r="D23" s="25">
        <v>217</v>
      </c>
      <c r="E23" s="25">
        <v>5</v>
      </c>
      <c r="F23" s="25">
        <v>0</v>
      </c>
      <c r="G23" s="25">
        <v>0</v>
      </c>
      <c r="I23" s="25">
        <v>43</v>
      </c>
      <c r="J23" s="25">
        <v>27</v>
      </c>
      <c r="K23" s="25">
        <v>4</v>
      </c>
      <c r="L23" s="25">
        <v>0</v>
      </c>
      <c r="M23" s="25">
        <v>0</v>
      </c>
      <c r="O23" s="2">
        <f>IF(I23&gt;0, I23/C23, 0)</f>
        <v>7.8039927404718698E-2</v>
      </c>
      <c r="P23" s="2">
        <f>IF(J23&gt;0, J23/D23, 0)</f>
        <v>0.12442396313364056</v>
      </c>
      <c r="Q23" s="2">
        <f>IF(K23&gt;0, K23/E23, 0)</f>
        <v>0.8</v>
      </c>
      <c r="R23" s="2">
        <f>IF(L23&gt;0, L23/F23, 0)</f>
        <v>0</v>
      </c>
      <c r="S23" s="2">
        <f>IF(M23&gt;0, M23/G23, 0)</f>
        <v>0</v>
      </c>
      <c r="T23" s="2"/>
      <c r="U23" s="2">
        <f>43/569</f>
        <v>7.5571177504393669E-2</v>
      </c>
      <c r="V23" s="2"/>
      <c r="W23" s="3">
        <f>O23/$U23</f>
        <v>1.0326678765880219</v>
      </c>
      <c r="X23" s="3">
        <f>P23/$U23</f>
        <v>1.6464473261172436</v>
      </c>
      <c r="Y23" s="3">
        <f>Q23/$U23</f>
        <v>10.586046511627908</v>
      </c>
      <c r="Z23" s="3">
        <f>R23/$U23</f>
        <v>0</v>
      </c>
      <c r="AA23" s="3">
        <f>S23/$U23</f>
        <v>0</v>
      </c>
      <c r="AB23" s="3">
        <f>MAX(W23:AA23)</f>
        <v>10.586046511627908</v>
      </c>
      <c r="AC23" s="3"/>
      <c r="AD23" s="3">
        <f>IF(C23&gt;0,((I23*((3*43)+C23))/(4*C23*43))*(1-(C23-I23)/(569-43)),0)</f>
        <v>1.0558058973315011E-2</v>
      </c>
      <c r="AE23" s="3">
        <f>IF(D23&gt;0,((J23*((3*43)+D23))/(4*D23*43))*(1-(D23-J23)/(569-43)),0)</f>
        <v>0.15988407748324915</v>
      </c>
      <c r="AF23" s="3">
        <f>IF(E23&gt;0,((K23*((3*43)+E23))/(4*E23*43))*(1-(E23-K23)/(569-43)),0)</f>
        <v>0.62207091696878591</v>
      </c>
      <c r="AG23" s="3">
        <f>IF(F23&gt;0,((L23*((3*43)+F23))/(4*F23*43))*(1-(F23-L23)/(569-43)),0)</f>
        <v>0</v>
      </c>
      <c r="AH23" s="3">
        <f>IF(G23&gt;0,((M23*((3*43)+G23))/(4*G23*43))*(1-(G23-M23)/(569-43)),0)</f>
        <v>0</v>
      </c>
    </row>
    <row r="24" spans="1:70" x14ac:dyDescent="0.35">
      <c r="A24" s="32" t="s">
        <v>58</v>
      </c>
      <c r="B24" t="s">
        <v>28</v>
      </c>
      <c r="C24" s="25">
        <v>456</v>
      </c>
      <c r="D24" s="25">
        <v>81</v>
      </c>
      <c r="E24" s="25">
        <v>0</v>
      </c>
      <c r="F24" s="25">
        <v>0</v>
      </c>
      <c r="G24" s="25">
        <v>0</v>
      </c>
      <c r="I24" s="25">
        <v>43</v>
      </c>
      <c r="J24" s="25">
        <v>28</v>
      </c>
      <c r="K24" s="25">
        <v>0</v>
      </c>
      <c r="L24" s="25">
        <v>0</v>
      </c>
      <c r="M24" s="25">
        <v>0</v>
      </c>
      <c r="O24" s="2">
        <f>IF(I24&gt;0, I24/C24, 0)</f>
        <v>9.4298245614035089E-2</v>
      </c>
      <c r="P24" s="2">
        <f>IF(J24&gt;0, J24/D24, 0)</f>
        <v>0.34567901234567899</v>
      </c>
      <c r="Q24" s="2">
        <f>IF(K24&gt;0, K24/E24, 0)</f>
        <v>0</v>
      </c>
      <c r="R24" s="2">
        <f>IF(L24&gt;0, L24/F24, 0)</f>
        <v>0</v>
      </c>
      <c r="S24" s="2">
        <f>IF(M24&gt;0, M24/G24, 0)</f>
        <v>0</v>
      </c>
      <c r="T24" s="2"/>
      <c r="U24" s="2">
        <f>43/569</f>
        <v>7.5571177504393669E-2</v>
      </c>
      <c r="V24" s="2"/>
      <c r="W24" s="3">
        <f>O24/$U24</f>
        <v>1.2478070175438598</v>
      </c>
      <c r="X24" s="3">
        <f>P24/$U24</f>
        <v>4.5742176284811942</v>
      </c>
      <c r="Y24" s="3">
        <f>Q24/$U24</f>
        <v>0</v>
      </c>
      <c r="Z24" s="3">
        <f>R24/$U24</f>
        <v>0</v>
      </c>
      <c r="AA24" s="3">
        <f>S24/$U24</f>
        <v>0</v>
      </c>
      <c r="AB24" s="3">
        <f>MAX(W24:AA24)</f>
        <v>4.5742176284811942</v>
      </c>
      <c r="AC24" s="3"/>
      <c r="AD24" s="3">
        <f>IF(C24&gt;0,((I24*((3*43)+C24))/(4*C24*43))*(1-(C24-I24)/(569-43)),0)</f>
        <v>6.8900715429257561E-2</v>
      </c>
      <c r="AE24" s="3">
        <f>IF(D24&gt;0,((J24*((3*43)+D24))/(4*D24*43))*(1-(D24-J24)/(569-43)),0)</f>
        <v>0.37952401070271791</v>
      </c>
      <c r="AF24" s="3">
        <f>IF(E24&gt;0,((K24*((3*43)+E24))/(4*E24*43))*(1-(E24-K24)/(569-43)),0)</f>
        <v>0</v>
      </c>
      <c r="AG24" s="3">
        <f>IF(F24&gt;0,((L24*((3*43)+F24))/(4*F24*43))*(1-(F24-L24)/(569-43)),0)</f>
        <v>0</v>
      </c>
      <c r="AH24" s="3">
        <f>IF(G24&gt;0,((M24*((3*43)+G24))/(4*G24*43))*(1-(G24-M24)/(569-43)),0)</f>
        <v>0</v>
      </c>
    </row>
    <row r="25" spans="1:70" x14ac:dyDescent="0.35">
      <c r="A25" s="32" t="s">
        <v>59</v>
      </c>
      <c r="B25" t="s">
        <v>29</v>
      </c>
      <c r="C25" s="25">
        <v>565</v>
      </c>
      <c r="D25" s="25">
        <v>325</v>
      </c>
      <c r="E25" s="25">
        <v>10</v>
      </c>
      <c r="F25" s="25">
        <v>0</v>
      </c>
      <c r="G25" s="25">
        <v>0</v>
      </c>
      <c r="I25" s="25">
        <v>43</v>
      </c>
      <c r="J25" s="25">
        <v>27</v>
      </c>
      <c r="K25" s="25">
        <v>0</v>
      </c>
      <c r="L25" s="25">
        <v>0</v>
      </c>
      <c r="M25" s="25">
        <v>0</v>
      </c>
      <c r="O25" s="2">
        <f>IF(I25&gt;0, I25/C25, 0)</f>
        <v>7.6106194690265486E-2</v>
      </c>
      <c r="P25" s="2">
        <f>IF(J25&gt;0, J25/D25, 0)</f>
        <v>8.3076923076923076E-2</v>
      </c>
      <c r="Q25" s="2">
        <f>IF(K25&gt;0, K25/E25, 0)</f>
        <v>0</v>
      </c>
      <c r="R25" s="2">
        <f>IF(L25&gt;0, L25/F25, 0)</f>
        <v>0</v>
      </c>
      <c r="S25" s="2">
        <f>IF(M25&gt;0, M25/G25, 0)</f>
        <v>0</v>
      </c>
      <c r="T25" s="2"/>
      <c r="U25" s="2">
        <f>43/569</f>
        <v>7.5571177504393669E-2</v>
      </c>
      <c r="V25" s="2"/>
      <c r="W25" s="3">
        <f>O25/$U25</f>
        <v>1.0070796460176992</v>
      </c>
      <c r="X25" s="3">
        <f>P25/$U25</f>
        <v>1.0993202146690519</v>
      </c>
      <c r="Y25" s="3">
        <f>Q25/$U25</f>
        <v>0</v>
      </c>
      <c r="Z25" s="3">
        <f>R25/$U25</f>
        <v>0</v>
      </c>
      <c r="AA25" s="3">
        <f>S25/$U25</f>
        <v>0</v>
      </c>
      <c r="AB25" s="3">
        <f>MAX(W25:AA25)</f>
        <v>1.0993202146690519</v>
      </c>
      <c r="AC25" s="3"/>
      <c r="AD25" s="3">
        <f>IF(C25&gt;0,((I25*((3*43)+C25))/(4*C25*43))*(1-(C25-I25)/(569-43)),0)</f>
        <v>2.3352064335946557E-3</v>
      </c>
      <c r="AE25" s="3">
        <f>IF(D25&gt;0,((J25*((3*43)+D25))/(4*D25*43))*(1-(D25-J25)/(569-43)),0)</f>
        <v>9.5051048518198594E-2</v>
      </c>
      <c r="AF25" s="3">
        <f>IF(E25&gt;0,((K25*((3*43)+E25))/(4*E25*43))*(1-(E25-K25)/(569-43)),0)</f>
        <v>0</v>
      </c>
      <c r="AG25" s="3">
        <f>IF(F25&gt;0,((L25*((3*43)+F25))/(4*F25*43))*(1-(F25-L25)/(569-43)),0)</f>
        <v>0</v>
      </c>
      <c r="AH25" s="3">
        <f>IF(G25&gt;0,((M25*((3*43)+G25))/(4*G25*43))*(1-(G25-M25)/(569-43)),0)</f>
        <v>0</v>
      </c>
      <c r="BD25" t="s">
        <v>27</v>
      </c>
      <c r="BH25" t="s">
        <v>28</v>
      </c>
      <c r="BL25" t="s">
        <v>29</v>
      </c>
      <c r="BP25" t="s">
        <v>30</v>
      </c>
    </row>
    <row r="26" spans="1:70" s="1" customFormat="1" x14ac:dyDescent="0.35">
      <c r="A26" s="32" t="s">
        <v>60</v>
      </c>
      <c r="B26" s="1" t="s">
        <v>30</v>
      </c>
      <c r="C26" s="1">
        <v>38</v>
      </c>
      <c r="D26" s="1">
        <v>8</v>
      </c>
      <c r="E26" s="1">
        <v>0</v>
      </c>
      <c r="F26" s="1">
        <v>0</v>
      </c>
      <c r="G26" s="1">
        <v>0</v>
      </c>
      <c r="I26" s="1">
        <v>1</v>
      </c>
      <c r="J26" s="1">
        <v>0</v>
      </c>
      <c r="K26" s="1">
        <v>0</v>
      </c>
      <c r="L26" s="1">
        <v>0</v>
      </c>
      <c r="M26" s="1">
        <v>0</v>
      </c>
      <c r="O26" s="9">
        <f>IF(I26&gt;0, I26/C26, 0)</f>
        <v>2.6315789473684209E-2</v>
      </c>
      <c r="P26" s="9">
        <f>IF(J26&gt;0, J26/D26, 0)</f>
        <v>0</v>
      </c>
      <c r="Q26" s="9">
        <f>IF(K26&gt;0, K26/E26, 0)</f>
        <v>0</v>
      </c>
      <c r="R26" s="9">
        <f>IF(L26&gt;0, L26/F26, 0)</f>
        <v>0</v>
      </c>
      <c r="S26" s="9">
        <f>IF(M26&gt;0, M26/G26, 0)</f>
        <v>0</v>
      </c>
      <c r="T26" s="9"/>
      <c r="U26" s="9">
        <f>43/569</f>
        <v>7.5571177504393669E-2</v>
      </c>
      <c r="V26" s="9"/>
      <c r="W26" s="10">
        <f>O26/$U26</f>
        <v>0.34822521419828639</v>
      </c>
      <c r="X26" s="10">
        <f>P26/$U26</f>
        <v>0</v>
      </c>
      <c r="Y26" s="10">
        <f>Q26/$U26</f>
        <v>0</v>
      </c>
      <c r="Z26" s="10">
        <f>R26/$U26</f>
        <v>0</v>
      </c>
      <c r="AA26" s="10">
        <f>S26/$U26</f>
        <v>0</v>
      </c>
      <c r="AB26" s="10">
        <f>MAX(W26:AA26)</f>
        <v>0.34822521419828639</v>
      </c>
      <c r="AC26" s="10"/>
      <c r="AD26" s="10">
        <f>IF(C26&gt;0,((I26*((3*43)+C26))/(4*C26*43))*(1-(C26-I26)/(569-43)),0)</f>
        <v>2.3753496283816802E-2</v>
      </c>
      <c r="AE26" s="10">
        <f>IF(D26&gt;0,((J26*((3*43)+D26))/(4*D26*43))*(1-(D26-J26)/(569-43)),0)</f>
        <v>0</v>
      </c>
      <c r="AF26" s="10">
        <f>IF(E26&gt;0,((K26*((3*43)+E26))/(4*E26*43))*(1-(E26-K26)/(569-43)),0)</f>
        <v>0</v>
      </c>
      <c r="AG26" s="10">
        <f>IF(F26&gt;0,((L26*((3*43)+F26))/(4*F26*43))*(1-(F26-L26)/(569-43)),0)</f>
        <v>0</v>
      </c>
      <c r="AH26" s="10">
        <f>IF(G26&gt;0,((M26*((3*43)+G26))/(4*G26*43))*(1-(G26-M26)/(569-43)),0)</f>
        <v>0</v>
      </c>
      <c r="AQ26" s="1" t="s">
        <v>36</v>
      </c>
      <c r="AX26" s="1" t="s">
        <v>41</v>
      </c>
      <c r="AZ26" s="1" t="s">
        <v>48</v>
      </c>
      <c r="BA26" s="1" t="s">
        <v>44</v>
      </c>
      <c r="BD26" s="1" t="s">
        <v>41</v>
      </c>
      <c r="BF26" s="1" t="s">
        <v>48</v>
      </c>
      <c r="BH26" s="1" t="s">
        <v>41</v>
      </c>
      <c r="BJ26" s="1" t="s">
        <v>48</v>
      </c>
      <c r="BL26" s="1" t="s">
        <v>41</v>
      </c>
      <c r="BN26" s="1" t="s">
        <v>48</v>
      </c>
      <c r="BP26" s="1" t="s">
        <v>41</v>
      </c>
      <c r="BR26" s="1" t="s">
        <v>48</v>
      </c>
    </row>
    <row r="27" spans="1:70" x14ac:dyDescent="0.35">
      <c r="A27" s="32" t="s">
        <v>33</v>
      </c>
      <c r="B27" t="s">
        <v>27</v>
      </c>
      <c r="C27" s="25">
        <v>567</v>
      </c>
      <c r="D27" s="25">
        <v>473</v>
      </c>
      <c r="E27" s="25">
        <v>73</v>
      </c>
      <c r="F27" s="25">
        <v>0</v>
      </c>
      <c r="G27" s="25">
        <v>0</v>
      </c>
      <c r="I27" s="25">
        <v>51</v>
      </c>
      <c r="J27" s="25">
        <v>38</v>
      </c>
      <c r="K27" s="25">
        <v>1</v>
      </c>
      <c r="L27" s="25">
        <v>0</v>
      </c>
      <c r="M27" s="25">
        <v>0</v>
      </c>
      <c r="O27" s="2">
        <f>IF(I27&gt;0, I27/C27, 0)</f>
        <v>8.9947089947089942E-2</v>
      </c>
      <c r="P27" s="2">
        <f>IF(J27&gt;0, J27/D27, 0)</f>
        <v>8.0338266384778007E-2</v>
      </c>
      <c r="Q27" s="2">
        <f>IF(K27&gt;0, K27/E27, 0)</f>
        <v>1.3698630136986301E-2</v>
      </c>
      <c r="R27" s="2">
        <f>IF(L27&gt;0, L27/F27, 0)</f>
        <v>0</v>
      </c>
      <c r="S27" s="2">
        <f>IF(M27&gt;0, M27/G27, 0)</f>
        <v>0</v>
      </c>
      <c r="T27" s="2"/>
      <c r="U27" s="2">
        <f>51/569</f>
        <v>8.9630931458699478E-2</v>
      </c>
      <c r="V27" s="2"/>
      <c r="W27" s="3">
        <f>O27/$U27</f>
        <v>1.0035273368606701</v>
      </c>
      <c r="X27" s="3">
        <f>P27/$U27</f>
        <v>0.89632301123409186</v>
      </c>
      <c r="Y27" s="3">
        <f>Q27/$U27</f>
        <v>0.1528337362342197</v>
      </c>
      <c r="Z27" s="3">
        <f>R27/$U27</f>
        <v>0</v>
      </c>
      <c r="AA27" s="3">
        <f>S27/$U27</f>
        <v>0</v>
      </c>
      <c r="AB27" s="3">
        <f>MAX(W27:AA27)</f>
        <v>1.0035273368606701</v>
      </c>
      <c r="AC27" s="3"/>
      <c r="AD27" s="3">
        <f>IF(C27&gt;0,((I27*((3*51)+C27))/(4*C27*51))*(1-(C27-I27)/(569-51)),0)</f>
        <v>1.2257155114297946E-3</v>
      </c>
      <c r="AE27" s="3">
        <f>IF(D27&gt;0,((J27*((3*51)+D27))/(4*D27*51))*(1-(D27-J27)/(569-51)),0)</f>
        <v>3.9501624316945795E-2</v>
      </c>
      <c r="AF27" s="3">
        <f>IF(E27&gt;0,((K27*((3*51)+E27))/(4*E27*51))*(1-(E27-K27)/(569-51)),0)</f>
        <v>1.3066537240590424E-2</v>
      </c>
      <c r="AG27" s="3">
        <f>IF(F27&gt;0,((L27*((3*51)+F27))/(4*F27*51))*(1-(F27-L27)/(569-51)),0)</f>
        <v>0</v>
      </c>
      <c r="AH27" s="3">
        <f>IF(G27&gt;0,((M27*((3*51)+G27))/(4*G27*51))*(1-(G27-M27)/(569-51)),0)</f>
        <v>0</v>
      </c>
      <c r="AQ27" s="17" t="s">
        <v>27</v>
      </c>
      <c r="AR27" s="24">
        <f t="shared" ref="AR27:AV30" si="7">COUNTIF(W3, "&gt;1") + COUNTIF(W7, "&gt;1") + COUNTIF(W11, "&gt;1") + COUNTIF(W15, "&gt;1") + COUNTIF(W19, "&gt;1") + COUNTIF(W23, "&gt;1") + COUNTIF(W27, "&gt;1") + COUNTIF(W31, "&gt;1")</f>
        <v>7</v>
      </c>
      <c r="AS27" s="24">
        <f t="shared" si="7"/>
        <v>3</v>
      </c>
      <c r="AT27" s="7">
        <f t="shared" si="7"/>
        <v>3</v>
      </c>
      <c r="AU27" s="7">
        <f t="shared" si="7"/>
        <v>1</v>
      </c>
      <c r="AV27" s="18">
        <f t="shared" si="7"/>
        <v>0</v>
      </c>
      <c r="AW27" s="4"/>
      <c r="AX27" t="s">
        <v>26</v>
      </c>
      <c r="AY27" s="5">
        <f>MAX(W3:AA6)</f>
        <v>8.7538461538461547</v>
      </c>
      <c r="AZ27" s="5">
        <f>_xlfn.IFNA(VLOOKUP(AY27, W3:AH6,8,0), _xlfn.IFNA(VLOOKUP(AY27, X3:AH6,8,0), _xlfn.IFNA(VLOOKUP(AY27, Y3:AH6,8,0), _xlfn.IFNA(VLOOKUP(AY27, Z3:AH6,8,0), VLOOKUP(AY27, AA3:AH6,8,0)))))</f>
        <v>0.75384615384615383</v>
      </c>
      <c r="BA27" t="s">
        <v>26</v>
      </c>
      <c r="BB27" s="5">
        <f>MAX(AD3:AH6)</f>
        <v>0.75384615384615383</v>
      </c>
      <c r="BD27" t="s">
        <v>26</v>
      </c>
      <c r="BE27" s="4">
        <f>MAX($W3:$AA3)</f>
        <v>1.8537556561085973</v>
      </c>
      <c r="BF27" s="5">
        <f>_xlfn.IFNA(VLOOKUP($BE27, $W3:$AH3,8,0), _xlfn.IFNA(VLOOKUP($BE27, $X3:$AH3,8,0), _xlfn.IFNA(VLOOKUP($BE27, $Y3:$AH3,8,0), _xlfn.IFNA(VLOOKUP($BE27, $Z3:$AH3,8,0), VLOOKUP($BE27, $AA3:$AH3,8,0)))))</f>
        <v>0.21824499030381386</v>
      </c>
      <c r="BH27" t="s">
        <v>26</v>
      </c>
      <c r="BI27" s="4">
        <f>MAX($W4:$AA4)</f>
        <v>2.0201183431952665</v>
      </c>
      <c r="BJ27" s="5">
        <f>_xlfn.IFNA(VLOOKUP($BI27, $W4:$AH4,8,0), _xlfn.IFNA(VLOOKUP($BI27, $X4:$AH4,8,0), _xlfn.IFNA(VLOOKUP($BI27, $Y4:$AH4,8,0), _xlfn.IFNA(VLOOKUP($BI27, $Z4:$AH4,8,0), VLOOKUP($BI27, $AA4:$AH4,8,0)))))</f>
        <v>0.19532967032967033</v>
      </c>
      <c r="BL27" t="s">
        <v>26</v>
      </c>
      <c r="BM27" s="4">
        <f>MAX($W5:$AA5)</f>
        <v>1.190523076923077</v>
      </c>
      <c r="BN27" s="5">
        <f>_xlfn.IFNA(VLOOKUP($BM27, $W5:$AH5,8,0), _xlfn.IFNA(VLOOKUP($BM27, $X5:$AH5,8,0), _xlfn.IFNA(VLOOKUP($BM27, $Y5:$AH5,8,0), _xlfn.IFNA(VLOOKUP($BM27, $Z5:$AH5,8,0), VLOOKUP($BM27, $AA5:$AH5,8,0)))))</f>
        <v>0.13151648351648351</v>
      </c>
      <c r="BP27" t="s">
        <v>26</v>
      </c>
      <c r="BQ27" s="4">
        <f>MAX($W6:$AA6)</f>
        <v>8.7538461538461547</v>
      </c>
      <c r="BR27" s="5">
        <f>_xlfn.IFNA(VLOOKUP($BQ27, $W6:$AH6,8,0), _xlfn.IFNA(VLOOKUP($BQ27, $X6:$AH6,8,0), _xlfn.IFNA(VLOOKUP($BQ27, $Y6:$AH6,8,0), _xlfn.IFNA(VLOOKUP($BQ27, $Z6:$AH6,8,0), VLOOKUP($BQ27, $AA6:$AH6,8,0)))))</f>
        <v>0.75384615384615383</v>
      </c>
    </row>
    <row r="28" spans="1:70" x14ac:dyDescent="0.35">
      <c r="A28" s="32" t="s">
        <v>33</v>
      </c>
      <c r="B28" t="s">
        <v>28</v>
      </c>
      <c r="C28" s="25">
        <v>499</v>
      </c>
      <c r="D28" s="25">
        <v>30</v>
      </c>
      <c r="E28" s="25">
        <v>0</v>
      </c>
      <c r="F28" s="25">
        <v>0</v>
      </c>
      <c r="G28" s="25">
        <v>0</v>
      </c>
      <c r="I28" s="25">
        <v>48</v>
      </c>
      <c r="J28" s="25">
        <v>2</v>
      </c>
      <c r="K28" s="25">
        <v>0</v>
      </c>
      <c r="L28" s="25">
        <v>0</v>
      </c>
      <c r="M28" s="25">
        <v>0</v>
      </c>
      <c r="O28" s="2">
        <f>IF(I28&gt;0, I28/C28, 0)</f>
        <v>9.6192384769539077E-2</v>
      </c>
      <c r="P28" s="2">
        <f>IF(J28&gt;0, J28/D28, 0)</f>
        <v>6.6666666666666666E-2</v>
      </c>
      <c r="Q28" s="2">
        <f>IF(K28&gt;0, K28/E28, 0)</f>
        <v>0</v>
      </c>
      <c r="R28" s="2">
        <f>IF(L28&gt;0, L28/F28, 0)</f>
        <v>0</v>
      </c>
      <c r="S28" s="2">
        <f>IF(M28&gt;0, M28/G28, 0)</f>
        <v>0</v>
      </c>
      <c r="T28" s="2"/>
      <c r="U28" s="2">
        <f>51/569</f>
        <v>8.9630931458699478E-2</v>
      </c>
      <c r="V28" s="2"/>
      <c r="W28" s="3">
        <f>O28/$U28</f>
        <v>1.0732052339974065</v>
      </c>
      <c r="X28" s="3">
        <f>P28/$U28</f>
        <v>0.74379084967320253</v>
      </c>
      <c r="Y28" s="3">
        <f>Q28/$U28</f>
        <v>0</v>
      </c>
      <c r="Z28" s="3">
        <f>R28/$U28</f>
        <v>0</v>
      </c>
      <c r="AA28" s="3">
        <f>S28/$U28</f>
        <v>0</v>
      </c>
      <c r="AB28" s="3">
        <f>MAX(W28:AA28)</f>
        <v>1.0732052339974065</v>
      </c>
      <c r="AC28" s="3"/>
      <c r="AD28" s="3">
        <f>IF(C28&gt;0,((I28*((3*51)+C28))/(4*C28*51))*(1-(C28-I28)/(569-51)),0)</f>
        <v>3.9765199260660765E-2</v>
      </c>
      <c r="AE28" s="3">
        <f>IF(D28&gt;0,((J28*((3*51)+D28))/(4*D28*51))*(1-(D28-J28)/(569-51)),0)</f>
        <v>5.6571277159512455E-2</v>
      </c>
      <c r="AF28" s="3">
        <f>IF(E28&gt;0,((K28*((3*51)+E28))/(4*E28*51))*(1-(E28-K28)/(569-51)),0)</f>
        <v>0</v>
      </c>
      <c r="AG28" s="3">
        <f>IF(F28&gt;0,((L28*((3*51)+F28))/(4*F28*51))*(1-(F28-L28)/(569-51)),0)</f>
        <v>0</v>
      </c>
      <c r="AH28" s="3">
        <f>IF(G28&gt;0,((M28*((3*51)+G28))/(4*G28*51))*(1-(G28-M28)/(569-51)),0)</f>
        <v>0</v>
      </c>
      <c r="AQ28" s="21" t="s">
        <v>28</v>
      </c>
      <c r="AR28" s="26">
        <f t="shared" si="7"/>
        <v>5</v>
      </c>
      <c r="AS28" s="26">
        <f t="shared" si="7"/>
        <v>2</v>
      </c>
      <c r="AT28" s="4">
        <f t="shared" si="7"/>
        <v>1</v>
      </c>
      <c r="AU28" s="4">
        <f t="shared" si="7"/>
        <v>0</v>
      </c>
      <c r="AV28" s="22">
        <f t="shared" si="7"/>
        <v>0</v>
      </c>
      <c r="AW28" s="4"/>
      <c r="AX28" t="s">
        <v>31</v>
      </c>
      <c r="AY28" s="5">
        <f>MAX(W7:AA10)</f>
        <v>2.2054263565891472</v>
      </c>
      <c r="AZ28" s="5">
        <f>_xlfn.IFNA(VLOOKUP(AY28, W7:AH10,8,0), _xlfn.IFNA(VLOOKUP(AY28, X7:AH10,8,0), _xlfn.IFNA(VLOOKUP(AY28, Y7:AH10,8,0), _xlfn.IFNA(VLOOKUP(AY28, Z7:AH10,8,0), VLOOKUP(AY28, AA7:AH10,8,0)))))</f>
        <v>0.25185974288603208</v>
      </c>
      <c r="BA28" t="s">
        <v>31</v>
      </c>
      <c r="BB28" s="5">
        <f>MAX(AD7:AH10)</f>
        <v>0.25185974288603208</v>
      </c>
      <c r="BD28" t="s">
        <v>31</v>
      </c>
      <c r="BE28" s="4">
        <f>MAX($W7:$AA7)</f>
        <v>2.2054263565891472</v>
      </c>
      <c r="BF28" s="5">
        <f>_xlfn.IFNA(VLOOKUP($BE28, $W7:$AH7,8,0), _xlfn.IFNA(VLOOKUP($BE28, $X7:$AH7,8,0), _xlfn.IFNA(VLOOKUP($BE28, $Y7:$AH7,8,0), _xlfn.IFNA(VLOOKUP($BE28, $Z7:$AH7,8,0), VLOOKUP($BE28, $AA7:$AH7,8,0)))))</f>
        <v>0.25185974288603208</v>
      </c>
      <c r="BH28" t="s">
        <v>31</v>
      </c>
      <c r="BI28" s="4">
        <f>MAX($W8:$AA8)</f>
        <v>0.6442818569810993</v>
      </c>
      <c r="BJ28" s="5">
        <f>_xlfn.IFNA(VLOOKUP($BI28, $W8:$AH8,8,0), _xlfn.IFNA(VLOOKUP($BI28, $X8:$AH8,8,0), _xlfn.IFNA(VLOOKUP($BI28, $Y8:$AH8,8,0), _xlfn.IFNA(VLOOKUP($BI28, $Z8:$AH8,8,0), VLOOKUP($BI28, $AA8:$AH8,8,0)))))</f>
        <v>7.4461397469543264E-2</v>
      </c>
      <c r="BL28" t="s">
        <v>31</v>
      </c>
      <c r="BM28" s="4">
        <f>MAX($W9:$AA9)</f>
        <v>2.2054263565891472</v>
      </c>
      <c r="BN28" s="5">
        <f>_xlfn.IFNA(VLOOKUP($BM28, $W9:$AH9,8,0), _xlfn.IFNA(VLOOKUP($BM28, $X9:$AH9,8,0), _xlfn.IFNA(VLOOKUP($BM28, $Y9:$AH9,8,0), _xlfn.IFNA(VLOOKUP($BM28, $Z9:$AH9,8,0), VLOOKUP($BM28, $AA9:$AH9,8,0)))))</f>
        <v>0.25185974288603208</v>
      </c>
      <c r="BP28" t="s">
        <v>31</v>
      </c>
      <c r="BQ28" s="4">
        <f>MAX($W10:$AA10)</f>
        <v>0.47259136212624586</v>
      </c>
      <c r="BR28" s="5">
        <f>_xlfn.IFNA(VLOOKUP($BQ28, $W10:$AH10,8,0), _xlfn.IFNA(VLOOKUP($BQ28, $X10:$AH10,8,0), _xlfn.IFNA(VLOOKUP($BQ28, $Y10:$AH10,8,0), _xlfn.IFNA(VLOOKUP($BQ28, $Z10:$AH10,8,0), VLOOKUP($BQ28, $AA10:$AH10,8,0)))))</f>
        <v>5.4958282605256467E-2</v>
      </c>
    </row>
    <row r="29" spans="1:70" x14ac:dyDescent="0.35">
      <c r="A29" s="32" t="s">
        <v>33</v>
      </c>
      <c r="B29" t="s">
        <v>29</v>
      </c>
      <c r="C29" s="25">
        <v>563</v>
      </c>
      <c r="D29" s="25">
        <v>211</v>
      </c>
      <c r="E29" s="25">
        <v>17</v>
      </c>
      <c r="F29" s="25">
        <v>1</v>
      </c>
      <c r="G29" s="25">
        <v>0</v>
      </c>
      <c r="I29" s="25">
        <v>51</v>
      </c>
      <c r="J29" s="25">
        <v>13</v>
      </c>
      <c r="K29" s="25">
        <v>0</v>
      </c>
      <c r="L29" s="25">
        <v>0</v>
      </c>
      <c r="M29" s="25">
        <v>0</v>
      </c>
      <c r="O29" s="2">
        <f>IF(I29&gt;0, I29/C29, 0)</f>
        <v>9.0586145648312605E-2</v>
      </c>
      <c r="P29" s="2">
        <f>IF(J29&gt;0, J29/D29, 0)</f>
        <v>6.1611374407582936E-2</v>
      </c>
      <c r="Q29" s="2">
        <f>IF(K29&gt;0, K29/E29, 0)</f>
        <v>0</v>
      </c>
      <c r="R29" s="2">
        <f>IF(L29&gt;0, L29/F29, 0)</f>
        <v>0</v>
      </c>
      <c r="S29" s="2">
        <f>IF(M29&gt;0, M29/G29, 0)</f>
        <v>0</v>
      </c>
      <c r="T29" s="2"/>
      <c r="U29" s="2">
        <f>51/569</f>
        <v>8.9630931458699478E-2</v>
      </c>
      <c r="V29" s="2"/>
      <c r="W29" s="3">
        <f>O29/$U29</f>
        <v>1.0106571936056836</v>
      </c>
      <c r="X29" s="3">
        <f>P29/$U29</f>
        <v>0.68738964780224876</v>
      </c>
      <c r="Y29" s="3">
        <f>Q29/$U29</f>
        <v>0</v>
      </c>
      <c r="Z29" s="3">
        <f>R29/$U29</f>
        <v>0</v>
      </c>
      <c r="AA29" s="3">
        <f>S29/$U29</f>
        <v>0</v>
      </c>
      <c r="AB29" s="3">
        <f>MAX(W29:AA29)</f>
        <v>1.0106571936056836</v>
      </c>
      <c r="AC29" s="3"/>
      <c r="AD29" s="3">
        <f>IF(C29&gt;0,((I29*((3*51)+C29))/(4*C29*51))*(1-(C29-I29)/(569-51)),0)</f>
        <v>3.6826981764814725E-3</v>
      </c>
      <c r="AE29" s="3">
        <f>IF(D29&gt;0,((J29*((3*51)+D29))/(4*D29*51))*(1-(D29-J29)/(569-51)),0)</f>
        <v>6.7912908726959459E-2</v>
      </c>
      <c r="AF29" s="3">
        <f>IF(E29&gt;0,((K29*((3*51)+E29))/(4*E29*51))*(1-(E29-K29)/(569-51)),0)</f>
        <v>0</v>
      </c>
      <c r="AG29" s="3">
        <f>IF(F29&gt;0,((L29*((3*51)+F29))/(4*F29*51))*(1-(F29-L29)/(569-51)),0)</f>
        <v>0</v>
      </c>
      <c r="AH29" s="3">
        <f>IF(G29&gt;0,((M29*((3*51)+G29))/(4*G29*51))*(1-(G29-M29)/(569-51)),0)</f>
        <v>0</v>
      </c>
      <c r="AQ29" s="21" t="s">
        <v>29</v>
      </c>
      <c r="AR29" s="26">
        <f t="shared" si="7"/>
        <v>4</v>
      </c>
      <c r="AS29" s="26">
        <f t="shared" si="7"/>
        <v>3</v>
      </c>
      <c r="AT29" s="4">
        <f t="shared" si="7"/>
        <v>1</v>
      </c>
      <c r="AU29" s="4">
        <f t="shared" si="7"/>
        <v>2</v>
      </c>
      <c r="AV29" s="22">
        <f t="shared" si="7"/>
        <v>0</v>
      </c>
      <c r="AW29" s="4"/>
      <c r="AX29" t="s">
        <v>32</v>
      </c>
      <c r="AY29" s="5">
        <f>MAX(W11:AA14)</f>
        <v>2.2054263565891472</v>
      </c>
      <c r="AZ29" s="5">
        <f>_xlfn.IFNA(VLOOKUP(AY29, W11:AH14,8,0), _xlfn.IFNA(VLOOKUP(AY29, X11:AH14,8,0), _xlfn.IFNA(VLOOKUP(AY29, Y11:AH14,8,0), _xlfn.IFNA(VLOOKUP(AY29, Z11:AH14,8,0), VLOOKUP(AY29, AA11:AH14,8,0)))))</f>
        <v>0.25185974288603208</v>
      </c>
      <c r="BA29" t="s">
        <v>32</v>
      </c>
      <c r="BB29" s="5">
        <f>MAX(AD11:AH14)</f>
        <v>0.25185974288603208</v>
      </c>
      <c r="BD29" t="s">
        <v>32</v>
      </c>
      <c r="BE29" s="4">
        <f>MAX($W11:$AA11)</f>
        <v>1.0024665257223397</v>
      </c>
      <c r="BF29" s="5">
        <f>_xlfn.IFNA(VLOOKUP($BE29, $W11:$AH11,8,0), _xlfn.IFNA(VLOOKUP($BE29, $X11:$AH11,8,0), _xlfn.IFNA(VLOOKUP($BE29, $Y11:$AH11,8,0), _xlfn.IFNA(VLOOKUP($BE29, $Z11:$AH11,8,0), VLOOKUP($BE29, $AA11:$AH11,8,0)))))</f>
        <v>5.2279621288721222E-3</v>
      </c>
      <c r="BH29" t="s">
        <v>32</v>
      </c>
      <c r="BI29" s="4">
        <f>MAX($W12:$AA12)</f>
        <v>2.2054263565891472</v>
      </c>
      <c r="BJ29" s="5">
        <f>_xlfn.IFNA(VLOOKUP($BI29, $W12:$AH12,8,0), _xlfn.IFNA(VLOOKUP($BI29, $X12:$AH12,8,0), _xlfn.IFNA(VLOOKUP($BI29, $Y12:$AH12,8,0), _xlfn.IFNA(VLOOKUP($BI29, $Z12:$AH12,8,0), VLOOKUP($BI29, $AA12:$AH12,8,0)))))</f>
        <v>0.25185974288603208</v>
      </c>
      <c r="BL29" t="s">
        <v>32</v>
      </c>
      <c r="BM29" s="4">
        <f>MAX($W13:$AA13)</f>
        <v>0.9869587562636517</v>
      </c>
      <c r="BN29" s="5">
        <f>_xlfn.IFNA(VLOOKUP($BM29, $W13:$AH13,8,0), _xlfn.IFNA(VLOOKUP($BM29, $X13:$AH13,8,0), _xlfn.IFNA(VLOOKUP($BM29, $Y13:$AH13,8,0), _xlfn.IFNA(VLOOKUP($BM29, $Z13:$AH13,8,0), VLOOKUP($BM29, $AA13:$AH13,8,0)))))</f>
        <v>1.5101894318162763E-2</v>
      </c>
      <c r="BP29" t="s">
        <v>32</v>
      </c>
      <c r="BQ29" s="4">
        <f>MAX($W14:$AA14)</f>
        <v>0.71527341294783164</v>
      </c>
      <c r="BR29" s="5">
        <f>_xlfn.IFNA(VLOOKUP($BQ29, $W14:$AH14,8,0), _xlfn.IFNA(VLOOKUP($BQ29, $X14:$AH14,8,0), _xlfn.IFNA(VLOOKUP($BQ29, $Y14:$AH14,8,0), _xlfn.IFNA(VLOOKUP($BQ29, $Z14:$AH14,8,0), VLOOKUP($BQ29, $AA14:$AH14,8,0)))))</f>
        <v>9.007967956400717E-2</v>
      </c>
    </row>
    <row r="30" spans="1:70" s="1" customFormat="1" x14ac:dyDescent="0.35">
      <c r="A30" s="32" t="s">
        <v>33</v>
      </c>
      <c r="B30" s="1" t="s">
        <v>30</v>
      </c>
      <c r="C30" s="1">
        <v>546</v>
      </c>
      <c r="D30" s="1">
        <v>293</v>
      </c>
      <c r="E30" s="1">
        <v>4</v>
      </c>
      <c r="F30" s="1">
        <v>0</v>
      </c>
      <c r="G30" s="1">
        <v>0</v>
      </c>
      <c r="I30" s="1">
        <v>49</v>
      </c>
      <c r="J30" s="1">
        <v>29</v>
      </c>
      <c r="K30" s="1">
        <v>1</v>
      </c>
      <c r="L30" s="1">
        <v>0</v>
      </c>
      <c r="M30" s="1">
        <v>0</v>
      </c>
      <c r="O30" s="9">
        <f>IF(I30&gt;0, I30/C30, 0)</f>
        <v>8.9743589743589744E-2</v>
      </c>
      <c r="P30" s="9">
        <f>IF(J30&gt;0, J30/D30, 0)</f>
        <v>9.8976109215017066E-2</v>
      </c>
      <c r="Q30" s="9">
        <f>IF(K30&gt;0, K30/E30, 0)</f>
        <v>0.25</v>
      </c>
      <c r="R30" s="9">
        <f>IF(L30&gt;0, L30/F30, 0)</f>
        <v>0</v>
      </c>
      <c r="S30" s="9">
        <f>IF(M30&gt;0, M30/G30, 0)</f>
        <v>0</v>
      </c>
      <c r="T30" s="9"/>
      <c r="U30" s="9">
        <f>51/569</f>
        <v>8.9630931458699478E-2</v>
      </c>
      <c r="V30" s="9"/>
      <c r="W30" s="10">
        <f>O30/$U30</f>
        <v>1.0012569130216189</v>
      </c>
      <c r="X30" s="10">
        <f>P30/$U30</f>
        <v>1.1042628655557787</v>
      </c>
      <c r="Y30" s="10">
        <f>Q30/$U30</f>
        <v>2.7892156862745097</v>
      </c>
      <c r="Z30" s="10">
        <f>R30/$U30</f>
        <v>0</v>
      </c>
      <c r="AA30" s="10">
        <f>S30/$U30</f>
        <v>0</v>
      </c>
      <c r="AB30" s="10">
        <f>MAX(W30:AA30)</f>
        <v>2.7892156862745097</v>
      </c>
      <c r="AC30" s="10"/>
      <c r="AD30" s="10">
        <f>IF(C30&gt;0,((I30*((3*51)+C30))/(4*C30*51))*(1-(C30-I30)/(569-51)),0)</f>
        <v>1.2466369084016153E-2</v>
      </c>
      <c r="AE30" s="10">
        <f>IF(D30&gt;0,((J30*((3*51)+D30))/(4*D30*51))*(1-(D30-J30)/(569-51)),0)</f>
        <v>0.10610577595118852</v>
      </c>
      <c r="AF30" s="10">
        <f>IF(E30&gt;0,((K30*((3*51)+E30))/(4*E30*51))*(1-(E30-K30)/(569-51)),0)</f>
        <v>0.1912876637141343</v>
      </c>
      <c r="AG30" s="10">
        <f>IF(F30&gt;0,((L30*((3*51)+F30))/(4*F30*51))*(1-(F30-L30)/(569-51)),0)</f>
        <v>0</v>
      </c>
      <c r="AH30" s="10">
        <f>IF(G30&gt;0,((M30*((3*51)+G30))/(4*G30*51))*(1-(G30-M30)/(569-51)),0)</f>
        <v>0</v>
      </c>
      <c r="AQ30" s="19" t="s">
        <v>30</v>
      </c>
      <c r="AR30" s="16">
        <f t="shared" si="7"/>
        <v>3</v>
      </c>
      <c r="AS30" s="16">
        <f t="shared" si="7"/>
        <v>2</v>
      </c>
      <c r="AT30" s="13">
        <f t="shared" si="7"/>
        <v>1</v>
      </c>
      <c r="AU30" s="13">
        <f t="shared" si="7"/>
        <v>1</v>
      </c>
      <c r="AV30" s="20">
        <f t="shared" si="7"/>
        <v>0</v>
      </c>
      <c r="AW30" s="13"/>
      <c r="AX30" s="1" t="s">
        <v>33</v>
      </c>
      <c r="AY30" s="14">
        <f>MAX(W15:AA18)</f>
        <v>6.5402298850574709</v>
      </c>
      <c r="AZ30" s="14">
        <f>_xlfn.IFNA(VLOOKUP(AY30, W15:AH18,8,0), _xlfn.IFNA(VLOOKUP(AY30, X15:AH18,8,0), _xlfn.IFNA(VLOOKUP(AY30, Y15:AH18,8,0), _xlfn.IFNA(VLOOKUP(AY30, Z15:AH18,8,0), VLOOKUP(AY30, AA15:AH18,8,0)))))</f>
        <v>0.25766283524904215</v>
      </c>
      <c r="BA30" s="1" t="s">
        <v>33</v>
      </c>
      <c r="BB30" s="14">
        <f>MAX(AD15:AH18)</f>
        <v>0.25766283524904215</v>
      </c>
      <c r="BD30" s="1" t="s">
        <v>33</v>
      </c>
      <c r="BE30" s="4">
        <f>MAX($W15:$AA15)</f>
        <v>1.1211822660098523</v>
      </c>
      <c r="BF30" s="14">
        <f>_xlfn.IFNA(VLOOKUP($BE30, $W15:$AH15,8,0), _xlfn.IFNA(VLOOKUP($BE30, $X15:$AH15,8,0), _xlfn.IFNA(VLOOKUP($BE30, $Y15:$AH15,8,0), _xlfn.IFNA(VLOOKUP($BE30, $Z15:$AH15,8,0), VLOOKUP($BE30, $AA15:$AH15,8,0)))))</f>
        <v>6.7887246852764094E-2</v>
      </c>
      <c r="BH30" s="1" t="s">
        <v>33</v>
      </c>
      <c r="BI30" s="4">
        <f>MAX($W16:$AA16)</f>
        <v>1.0017605633802817</v>
      </c>
      <c r="BJ30" s="5">
        <f>_xlfn.IFNA(VLOOKUP($BI30, $W16:$AH16,8,0), _xlfn.IFNA(VLOOKUP($BI30, $X16:$AH16,8,0), _xlfn.IFNA(VLOOKUP($BI30, $Y16:$AH16,8,0), _xlfn.IFNA(VLOOKUP($BI30, $Z16:$AH16,8,0), VLOOKUP($BI30, $AA16:$AH16,8,0)))))</f>
        <v>5.3387454355765087E-4</v>
      </c>
      <c r="BL30" s="1" t="s">
        <v>33</v>
      </c>
      <c r="BM30" s="13">
        <f>MAX($W17:$AA17)</f>
        <v>0.97928575819042352</v>
      </c>
      <c r="BN30" s="14">
        <f>_xlfn.IFNA(VLOOKUP($BM30, $W17:$AH17,8,0), _xlfn.IFNA(VLOOKUP($BM30, $X17:$AH17,8,0), _xlfn.IFNA(VLOOKUP($BM30, $Y17:$AH17,8,0), _xlfn.IFNA(VLOOKUP($BM30, $Z17:$AH17,8,0), VLOOKUP($BM30, $AA17:$AH17,8,0)))))</f>
        <v>3.6142356629172024E-3</v>
      </c>
      <c r="BP30" s="1" t="s">
        <v>33</v>
      </c>
      <c r="BQ30" s="13">
        <f>MAX($W18:$AA18)</f>
        <v>6.5402298850574709</v>
      </c>
      <c r="BR30" s="14">
        <f>_xlfn.IFNA(VLOOKUP($BQ30, $W18:$AH18,8,0), _xlfn.IFNA(VLOOKUP($BQ30, $X18:$AH18,8,0), _xlfn.IFNA(VLOOKUP($BQ30, $Y18:$AH18,8,0), _xlfn.IFNA(VLOOKUP($BQ30, $Z18:$AH18,8,0), VLOOKUP($BQ30, $AA18:$AH18,8,0)))))</f>
        <v>0.25766283524904215</v>
      </c>
    </row>
    <row r="31" spans="1:70" x14ac:dyDescent="0.35">
      <c r="A31" s="32" t="s">
        <v>34</v>
      </c>
      <c r="B31" t="s">
        <v>27</v>
      </c>
      <c r="C31" s="25">
        <v>499</v>
      </c>
      <c r="D31" s="25">
        <v>79</v>
      </c>
      <c r="E31" s="25">
        <v>5</v>
      </c>
      <c r="F31" s="25">
        <v>0</v>
      </c>
      <c r="G31" s="25">
        <v>0</v>
      </c>
      <c r="I31" s="25">
        <v>61</v>
      </c>
      <c r="J31" s="25">
        <v>15</v>
      </c>
      <c r="K31" s="25">
        <v>3</v>
      </c>
      <c r="L31" s="25">
        <v>0</v>
      </c>
      <c r="M31" s="25">
        <v>0</v>
      </c>
      <c r="O31" s="2">
        <f>IF(I31&gt;0, I31/C31, 0)</f>
        <v>0.12224448897795591</v>
      </c>
      <c r="P31" s="2">
        <f>IF(J31&gt;0, J31/D31, 0)</f>
        <v>0.189873417721519</v>
      </c>
      <c r="Q31" s="2">
        <f>IF(K31&gt;0, K31/E31, 0)</f>
        <v>0.6</v>
      </c>
      <c r="R31" s="2">
        <f>IF(L31&gt;0, L31/F31, 0)</f>
        <v>0</v>
      </c>
      <c r="S31" s="2">
        <f>IF(M31&gt;0, M31/G31, 0)</f>
        <v>0</v>
      </c>
      <c r="T31" s="2"/>
      <c r="U31" s="2">
        <f>69/569</f>
        <v>0.12126537785588752</v>
      </c>
      <c r="V31" s="2"/>
      <c r="W31" s="3">
        <f>O31/$U31</f>
        <v>1.0080741192529987</v>
      </c>
      <c r="X31" s="3">
        <f>P31/$U31</f>
        <v>1.565767749036874</v>
      </c>
      <c r="Y31" s="3">
        <f>Q31/$U31</f>
        <v>4.9478260869565212</v>
      </c>
      <c r="Z31" s="3">
        <f>R31/$U31</f>
        <v>0</v>
      </c>
      <c r="AA31" s="3">
        <f>S31/$U31</f>
        <v>0</v>
      </c>
      <c r="AB31" s="3">
        <f>MAX(W31:AA31)</f>
        <v>4.9478260869565212</v>
      </c>
      <c r="AC31" s="3"/>
      <c r="AD31" s="3">
        <f>IF(C31&gt;0,((I31*((3*69)+C31))/(4*C31*69))*(1-(C31-I31)/(569-69)),0)</f>
        <v>3.8774534576399171E-2</v>
      </c>
      <c r="AE31" s="3">
        <f>IF(D31&gt;0,((J31*((3*69)+D31))/(4*D31*69))*(1-(D31-J31)/(569-69)),0)</f>
        <v>0.1715685195376995</v>
      </c>
      <c r="AF31" s="3">
        <f>IF(E31&gt;0,((K31*((3*69)+E31))/(4*E31*69))*(1-(E31-K31)/(569-69)),0)</f>
        <v>0.45902608695652175</v>
      </c>
      <c r="AG31" s="3">
        <f>IF(F31&gt;0,((L31*((3*69)+F31))/(4*F31*69))*(1-(F31-L31)/(569-69)),0)</f>
        <v>0</v>
      </c>
      <c r="AH31" s="3">
        <f>IF(G31&gt;0,((M31*((3*69)+G31))/(4*G31*69))*(1-(G31-M31)/(569-69)),0)</f>
        <v>0</v>
      </c>
      <c r="AX31" t="s">
        <v>34</v>
      </c>
      <c r="AY31" s="5">
        <f>MAX(W19:AA22)</f>
        <v>3.5562500000000004</v>
      </c>
      <c r="AZ31" s="5">
        <f>_xlfn.IFNA(VLOOKUP(AY31, W19:AH22,8,0), _xlfn.IFNA(VLOOKUP(AY31, X19:AH22,8,0), _xlfn.IFNA(VLOOKUP(AY31, Y19:AH22,8,0), _xlfn.IFNA(VLOOKUP(AY31, Z19:AH22,8,0), VLOOKUP(AY31, AA19:AH22,8,0)))))</f>
        <v>0.17584962756052142</v>
      </c>
      <c r="BA31" t="s">
        <v>34</v>
      </c>
      <c r="BB31" s="5">
        <f>MAX(AD19:AH22)</f>
        <v>0.17584962756052142</v>
      </c>
      <c r="BD31" t="s">
        <v>34</v>
      </c>
      <c r="BE31" s="4">
        <f>MAX($W19:$AA19)</f>
        <v>1.0035273368606703</v>
      </c>
      <c r="BF31" s="5">
        <f>_xlfn.IFNA(VLOOKUP($BE31, $W19:$AH19,8,0), _xlfn.IFNA(VLOOKUP($BE31, $X19:$AH19,8,0), _xlfn.IFNA(VLOOKUP($BE31, $Y19:$AH19,8,0), _xlfn.IFNA(VLOOKUP($BE31, $Z19:$AH19,8,0), VLOOKUP($BE31, $AA19:$AH19,8,0)))))</f>
        <v>1.0887450366035085E-3</v>
      </c>
      <c r="BH31" t="s">
        <v>34</v>
      </c>
      <c r="BI31" s="4">
        <f>MAX($W20:$AA20)</f>
        <v>1.3305697278911566</v>
      </c>
      <c r="BJ31" s="5">
        <f>_xlfn.IFNA(VLOOKUP($BI31, $W20:$AH20,8,0), _xlfn.IFNA(VLOOKUP($BI31, $X20:$AH20,8,0), _xlfn.IFNA(VLOOKUP($BI31, $Y20:$AH20,8,0), _xlfn.IFNA(VLOOKUP($BI31, $Z20:$AH20,8,0), VLOOKUP($BI31, $AA20:$AH20,8,0)))))</f>
        <v>0.10608201031809374</v>
      </c>
      <c r="BL31" t="s">
        <v>34</v>
      </c>
      <c r="BM31" s="4">
        <f>MAX($W21:$AA21)</f>
        <v>2.5401785714285716</v>
      </c>
      <c r="BN31" s="5">
        <f>_xlfn.IFNA(VLOOKUP($BM31, $W21:$AH21,8,0), _xlfn.IFNA(VLOOKUP($BM31, $X21:$AH21,8,0), _xlfn.IFNA(VLOOKUP($BM31, $Y21:$AH21,8,0), _xlfn.IFNA(VLOOKUP($BM31, $Z21:$AH21,8,0), VLOOKUP($BM31, $AA21:$AH21,8,0)))))</f>
        <v>0.11367093974461293</v>
      </c>
      <c r="BP31" t="s">
        <v>34</v>
      </c>
      <c r="BQ31" s="4">
        <f>MAX($W22:$AA22)</f>
        <v>3.5562500000000004</v>
      </c>
      <c r="BR31" s="5">
        <f>_xlfn.IFNA(VLOOKUP($BQ31, $W22:$AH22,8,0), _xlfn.IFNA(VLOOKUP($BQ31, $X22:$AH22,8,0), _xlfn.IFNA(VLOOKUP($BQ31, $Y22:$AH22,8,0), _xlfn.IFNA(VLOOKUP($BQ31, $Z22:$AH22,8,0), VLOOKUP($BQ31, $AA22:$AH22,8,0)))))</f>
        <v>0.17584962756052142</v>
      </c>
    </row>
    <row r="32" spans="1:70" x14ac:dyDescent="0.35">
      <c r="A32" s="32" t="s">
        <v>34</v>
      </c>
      <c r="B32" t="s">
        <v>28</v>
      </c>
      <c r="C32" s="25">
        <v>531</v>
      </c>
      <c r="D32" s="25">
        <v>176</v>
      </c>
      <c r="E32" s="25">
        <v>1</v>
      </c>
      <c r="F32" s="25">
        <v>0</v>
      </c>
      <c r="G32" s="25">
        <v>0</v>
      </c>
      <c r="I32" s="25">
        <v>53</v>
      </c>
      <c r="J32" s="25">
        <v>5</v>
      </c>
      <c r="K32" s="25">
        <v>0</v>
      </c>
      <c r="L32" s="25">
        <v>0</v>
      </c>
      <c r="M32" s="25">
        <v>0</v>
      </c>
      <c r="O32" s="2">
        <f>IF(I32&gt;0, I32/C32, 0)</f>
        <v>9.9811676082862524E-2</v>
      </c>
      <c r="P32" s="2">
        <f>IF(J32&gt;0, J32/D32, 0)</f>
        <v>2.8409090909090908E-2</v>
      </c>
      <c r="Q32" s="2">
        <f>IF(K32&gt;0, K32/E32, 0)</f>
        <v>0</v>
      </c>
      <c r="R32" s="2">
        <f>IF(L32&gt;0, L32/F32, 0)</f>
        <v>0</v>
      </c>
      <c r="S32" s="2">
        <f>IF(M32&gt;0, M32/G32, 0)</f>
        <v>0</v>
      </c>
      <c r="T32" s="2"/>
      <c r="U32" s="2">
        <f>69/569</f>
        <v>0.12126537785588752</v>
      </c>
      <c r="V32" s="2"/>
      <c r="W32" s="3">
        <f>O32/$U32</f>
        <v>0.82308469117606919</v>
      </c>
      <c r="X32" s="3">
        <f>P32/$U32</f>
        <v>0.23427206851119894</v>
      </c>
      <c r="Y32" s="3">
        <f>Q32/$U32</f>
        <v>0</v>
      </c>
      <c r="Z32" s="3">
        <f>R32/$U32</f>
        <v>0</v>
      </c>
      <c r="AA32" s="3">
        <f>S32/$U32</f>
        <v>0</v>
      </c>
      <c r="AB32" s="3">
        <f>MAX(W32:AA32)</f>
        <v>0.82308469117606919</v>
      </c>
      <c r="AC32" s="3"/>
      <c r="AD32" s="3">
        <f>IF(C32&gt;0,((I32*((3*69)+C32))/(4*C32*69))*(1-(C32-I32)/(569-69)),0)</f>
        <v>1.1743060673053316E-2</v>
      </c>
      <c r="AE32" s="3">
        <f>IF(D32&gt;0,((J32*((3*69)+D32))/(4*D32*69))*(1-(D32-J32)/(569-69)),0)</f>
        <v>2.5940176218708824E-2</v>
      </c>
      <c r="AF32" s="3">
        <f>IF(E32&gt;0,((K32*((3*69)+E32))/(4*E32*69))*(1-(E32-K32)/(569-69)),0)</f>
        <v>0</v>
      </c>
      <c r="AG32" s="3">
        <f>IF(F32&gt;0,((L32*((3*69)+F32))/(4*F32*69))*(1-(F32-L32)/(569-69)),0)</f>
        <v>0</v>
      </c>
      <c r="AH32" s="3">
        <f>IF(G32&gt;0,((M32*((3*69)+G32))/(4*G32*69))*(1-(G32-M32)/(569-69)),0)</f>
        <v>0</v>
      </c>
      <c r="AQ32" t="s">
        <v>39</v>
      </c>
      <c r="AX32" t="s">
        <v>35</v>
      </c>
      <c r="AY32" s="5">
        <f>MAX(W23:AA26)</f>
        <v>10.586046511627908</v>
      </c>
      <c r="AZ32" s="5">
        <f>_xlfn.IFNA(VLOOKUP(AY32, W23:AH26,8,0), _xlfn.IFNA(VLOOKUP(AY32, X23:AH26,8,0), _xlfn.IFNA(VLOOKUP(AY32, Y23:AH26,8,0), _xlfn.IFNA(VLOOKUP(AY32, Z23:AH26,8,0), VLOOKUP(AY32, AA23:AH26,8,0)))))</f>
        <v>0.62207091696878591</v>
      </c>
      <c r="BA32" t="s">
        <v>35</v>
      </c>
      <c r="BB32" s="5">
        <f>MAX(AD23:AH26)</f>
        <v>0.62207091696878591</v>
      </c>
      <c r="BD32" t="s">
        <v>35</v>
      </c>
      <c r="BE32" s="4">
        <f>MAX($W23:$AA23)</f>
        <v>10.586046511627908</v>
      </c>
      <c r="BF32" s="5">
        <f>_xlfn.IFNA(VLOOKUP($BE32, $W23:$AH23,8,0), _xlfn.IFNA(VLOOKUP($BE32, $X23:$AH23,8,0), _xlfn.IFNA(VLOOKUP($BE32, $Y23:$AH23,8,0), _xlfn.IFNA(VLOOKUP($BE32, $Z23:$AH23,8,0), VLOOKUP($BE32, $AA23:$AH23,8,0)))))</f>
        <v>0.62207091696878591</v>
      </c>
      <c r="BH32" t="s">
        <v>35</v>
      </c>
      <c r="BI32" s="4">
        <f>MAX($W24:$AA24)</f>
        <v>4.5742176284811942</v>
      </c>
      <c r="BJ32" s="5">
        <f>_xlfn.IFNA(VLOOKUP($BI32, $W24:$AH24,8,0), _xlfn.IFNA(VLOOKUP($BI32, $X24:$AH24,8,0), _xlfn.IFNA(VLOOKUP($BI32, $Y24:$AH24,8,0), _xlfn.IFNA(VLOOKUP($BI32, $Z24:$AH24,8,0), VLOOKUP($BI32, $AA24:$AH24,8,0)))))</f>
        <v>0.37952401070271791</v>
      </c>
      <c r="BL32" t="s">
        <v>35</v>
      </c>
      <c r="BM32" s="4">
        <f>MAX($W25:$AA25)</f>
        <v>1.0993202146690519</v>
      </c>
      <c r="BN32" s="5">
        <f>_xlfn.IFNA(VLOOKUP($BM32, $W25:$AH25,8,0), _xlfn.IFNA(VLOOKUP($BM32, $X25:$AH25,8,0), _xlfn.IFNA(VLOOKUP($BM32, $Y25:$AH25,8,0), _xlfn.IFNA(VLOOKUP($BM32, $Z25:$AH25,8,0), VLOOKUP($BM32, $AA25:$AH25,8,0)))))</f>
        <v>9.5051048518198594E-2</v>
      </c>
      <c r="BP32" t="s">
        <v>35</v>
      </c>
      <c r="BQ32" s="4">
        <f>MAX($W26:$AA26)</f>
        <v>0.34822521419828639</v>
      </c>
      <c r="BR32" s="5">
        <f>_xlfn.IFNA(VLOOKUP($BQ32, $W26:$AH26,8,0), _xlfn.IFNA(VLOOKUP($BQ32, $X26:$AH26,8,0), _xlfn.IFNA(VLOOKUP($BQ32, $Y26:$AH26,8,0), _xlfn.IFNA(VLOOKUP($BQ32, $Z26:$AH26,8,0), VLOOKUP($BQ32, $AA26:$AH26,8,0)))))</f>
        <v>2.3753496283816802E-2</v>
      </c>
    </row>
    <row r="33" spans="1:70" x14ac:dyDescent="0.35">
      <c r="A33" s="32" t="s">
        <v>34</v>
      </c>
      <c r="B33" t="s">
        <v>29</v>
      </c>
      <c r="C33" s="25">
        <v>556</v>
      </c>
      <c r="D33" s="25">
        <v>209</v>
      </c>
      <c r="E33" s="25">
        <v>16</v>
      </c>
      <c r="F33" s="25">
        <v>1</v>
      </c>
      <c r="G33" s="25">
        <v>0</v>
      </c>
      <c r="I33" s="25">
        <v>67</v>
      </c>
      <c r="J33" s="25">
        <v>26</v>
      </c>
      <c r="K33" s="25">
        <v>4</v>
      </c>
      <c r="L33" s="25">
        <v>0</v>
      </c>
      <c r="M33" s="25">
        <v>0</v>
      </c>
      <c r="O33" s="2">
        <f>IF(I33&gt;0, I33/C33, 0)</f>
        <v>0.12050359712230216</v>
      </c>
      <c r="P33" s="2">
        <f>IF(J33&gt;0, J33/D33, 0)</f>
        <v>0.12440191387559808</v>
      </c>
      <c r="Q33" s="2">
        <f>IF(K33&gt;0, K33/E33, 0)</f>
        <v>0.25</v>
      </c>
      <c r="R33" s="2">
        <f>IF(L33&gt;0, L33/F33, 0)</f>
        <v>0</v>
      </c>
      <c r="S33" s="2">
        <f>IF(M33&gt;0, M33/G33, 0)</f>
        <v>0</v>
      </c>
      <c r="T33" s="2"/>
      <c r="U33" s="2">
        <f>69/569</f>
        <v>0.12126537785588752</v>
      </c>
      <c r="V33" s="2"/>
      <c r="W33" s="3">
        <f>O33/$U33</f>
        <v>0.99371806902304249</v>
      </c>
      <c r="X33" s="3">
        <f>P33/$U33</f>
        <v>1.0258650579016713</v>
      </c>
      <c r="Y33" s="3">
        <f>Q33/$U33</f>
        <v>2.0615942028985508</v>
      </c>
      <c r="Z33" s="3">
        <f>R33/$U33</f>
        <v>0</v>
      </c>
      <c r="AA33" s="3">
        <f>S33/$U33</f>
        <v>0</v>
      </c>
      <c r="AB33" s="3">
        <f>MAX(W33:AA33)</f>
        <v>2.0615942028985508</v>
      </c>
      <c r="AC33" s="3"/>
      <c r="AD33" s="3">
        <f>IF(C33&gt;0,((I33*((3*69)+C33))/(4*C33*69))*(1-(C33-I33)/(569-69)),0)</f>
        <v>7.3288890626629199E-3</v>
      </c>
      <c r="AE33" s="3">
        <f>IF(D33&gt;0,((J33*((3*69)+D33))/(4*D33*69))*(1-(D33-J33)/(569-69)),0)</f>
        <v>0.11887774772900631</v>
      </c>
      <c r="AF33" s="3">
        <f>IF(E33&gt;0,((K33*((3*69)+E33))/(4*E33*69))*(1-(E33-K33)/(569-69)),0)</f>
        <v>0.19714492753623189</v>
      </c>
      <c r="AG33" s="3">
        <f>IF(F33&gt;0,((L33*((3*69)+F33))/(4*F33*69))*(1-(F33-L33)/(569-69)),0)</f>
        <v>0</v>
      </c>
      <c r="AH33" s="3">
        <f>IF(G33&gt;0,((M33*((3*69)+G33))/(4*G33*69))*(1-(G33-M33)/(569-69)),0)</f>
        <v>0</v>
      </c>
      <c r="AQ33" s="17" t="s">
        <v>27</v>
      </c>
      <c r="AR33" s="7">
        <f>COUNTIF(W3, "&gt;2") + COUNTIF(W7, "&gt;2") + COUNTIF(W11, "&gt;2") + COUNTIF(W15, "&gt;2") + COUNTIF(W19, "&gt;2") + COUNTIF(W23, "&gt;2") + COUNTIF(W27, "&gt;2") + COUNTIF(W31, "&gt;2")</f>
        <v>0</v>
      </c>
      <c r="AS33" s="7">
        <f>COUNTIF(X3, "&gt;2") + COUNTIF(X7, "&gt;2") + COUNTIF(X11, "&gt;2") + COUNTIF(X15, "&gt;2") + COUNTIF(X19, "&gt;2") + COUNTIF(X23, "&gt;2") + COUNTIF(X27, "&gt;2") + COUNTIF(X31, "&gt;2")</f>
        <v>0</v>
      </c>
      <c r="AT33" s="7">
        <f>COUNTIF(Y3, "&gt;2") + COUNTIF(Y7, "&gt;2") + COUNTIF(Y11, "&gt;2") + COUNTIF(Y15, "&gt;2") + COUNTIF(Y19, "&gt;2") + COUNTIF(Y23, "&gt;2") + COUNTIF(Y27, "&gt;2") + COUNTIF(Y31, "&gt;2")</f>
        <v>2</v>
      </c>
      <c r="AU33" s="7">
        <f>COUNTIF(Z3, "&gt;2") + COUNTIF(Z7, "&gt;2") + COUNTIF(Z11, "&gt;2") + COUNTIF(Z15, "&gt;2") + COUNTIF(Z19, "&gt;2") + COUNTIF(Z23, "&gt;2") + COUNTIF(Z27, "&gt;2") + COUNTIF(Z31, "&gt;2")</f>
        <v>1</v>
      </c>
      <c r="AV33" s="18">
        <f>COUNTIF(AA3, "&gt;2") + COUNTIF(AA7, "&gt;2") + COUNTIF(AA11, "&gt;2") + COUNTIF(AA15, "&gt;2") + COUNTIF(AA19, "&gt;2") + COUNTIF(AA23, "&gt;2") + COUNTIF(AA27, "&gt;2") + COUNTIF(AA31, "&gt;2")</f>
        <v>0</v>
      </c>
      <c r="AW33" s="4"/>
      <c r="AX33" t="s">
        <v>37</v>
      </c>
      <c r="AY33" s="5">
        <f>MAX(W27:AA30)</f>
        <v>2.7892156862745097</v>
      </c>
      <c r="AZ33" s="5">
        <f>_xlfn.IFNA(VLOOKUP(AY33, W27:AH30,8,0), _xlfn.IFNA(VLOOKUP(AY33, X27:AH30,8,0), _xlfn.IFNA(VLOOKUP(AY33, Y27:AH30,8,0), _xlfn.IFNA(VLOOKUP(AY33, Z27:AH30,8,0), VLOOKUP(AY33, AA27:AH30,8,0)))))</f>
        <v>0.1912876637141343</v>
      </c>
      <c r="BA33" t="s">
        <v>37</v>
      </c>
      <c r="BB33" s="5">
        <f>MAX(AD27:AH30)</f>
        <v>0.1912876637141343</v>
      </c>
      <c r="BD33" t="s">
        <v>37</v>
      </c>
      <c r="BE33" s="4">
        <f>MAX($W27:$AA27)</f>
        <v>1.0035273368606701</v>
      </c>
      <c r="BF33" s="5">
        <f>_xlfn.IFNA(VLOOKUP($BE33, $W27:$AH27,8,0), _xlfn.IFNA(VLOOKUP($BE33, $X27:$AH27,8,0), _xlfn.IFNA(VLOOKUP($BE33, $Y27:$AH27,8,0), _xlfn.IFNA(VLOOKUP($BE33, $Z27:$AH27,8,0), VLOOKUP($BE33, $AA27:$AH27,8,0)))))</f>
        <v>1.2257155114297946E-3</v>
      </c>
      <c r="BH33" t="s">
        <v>37</v>
      </c>
      <c r="BI33" s="4">
        <f>MAX($W28:$AA28)</f>
        <v>1.0732052339974065</v>
      </c>
      <c r="BJ33" s="5">
        <f>_xlfn.IFNA(VLOOKUP($BI33, $W28:$AH28,8,0), _xlfn.IFNA(VLOOKUP($BI33, $X28:$AH28,8,0), _xlfn.IFNA(VLOOKUP($BI33, $Y28:$AH28,8,0), _xlfn.IFNA(VLOOKUP($BI33, $Z28:$AH28,8,0), VLOOKUP($BI33, $AA28:$AH28,8,0)))))</f>
        <v>3.9765199260660765E-2</v>
      </c>
      <c r="BL33" t="s">
        <v>37</v>
      </c>
      <c r="BM33" s="4">
        <f>MAX($W29:$AA29)</f>
        <v>1.0106571936056836</v>
      </c>
      <c r="BN33" s="5">
        <f>_xlfn.IFNA(VLOOKUP($BM33, $W29:$AH29,8,0), _xlfn.IFNA(VLOOKUP($BM33, $X29:$AH29,8,0), _xlfn.IFNA(VLOOKUP($BM33, $Y29:$AH29,8,0), _xlfn.IFNA(VLOOKUP($BM33, $Z29:$AH29,8,0), VLOOKUP($BM33, $AA29:$AH29,8,0)))))</f>
        <v>3.6826981764814725E-3</v>
      </c>
      <c r="BP33" t="s">
        <v>37</v>
      </c>
      <c r="BQ33" s="4">
        <f>MAX($W30:$AA30)</f>
        <v>2.7892156862745097</v>
      </c>
      <c r="BR33" s="5">
        <f>_xlfn.IFNA(VLOOKUP($BQ33, $W30:$AH30,8,0), _xlfn.IFNA(VLOOKUP($BQ33, $X30:$AH30,8,0), _xlfn.IFNA(VLOOKUP($BQ33, $Y30:$AH30,8,0), _xlfn.IFNA(VLOOKUP($BQ33, $Z30:$AH30,8,0), VLOOKUP($BQ33, $AA30:$AH30,8,0)))))</f>
        <v>0.1912876637141343</v>
      </c>
    </row>
    <row r="34" spans="1:70" s="1" customFormat="1" x14ac:dyDescent="0.35">
      <c r="A34" s="32" t="s">
        <v>34</v>
      </c>
      <c r="B34" s="1" t="s">
        <v>30</v>
      </c>
      <c r="C34" s="1">
        <v>16</v>
      </c>
      <c r="D34" s="1">
        <v>1</v>
      </c>
      <c r="E34" s="1">
        <v>0</v>
      </c>
      <c r="F34" s="1">
        <v>0</v>
      </c>
      <c r="G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O34" s="9">
        <f>IF(I34&gt;0, I34/C34, 0)</f>
        <v>0</v>
      </c>
      <c r="P34" s="9">
        <f>IF(J34&gt;0, J34/D34, 0)</f>
        <v>0</v>
      </c>
      <c r="Q34" s="9">
        <f>IF(K34&gt;0, K34/E34, 0)</f>
        <v>0</v>
      </c>
      <c r="R34" s="9">
        <f>IF(L34&gt;0, L34/F34, 0)</f>
        <v>0</v>
      </c>
      <c r="S34" s="9">
        <f>IF(M34&gt;0, M34/G34, 0)</f>
        <v>0</v>
      </c>
      <c r="T34" s="9"/>
      <c r="U34" s="9">
        <f>69/569</f>
        <v>0.12126537785588752</v>
      </c>
      <c r="V34" s="9"/>
      <c r="W34" s="10">
        <f>O34/$U34</f>
        <v>0</v>
      </c>
      <c r="X34" s="10">
        <f>P34/$U34</f>
        <v>0</v>
      </c>
      <c r="Y34" s="10">
        <f>Q34/$U34</f>
        <v>0</v>
      </c>
      <c r="Z34" s="10">
        <f>R34/$U34</f>
        <v>0</v>
      </c>
      <c r="AA34" s="10">
        <f>S34/$U34</f>
        <v>0</v>
      </c>
      <c r="AB34" s="10">
        <f>MAX(W34:AA34)</f>
        <v>0</v>
      </c>
      <c r="AC34" s="10"/>
      <c r="AD34" s="10">
        <f>IF(C34&gt;0,((I34*((3*69)+C34))/(4*C34*69))*(1-(C34-I34)/(569-69)),0)</f>
        <v>0</v>
      </c>
      <c r="AE34" s="10">
        <f>IF(D34&gt;0,((J34*((3*69)+D34))/(4*D34*69))*(1-(D34-J34)/(569-69)),0)</f>
        <v>0</v>
      </c>
      <c r="AF34" s="10">
        <f>IF(E34&gt;0,((K34*((3*69)+E34))/(4*E34*69))*(1-(E34-K34)/(569-69)),0)</f>
        <v>0</v>
      </c>
      <c r="AG34" s="10">
        <f>IF(F34&gt;0,((L34*((3*69)+F34))/(4*F34*69))*(1-(F34-L34)/(569-69)),0)</f>
        <v>0</v>
      </c>
      <c r="AH34" s="10">
        <f>IF(G34&gt;0,((M34*((3*69)+G34))/(4*G34*69))*(1-(G34-M34)/(569-69)),0)</f>
        <v>0</v>
      </c>
      <c r="AQ34" s="21" t="s">
        <v>28</v>
      </c>
      <c r="AR34" s="4">
        <f t="shared" ref="AR34:AV36" si="8">COUNTIF(W4, "&gt;2") + COUNTIF(W8, "&gt;2") + COUNTIF(W12, "&gt;2") + COUNTIF(W16, "&gt;2") + COUNTIF(W20, "&gt;2") + COUNTIF(W24, "&gt;2") + COUNTIF(W28, "&gt;2") + COUNTIF(W32, "&gt;2")</f>
        <v>0</v>
      </c>
      <c r="AS34" s="4">
        <f t="shared" si="8"/>
        <v>2</v>
      </c>
      <c r="AT34" s="4">
        <f t="shared" si="8"/>
        <v>1</v>
      </c>
      <c r="AU34" s="4">
        <f t="shared" si="8"/>
        <v>0</v>
      </c>
      <c r="AV34" s="22">
        <f t="shared" si="8"/>
        <v>0</v>
      </c>
      <c r="AW34" s="13"/>
      <c r="AX34" s="1" t="s">
        <v>38</v>
      </c>
      <c r="AY34" s="14">
        <f>MAX(W31:AA34)</f>
        <v>4.9478260869565212</v>
      </c>
      <c r="AZ34" s="14">
        <f>_xlfn.IFNA(VLOOKUP(AY34, W31:AH34,8,0), _xlfn.IFNA(VLOOKUP(AY34, X31:AH34,8,0), _xlfn.IFNA(VLOOKUP(AY34, Y31:AH34,8,0), _xlfn.IFNA(VLOOKUP(AY34, Z31:AH34,8,0), VLOOKUP(AY34, AA31:AH34,8,0)))))</f>
        <v>0.45902608695652175</v>
      </c>
      <c r="BA34" s="1" t="s">
        <v>38</v>
      </c>
      <c r="BB34" s="14">
        <f>MAX(AD31:AH34)</f>
        <v>0.45902608695652175</v>
      </c>
      <c r="BD34" s="1" t="s">
        <v>38</v>
      </c>
      <c r="BE34" s="4">
        <f>MAX($W31:$AA31)</f>
        <v>4.9478260869565212</v>
      </c>
      <c r="BF34" s="14">
        <f>_xlfn.IFNA(VLOOKUP($BE34, $W31:$AH31,8,0), _xlfn.IFNA(VLOOKUP($BE34, $X31:$AH31,8,0), _xlfn.IFNA(VLOOKUP($BE34, $Y31:$AH31,8,0), _xlfn.IFNA(VLOOKUP($BE34, $Z31:$AH31,8,0), VLOOKUP($BE34, $AA31:$AH31,8,0)))))</f>
        <v>0.45902608695652175</v>
      </c>
      <c r="BH34" s="1" t="s">
        <v>38</v>
      </c>
      <c r="BI34" s="4">
        <f>MAX($W32:$AA32)</f>
        <v>0.82308469117606919</v>
      </c>
      <c r="BJ34" s="5">
        <f>_xlfn.IFNA(VLOOKUP($BI34, $W32:$AH32,8,0), _xlfn.IFNA(VLOOKUP($BI34, $X32:$AH32,8,0), _xlfn.IFNA(VLOOKUP($BI34, $Y32:$AH32,8,0), _xlfn.IFNA(VLOOKUP($BI34, $Z32:$AH32,8,0), VLOOKUP($BI34, $AA32:$AH32,8,0)))))</f>
        <v>1.1743060673053316E-2</v>
      </c>
      <c r="BL34" s="1" t="s">
        <v>38</v>
      </c>
      <c r="BM34" s="13">
        <f>MAX($W33:$AA33)</f>
        <v>2.0615942028985508</v>
      </c>
      <c r="BN34" s="14">
        <f>_xlfn.IFNA(VLOOKUP($BM34, $W33:$AH33,8,0), _xlfn.IFNA(VLOOKUP($BM34, $X33:$AH33,8,0), _xlfn.IFNA(VLOOKUP($BM34, $Y33:$AH33,8,0), _xlfn.IFNA(VLOOKUP($BM34, $Z33:$AH33,8,0), VLOOKUP($BM34, $AA33:$AH33,8,0)))))</f>
        <v>0.19714492753623189</v>
      </c>
      <c r="BP34" s="1" t="s">
        <v>38</v>
      </c>
      <c r="BQ34" s="13">
        <f>MAX($W34:$AA34)</f>
        <v>0</v>
      </c>
      <c r="BR34" s="14">
        <f>_xlfn.IFNA(VLOOKUP($BQ34, $W34:$AH34,8,0), _xlfn.IFNA(VLOOKUP($BQ34, $X34:$AH34,8,0), _xlfn.IFNA(VLOOKUP($BQ34, $Y34:$AH34,8,0), _xlfn.IFNA(VLOOKUP($BQ34, $Z34:$AH34,8,0), VLOOKUP($BQ34, $AA34:$AH34,8,0)))))</f>
        <v>0</v>
      </c>
    </row>
    <row r="35" spans="1:70" x14ac:dyDescent="0.35">
      <c r="A35" s="32" t="s">
        <v>56</v>
      </c>
      <c r="B35" t="s">
        <v>27</v>
      </c>
      <c r="C35">
        <v>488</v>
      </c>
      <c r="D35">
        <v>118</v>
      </c>
      <c r="E35">
        <v>3</v>
      </c>
      <c r="F35">
        <v>0</v>
      </c>
      <c r="G35">
        <v>0</v>
      </c>
      <c r="I35">
        <v>37</v>
      </c>
      <c r="J35">
        <v>11</v>
      </c>
      <c r="K35">
        <v>3</v>
      </c>
      <c r="L35">
        <v>0</v>
      </c>
      <c r="M35">
        <v>0</v>
      </c>
      <c r="O35" s="28">
        <f>IF(I35&gt;0, I35/C35, 0)</f>
        <v>7.5819672131147542E-2</v>
      </c>
      <c r="P35" s="28">
        <f>IF(J35&gt;0, J35/D35, 0)</f>
        <v>9.3220338983050849E-2</v>
      </c>
      <c r="Q35" s="28">
        <f>IF(K35&gt;0, K35/E35, 0)</f>
        <v>1</v>
      </c>
      <c r="R35" s="28">
        <f>IF(L35&gt;0, L35/F35, 0)</f>
        <v>0</v>
      </c>
      <c r="S35" s="28">
        <f>IF(M35&gt;0, M35/G35, 0)</f>
        <v>0</v>
      </c>
      <c r="T35" s="28"/>
      <c r="U35" s="28">
        <f>53/569</f>
        <v>9.3145869947275917E-2</v>
      </c>
      <c r="V35" s="28"/>
      <c r="W35" s="29">
        <f>O35/$U35</f>
        <v>0.81398855552118776</v>
      </c>
      <c r="X35" s="29">
        <f>P35/$U35</f>
        <v>1.0007994883274705</v>
      </c>
      <c r="Y35" s="29">
        <f>Q35/$U35</f>
        <v>10.735849056603774</v>
      </c>
      <c r="Z35" s="29">
        <f>R35/$U35</f>
        <v>0</v>
      </c>
      <c r="AA35" s="29">
        <f>S35/$U35</f>
        <v>0</v>
      </c>
      <c r="AB35" s="29">
        <f>MAX(W35:AA35)</f>
        <v>10.735849056603774</v>
      </c>
      <c r="AC35" s="29"/>
      <c r="AD35" s="29">
        <f>IF(C35&gt;0,((I35*((3*53)+C35))/(4*C35*53))*(1-(C35-I35)/(569-53)),0)</f>
        <v>2.9148350075649133E-2</v>
      </c>
      <c r="AE35" s="29">
        <f>IF(D35&gt;0,((J35*((3*53)+D35))/(4*D35*53))*(1-(D35-J35)/(569-53)),0)</f>
        <v>9.6544645535384485E-2</v>
      </c>
      <c r="AF35" s="29">
        <f>IF(E35&gt;0,((K35*((3*53)+E35))/(4*E35*53))*(1-(E35-K35)/(569-53)),0)</f>
        <v>0.76415094339622647</v>
      </c>
      <c r="AG35" s="29">
        <f>IF(F35&gt;0,((L35*((3*53)+F35))/(4*F35*53))*(1-(F35-L35)/(569-53)),0)</f>
        <v>0</v>
      </c>
      <c r="AH35" s="29">
        <f>IF(G35&gt;0,((M35*((3*53)+G35))/(4*G35*53))*(1-(G35-M35)/(569-53)),0)</f>
        <v>0</v>
      </c>
      <c r="AQ35" s="21" t="s">
        <v>29</v>
      </c>
      <c r="AR35" s="4">
        <f t="shared" si="8"/>
        <v>0</v>
      </c>
      <c r="AS35" s="4">
        <f t="shared" si="8"/>
        <v>0</v>
      </c>
      <c r="AT35" s="4">
        <f t="shared" si="8"/>
        <v>1</v>
      </c>
      <c r="AU35" s="4">
        <f t="shared" si="8"/>
        <v>2</v>
      </c>
      <c r="AV35" s="22">
        <f t="shared" si="8"/>
        <v>0</v>
      </c>
      <c r="AW35" s="4"/>
    </row>
    <row r="36" spans="1:70" x14ac:dyDescent="0.35">
      <c r="A36" s="32" t="s">
        <v>56</v>
      </c>
      <c r="B36" t="s">
        <v>28</v>
      </c>
      <c r="C36">
        <v>524</v>
      </c>
      <c r="D36">
        <v>122</v>
      </c>
      <c r="E36">
        <v>1</v>
      </c>
      <c r="F36">
        <v>0</v>
      </c>
      <c r="G36">
        <v>0</v>
      </c>
      <c r="I36">
        <v>37</v>
      </c>
      <c r="J36">
        <v>12</v>
      </c>
      <c r="K36">
        <v>1</v>
      </c>
      <c r="L36">
        <v>0</v>
      </c>
      <c r="M36">
        <v>0</v>
      </c>
      <c r="O36" s="28">
        <f>IF(I36&gt;0, I36/C36, 0)</f>
        <v>7.061068702290077E-2</v>
      </c>
      <c r="P36" s="28">
        <f>IF(J36&gt;0, J36/D36, 0)</f>
        <v>9.8360655737704916E-2</v>
      </c>
      <c r="Q36" s="28">
        <f>IF(K36&gt;0, K36/E36, 0)</f>
        <v>1</v>
      </c>
      <c r="R36" s="28">
        <f>IF(L36&gt;0, L36/F36, 0)</f>
        <v>0</v>
      </c>
      <c r="S36" s="28">
        <f>IF(M36&gt;0, M36/G36, 0)</f>
        <v>0</v>
      </c>
      <c r="T36" s="28"/>
      <c r="U36" s="28">
        <f>53/569</f>
        <v>9.3145869947275917E-2</v>
      </c>
      <c r="V36" s="28"/>
      <c r="W36" s="29">
        <f>O36/$U36</f>
        <v>0.75806567766095356</v>
      </c>
      <c r="X36" s="29">
        <f>P36/$U36</f>
        <v>1.055985153108568</v>
      </c>
      <c r="Y36" s="29">
        <f>Q36/$U36</f>
        <v>10.735849056603774</v>
      </c>
      <c r="Z36" s="29">
        <f>R36/$U36</f>
        <v>0</v>
      </c>
      <c r="AA36" s="29">
        <f>S36/$U36</f>
        <v>0</v>
      </c>
      <c r="AB36" s="29">
        <f>MAX(W36:AA36)</f>
        <v>10.735849056603774</v>
      </c>
      <c r="AC36" s="29"/>
      <c r="AD36" s="29">
        <f>IF(C36&gt;0,((I36*((3*53)+C36))/(4*C36*53))*(1-(C36-I36)/(569-53)),0)</f>
        <v>1.2785083716017579E-2</v>
      </c>
      <c r="AE36" s="29">
        <f>IF(D36&gt;0,((J36*((3*53)+D36))/(4*D36*53))*(1-(D36-J36)/(569-53)),0)</f>
        <v>0.10258130183643964</v>
      </c>
      <c r="AF36" s="29">
        <f>IF(E36&gt;0,((K36*((3*53)+E36))/(4*E36*53))*(1-(E36-K36)/(569-53)),0)</f>
        <v>0.75471698113207553</v>
      </c>
      <c r="AG36" s="29">
        <f>IF(F36&gt;0,((L36*((3*53)+F36))/(4*F36*53))*(1-(F36-L36)/(569-53)),0)</f>
        <v>0</v>
      </c>
      <c r="AH36" s="29">
        <f>IF(G36&gt;0,((M36*((3*53)+G36))/(4*G36*53))*(1-(G36-M36)/(569-53)),0)</f>
        <v>0</v>
      </c>
      <c r="AQ36" s="21" t="s">
        <v>30</v>
      </c>
      <c r="AR36" s="4">
        <f t="shared" si="8"/>
        <v>1</v>
      </c>
      <c r="AS36" s="4">
        <f t="shared" si="8"/>
        <v>1</v>
      </c>
      <c r="AT36" s="4">
        <f t="shared" si="8"/>
        <v>1</v>
      </c>
      <c r="AU36" s="4">
        <f t="shared" si="8"/>
        <v>1</v>
      </c>
      <c r="AV36" s="22">
        <f t="shared" si="8"/>
        <v>0</v>
      </c>
      <c r="AW36" s="4"/>
      <c r="AX36" t="s">
        <v>42</v>
      </c>
      <c r="AY36">
        <f>COUNTIF(AY27:AY34, "&gt;1.5")</f>
        <v>8</v>
      </c>
      <c r="BD36" t="s">
        <v>42</v>
      </c>
      <c r="BE36">
        <f>COUNTIF(BE27:BE34, "&gt;1.5")</f>
        <v>4</v>
      </c>
      <c r="BH36" t="s">
        <v>42</v>
      </c>
      <c r="BI36">
        <f>COUNTIF(BI27:BI34, "&gt;1.5")</f>
        <v>3</v>
      </c>
      <c r="BL36" t="s">
        <v>42</v>
      </c>
      <c r="BM36">
        <f>COUNTIF(BM27:BM34, "&gt;1.5")</f>
        <v>3</v>
      </c>
      <c r="BP36" t="s">
        <v>42</v>
      </c>
      <c r="BQ36">
        <f>COUNTIF(BQ27:BQ34, "&gt;1.5")</f>
        <v>4</v>
      </c>
    </row>
    <row r="37" spans="1:70" x14ac:dyDescent="0.35">
      <c r="A37" s="32" t="s">
        <v>56</v>
      </c>
      <c r="B37" t="s">
        <v>29</v>
      </c>
      <c r="C37">
        <v>561</v>
      </c>
      <c r="D37">
        <v>472</v>
      </c>
      <c r="E37">
        <v>139</v>
      </c>
      <c r="F37">
        <v>10</v>
      </c>
      <c r="G37">
        <v>0</v>
      </c>
      <c r="I37">
        <v>53</v>
      </c>
      <c r="J37">
        <v>46</v>
      </c>
      <c r="K37">
        <v>16</v>
      </c>
      <c r="L37">
        <v>4</v>
      </c>
      <c r="M37">
        <v>0</v>
      </c>
      <c r="O37" s="28">
        <f>IF(I37&gt;0, I37/C37, 0)</f>
        <v>9.4474153297682703E-2</v>
      </c>
      <c r="P37" s="28">
        <f>IF(J37&gt;0, J37/D37, 0)</f>
        <v>9.7457627118644072E-2</v>
      </c>
      <c r="Q37" s="28">
        <f>IF(K37&gt;0, K37/E37, 0)</f>
        <v>0.11510791366906475</v>
      </c>
      <c r="R37" s="28">
        <f>IF(L37&gt;0, L37/F37, 0)</f>
        <v>0.4</v>
      </c>
      <c r="S37" s="28">
        <f>IF(M37&gt;0, M37/G37, 0)</f>
        <v>0</v>
      </c>
      <c r="T37" s="28"/>
      <c r="U37" s="28">
        <f>53/569</f>
        <v>9.3145869947275917E-2</v>
      </c>
      <c r="V37" s="28"/>
      <c r="W37" s="29">
        <f>O37/$U37</f>
        <v>1.0142602495543671</v>
      </c>
      <c r="X37" s="29">
        <f>P37/$U37</f>
        <v>1.0462903741605374</v>
      </c>
      <c r="Y37" s="29">
        <f>Q37/$U37</f>
        <v>1.2357811863716575</v>
      </c>
      <c r="Z37" s="29">
        <f>R37/$U37</f>
        <v>4.2943396226415098</v>
      </c>
      <c r="AA37" s="29">
        <f>S37/$U37</f>
        <v>0</v>
      </c>
      <c r="AB37" s="29">
        <f>MAX(W37:AA37)</f>
        <v>4.2943396226415098</v>
      </c>
      <c r="AC37" s="29"/>
      <c r="AD37" s="29">
        <f>IF(C37&gt;0,((I37*((3*53)+C37))/(4*C37*53))*(1-(C37-I37)/(569-53)),0)</f>
        <v>4.9745056585001951E-3</v>
      </c>
      <c r="AE37" s="29">
        <f>IF(D37&gt;0,((J37*((3*53)+D37))/(4*D37*53))*(1-(D37-J37)/(569-53)),0)</f>
        <v>5.0594363793218841E-2</v>
      </c>
      <c r="AF37" s="29">
        <f>IF(E37&gt;0,((K37*((3*53)+E37))/(4*E37*53))*(1-(E37-K37)/(569-53)),0)</f>
        <v>0.12323340099311512</v>
      </c>
      <c r="AG37" s="29">
        <f>IF(F37&gt;0,((L37*((3*53)+F37))/(4*F37*53))*(1-(F37-L37)/(569-53)),0)</f>
        <v>0.31516015796401931</v>
      </c>
      <c r="AH37" s="29">
        <f>IF(G37&gt;0,((M37*((3*53)+G37))/(4*G37*53))*(1-(G37-M37)/(569-53)),0)</f>
        <v>0</v>
      </c>
      <c r="AQ37" s="19"/>
      <c r="AR37" s="1"/>
      <c r="AS37" s="1"/>
      <c r="AT37" s="1"/>
      <c r="AU37" s="1"/>
      <c r="AV37" s="23"/>
      <c r="AX37" t="s">
        <v>43</v>
      </c>
      <c r="AY37">
        <f>COUNTIF(AY27:AY34, "&gt;2")</f>
        <v>8</v>
      </c>
      <c r="BD37" t="s">
        <v>43</v>
      </c>
      <c r="BE37">
        <f>COUNTIF(BE27:BE34, "&gt;2")</f>
        <v>3</v>
      </c>
      <c r="BH37" t="s">
        <v>43</v>
      </c>
      <c r="BI37">
        <f>COUNTIF(BI27:BI34, "&gt;2")</f>
        <v>3</v>
      </c>
      <c r="BL37" t="s">
        <v>43</v>
      </c>
      <c r="BM37">
        <f>COUNTIF(BM27:BM34, "&gt;2")</f>
        <v>3</v>
      </c>
      <c r="BP37" t="s">
        <v>43</v>
      </c>
      <c r="BQ37">
        <f>COUNTIF(BQ27:BQ34, "&gt;2")</f>
        <v>4</v>
      </c>
    </row>
    <row r="38" spans="1:70" x14ac:dyDescent="0.35">
      <c r="A38" s="32" t="s">
        <v>56</v>
      </c>
      <c r="B38" s="1" t="s">
        <v>30</v>
      </c>
      <c r="C38" s="1">
        <v>316</v>
      </c>
      <c r="D38" s="1">
        <v>8</v>
      </c>
      <c r="E38" s="1">
        <v>0</v>
      </c>
      <c r="F38" s="1">
        <v>0</v>
      </c>
      <c r="G38" s="1">
        <v>0</v>
      </c>
      <c r="H38" s="1"/>
      <c r="I38" s="1">
        <v>20</v>
      </c>
      <c r="J38" s="1">
        <v>0</v>
      </c>
      <c r="K38" s="1">
        <v>0</v>
      </c>
      <c r="L38" s="1">
        <v>0</v>
      </c>
      <c r="M38" s="1">
        <v>0</v>
      </c>
      <c r="N38" s="1"/>
      <c r="O38" s="30">
        <f>IF(I38&gt;0, I38/C38, 0)</f>
        <v>6.3291139240506333E-2</v>
      </c>
      <c r="P38" s="30">
        <f>IF(J38&gt;0, J38/D38, 0)</f>
        <v>0</v>
      </c>
      <c r="Q38" s="30">
        <f>IF(K38&gt;0, K38/E38, 0)</f>
        <v>0</v>
      </c>
      <c r="R38" s="30">
        <f>IF(L38&gt;0, L38/F38, 0)</f>
        <v>0</v>
      </c>
      <c r="S38" s="30">
        <f>IF(M38&gt;0, M38/G38, 0)</f>
        <v>0</v>
      </c>
      <c r="T38" s="30"/>
      <c r="U38" s="30">
        <f>53/569</f>
        <v>9.3145869947275917E-2</v>
      </c>
      <c r="V38" s="30"/>
      <c r="W38" s="31">
        <f>O38/$U38</f>
        <v>0.67948411750656801</v>
      </c>
      <c r="X38" s="31">
        <f>P38/$U38</f>
        <v>0</v>
      </c>
      <c r="Y38" s="31">
        <f>Q38/$U38</f>
        <v>0</v>
      </c>
      <c r="Z38" s="31">
        <f>R38/$U38</f>
        <v>0</v>
      </c>
      <c r="AA38" s="31">
        <f>S38/$U38</f>
        <v>0</v>
      </c>
      <c r="AB38" s="31">
        <f>MAX(W38:AA38)</f>
        <v>0.67948411750656801</v>
      </c>
      <c r="AC38" s="31"/>
      <c r="AD38" s="31">
        <f>IF(C38&gt;0,((I38*((3*53)+C38))/(4*C38*53))*(1-(C38-I38)/(569-53)),0)</f>
        <v>6.0460765418247325E-2</v>
      </c>
      <c r="AE38" s="31">
        <f>IF(D38&gt;0,((J38*((3*53)+D38))/(4*D38*53))*(1-(D38-J38)/(569-53)),0)</f>
        <v>0</v>
      </c>
      <c r="AF38" s="31">
        <f>IF(E38&gt;0,((K38*((3*53)+E38))/(4*E38*53))*(1-(E38-K38)/(569-53)),0)</f>
        <v>0</v>
      </c>
      <c r="AG38" s="31">
        <f>IF(F38&gt;0,((L38*((3*53)+F38))/(4*F38*53))*(1-(F38-L38)/(569-53)),0)</f>
        <v>0</v>
      </c>
      <c r="AH38" s="31">
        <f>IF(G38&gt;0,((M38*((3*53)+G38))/(4*G38*53))*(1-(G38-M38)/(569-53)),0)</f>
        <v>0</v>
      </c>
    </row>
    <row r="39" spans="1:70" x14ac:dyDescent="0.35">
      <c r="A39" s="32" t="s">
        <v>57</v>
      </c>
      <c r="B39" t="s">
        <v>27</v>
      </c>
      <c r="C39">
        <v>564</v>
      </c>
      <c r="D39">
        <v>473</v>
      </c>
      <c r="E39">
        <v>99</v>
      </c>
      <c r="F39">
        <v>10</v>
      </c>
      <c r="G39">
        <v>0</v>
      </c>
      <c r="I39">
        <v>55</v>
      </c>
      <c r="J39">
        <v>39</v>
      </c>
      <c r="K39">
        <v>9</v>
      </c>
      <c r="L39">
        <v>2</v>
      </c>
      <c r="M39">
        <v>0</v>
      </c>
      <c r="O39" s="28">
        <f>IF(I39&gt;0, I39/C39, 0)</f>
        <v>9.7517730496453903E-2</v>
      </c>
      <c r="P39" s="28">
        <f>IF(J39&gt;0, J39/D39, 0)</f>
        <v>8.2452431289640596E-2</v>
      </c>
      <c r="Q39" s="28">
        <f>IF(K39&gt;0, K39/E39, 0)</f>
        <v>9.0909090909090912E-2</v>
      </c>
      <c r="R39" s="28">
        <f>IF(L39&gt;0, L39/F39, 0)</f>
        <v>0.2</v>
      </c>
      <c r="S39" s="28">
        <f>IF(M39&gt;0, M39/G39, 0)</f>
        <v>0</v>
      </c>
      <c r="T39" s="28"/>
      <c r="U39" s="28">
        <f>57/569</f>
        <v>0.10017574692442882</v>
      </c>
      <c r="V39" s="28"/>
      <c r="W39" s="29">
        <f>O39/$U39</f>
        <v>0.97346646758740829</v>
      </c>
      <c r="X39" s="29">
        <f>P39/$U39</f>
        <v>0.82307777901413159</v>
      </c>
      <c r="Y39" s="29">
        <f>Q39/$U39</f>
        <v>0.90749601275917069</v>
      </c>
      <c r="Z39" s="29">
        <f>R39/$U39</f>
        <v>1.9964912280701756</v>
      </c>
      <c r="AA39" s="29">
        <f>S39/$U39</f>
        <v>0</v>
      </c>
      <c r="AB39" s="29">
        <f>MAX(W39:AA39)</f>
        <v>1.9964912280701756</v>
      </c>
      <c r="AC39" s="29"/>
      <c r="AD39" s="29">
        <f>IF(C39&gt;0,((I39*((3*57)+C39))/(4*C39*57))*(1-(C39-I39)/(569-57)),0)</f>
        <v>1.841990437779955E-3</v>
      </c>
      <c r="AE39" s="29">
        <f>IF(D39&gt;0,((J39*((3*57)+D39))/(4*D39*57))*(1-(D39-J39)/(569-57)),0)</f>
        <v>3.5479633776566155E-2</v>
      </c>
      <c r="AF39" s="29">
        <f>IF(E39&gt;0,((K39*((3*57)+E39))/(4*E39*57))*(1-(E39-K39)/(569-57)),0)</f>
        <v>8.8731683612440201E-2</v>
      </c>
      <c r="AG39" s="29">
        <f>IF(F39&gt;0,((L39*((3*57)+F39))/(4*F39*57))*(1-(F39-L39)/(569-57)),0)</f>
        <v>0.15629111842105262</v>
      </c>
      <c r="AH39" s="29">
        <f>IF(G39&gt;0,((M39*((3*57)+G39))/(4*G39*57))*(1-(G39-M39)/(569-57)),0)</f>
        <v>0</v>
      </c>
      <c r="AX39" s="1" t="s">
        <v>45</v>
      </c>
      <c r="AY39" s="1"/>
    </row>
    <row r="40" spans="1:70" x14ac:dyDescent="0.35">
      <c r="A40" s="32" t="s">
        <v>57</v>
      </c>
      <c r="B40" t="s">
        <v>28</v>
      </c>
      <c r="C40">
        <v>567</v>
      </c>
      <c r="D40">
        <v>505</v>
      </c>
      <c r="E40">
        <v>133</v>
      </c>
      <c r="F40">
        <v>11</v>
      </c>
      <c r="G40">
        <v>0</v>
      </c>
      <c r="I40">
        <v>57</v>
      </c>
      <c r="J40">
        <v>48</v>
      </c>
      <c r="K40">
        <v>17</v>
      </c>
      <c r="L40">
        <v>2</v>
      </c>
      <c r="M40">
        <v>0</v>
      </c>
      <c r="O40" s="28">
        <f>IF(I40&gt;0, I40/C40, 0)</f>
        <v>0.10052910052910052</v>
      </c>
      <c r="P40" s="28">
        <f>IF(J40&gt;0, J40/D40, 0)</f>
        <v>9.5049504950495051E-2</v>
      </c>
      <c r="Q40" s="28">
        <f>IF(K40&gt;0, K40/E40, 0)</f>
        <v>0.12781954887218044</v>
      </c>
      <c r="R40" s="28">
        <f>IF(L40&gt;0, L40/F40, 0)</f>
        <v>0.18181818181818182</v>
      </c>
      <c r="S40" s="28">
        <f>IF(M40&gt;0, M40/G40, 0)</f>
        <v>0</v>
      </c>
      <c r="T40" s="28"/>
      <c r="U40" s="28">
        <f>57/569</f>
        <v>0.10017574692442882</v>
      </c>
      <c r="V40" s="28"/>
      <c r="W40" s="29">
        <f>O40/$U40</f>
        <v>1.0035273368606701</v>
      </c>
      <c r="X40" s="29">
        <f>P40/$U40</f>
        <v>0.94882751433038048</v>
      </c>
      <c r="Y40" s="29">
        <f>Q40/$U40</f>
        <v>1.2759530404959767</v>
      </c>
      <c r="Z40" s="29">
        <f>R40/$U40</f>
        <v>1.8149920255183414</v>
      </c>
      <c r="AA40" s="29">
        <f>S40/$U40</f>
        <v>0</v>
      </c>
      <c r="AB40" s="29">
        <f>MAX(W40:AA40)</f>
        <v>1.8149920255183414</v>
      </c>
      <c r="AC40" s="29"/>
      <c r="AD40" s="29">
        <f>IF(C40&gt;0,((I40*((3*57)+C40))/(4*C40*57))*(1-(C40-I40)/(569-57)),0)</f>
        <v>1.2710813492063492E-3</v>
      </c>
      <c r="AE40" s="29">
        <f>IF(D40&gt;0,((J40*((3*57)+D40))/(4*D40*57))*(1-(D40-J40)/(569-57)),0)</f>
        <v>3.0272928608650339E-2</v>
      </c>
      <c r="AF40" s="29">
        <f>IF(E40&gt;0,((K40*((3*57)+E40))/(4*E40*57))*(1-(E40-K40)/(569-57)),0)</f>
        <v>0.13181390977443608</v>
      </c>
      <c r="AG40" s="29">
        <f>IF(F40&gt;0,((L40*((3*57)+F40))/(4*F40*57))*(1-(F40-L40)/(569-57)),0)</f>
        <v>0.14258435506379585</v>
      </c>
      <c r="AH40" s="29">
        <f>IF(G40&gt;0,((M40*((3*57)+G40))/(4*G40*57))*(1-(G40-M40)/(569-57)),0)</f>
        <v>0</v>
      </c>
      <c r="AX40" t="s">
        <v>26</v>
      </c>
      <c r="AY40" t="str">
        <f>IF(COUNTIF(W3:AA3,AY27), B3, IF(COUNTIF(W4:AA4,AY27), B4, IF(COUNTIF(W5:AA5,AY27), B5, B6)))</f>
        <v>dU</v>
      </c>
    </row>
    <row r="41" spans="1:70" x14ac:dyDescent="0.35">
      <c r="A41" s="32" t="s">
        <v>57</v>
      </c>
      <c r="B41" t="s">
        <v>29</v>
      </c>
      <c r="C41">
        <v>554</v>
      </c>
      <c r="D41">
        <v>386</v>
      </c>
      <c r="E41">
        <v>57</v>
      </c>
      <c r="F41">
        <v>2</v>
      </c>
      <c r="G41">
        <v>0</v>
      </c>
      <c r="I41">
        <v>54</v>
      </c>
      <c r="J41">
        <v>37</v>
      </c>
      <c r="K41">
        <v>5</v>
      </c>
      <c r="L41">
        <v>1</v>
      </c>
      <c r="M41">
        <v>0</v>
      </c>
      <c r="O41" s="28">
        <f>IF(I41&gt;0, I41/C41, 0)</f>
        <v>9.7472924187725629E-2</v>
      </c>
      <c r="P41" s="28">
        <f>IF(J41&gt;0, J41/D41, 0)</f>
        <v>9.585492227979274E-2</v>
      </c>
      <c r="Q41" s="28">
        <f>IF(K41&gt;0, K41/E41, 0)</f>
        <v>8.771929824561403E-2</v>
      </c>
      <c r="R41" s="28">
        <f>IF(L41&gt;0, L41/F41, 0)</f>
        <v>0.5</v>
      </c>
      <c r="S41" s="28">
        <f>IF(M41&gt;0, M41/G41, 0)</f>
        <v>0</v>
      </c>
      <c r="T41" s="28"/>
      <c r="U41" s="28">
        <f>57/569</f>
        <v>0.10017574692442882</v>
      </c>
      <c r="V41" s="28"/>
      <c r="W41" s="29">
        <f>O41/$U41</f>
        <v>0.97301919057571729</v>
      </c>
      <c r="X41" s="29">
        <f>P41/$U41</f>
        <v>0.95686755749477315</v>
      </c>
      <c r="Y41" s="29">
        <f>Q41/$U41</f>
        <v>0.87565404739919972</v>
      </c>
      <c r="Z41" s="29">
        <f>R41/$U41</f>
        <v>4.9912280701754383</v>
      </c>
      <c r="AA41" s="29">
        <f>S41/$U41</f>
        <v>0</v>
      </c>
      <c r="AB41" s="29">
        <f>MAX(W41:AA41)</f>
        <v>4.9912280701754383</v>
      </c>
      <c r="AC41" s="29"/>
      <c r="AD41" s="29">
        <f>IF(C41&gt;0,((I41*((3*57)+C41))/(4*C41*57))*(1-(C41-I41)/(569-57)),0)</f>
        <v>7.2643780875926278E-3</v>
      </c>
      <c r="AE41" s="29">
        <f>IF(D41&gt;0,((J41*((3*57)+D41))/(4*D41*57))*(1-(D41-J41)/(569-57)),0)</f>
        <v>7.4550817645839013E-2</v>
      </c>
      <c r="AF41" s="29">
        <f>IF(E41&gt;0,((K41*((3*57)+E41))/(4*E41*57))*(1-(E41-K41)/(569-57)),0)</f>
        <v>7.8810307017543851E-2</v>
      </c>
      <c r="AG41" s="29">
        <f>IF(F41&gt;0,((L41*((3*57)+F41))/(4*F41*57))*(1-(F41-L41)/(569-57)),0)</f>
        <v>0.37864497669956143</v>
      </c>
      <c r="AH41" s="29">
        <f>IF(G41&gt;0,((M41*((3*57)+G41))/(4*G41*57))*(1-(G41-M41)/(569-57)),0)</f>
        <v>0</v>
      </c>
      <c r="AX41" t="s">
        <v>31</v>
      </c>
      <c r="AY41" t="str">
        <f>IF(COUNTIF(W7:AA7,AY28), B7, IF(COUNTIF(W8:AA8,AY28), B8, IF(COUNTIF(W9:AA9,AY28), B9, B10)))</f>
        <v>dE(class)</v>
      </c>
    </row>
    <row r="42" spans="1:70" x14ac:dyDescent="0.35">
      <c r="A42" s="34" t="s">
        <v>57</v>
      </c>
      <c r="B42" s="1" t="s">
        <v>30</v>
      </c>
      <c r="C42" s="1">
        <v>488</v>
      </c>
      <c r="D42" s="1">
        <v>32</v>
      </c>
      <c r="E42" s="1">
        <v>4</v>
      </c>
      <c r="F42" s="1">
        <v>0</v>
      </c>
      <c r="G42" s="1">
        <v>0</v>
      </c>
      <c r="H42" s="1"/>
      <c r="I42" s="1">
        <v>34</v>
      </c>
      <c r="J42" s="1">
        <v>3</v>
      </c>
      <c r="K42" s="1">
        <v>0</v>
      </c>
      <c r="L42" s="1">
        <v>0</v>
      </c>
      <c r="M42" s="1">
        <v>0</v>
      </c>
      <c r="N42" s="1"/>
      <c r="O42" s="30">
        <f>IF(I42&gt;0, I42/C42, 0)</f>
        <v>6.9672131147540978E-2</v>
      </c>
      <c r="P42" s="30">
        <f>IF(J42&gt;0, J42/D42, 0)</f>
        <v>9.375E-2</v>
      </c>
      <c r="Q42" s="30">
        <f>IF(K42&gt;0, K42/E42, 0)</f>
        <v>0</v>
      </c>
      <c r="R42" s="30">
        <f>IF(L42&gt;0, L42/F42, 0)</f>
        <v>0</v>
      </c>
      <c r="S42" s="30">
        <f>IF(M42&gt;0, M42/G42, 0)</f>
        <v>0</v>
      </c>
      <c r="T42" s="30"/>
      <c r="U42" s="30">
        <f>57/569</f>
        <v>0.10017574692442882</v>
      </c>
      <c r="V42" s="30"/>
      <c r="W42" s="31">
        <f>O42/$U42</f>
        <v>0.69549899338510202</v>
      </c>
      <c r="X42" s="31">
        <f>P42/$U42</f>
        <v>0.9358552631578948</v>
      </c>
      <c r="Y42" s="31">
        <f>Q42/$U42</f>
        <v>0</v>
      </c>
      <c r="Z42" s="31">
        <f>R42/$U42</f>
        <v>0</v>
      </c>
      <c r="AA42" s="31">
        <f>S42/$U42</f>
        <v>0</v>
      </c>
      <c r="AB42" s="31">
        <f>MAX(W42:AA42)</f>
        <v>0.9358552631578948</v>
      </c>
      <c r="AC42" s="31"/>
      <c r="AD42" s="31">
        <f>IF(C42&gt;0,((I42*((3*57)+C42))/(4*C42*57))*(1-(C42-I42)/(569-57)),0)</f>
        <v>2.2812227562374172E-2</v>
      </c>
      <c r="AE42" s="31">
        <f>IF(D42&gt;0,((J42*((3*57)+D42))/(4*D42*57))*(1-(D42-J42)/(569-57)),0)</f>
        <v>7.8742579409950664E-2</v>
      </c>
      <c r="AF42" s="31">
        <f>IF(E42&gt;0,((K42*((3*57)+E42))/(4*E42*57))*(1-(E42-K42)/(569-57)),0)</f>
        <v>0</v>
      </c>
      <c r="AG42" s="31">
        <f>IF(F42&gt;0,((L42*((3*57)+F42))/(4*F42*57))*(1-(F42-L42)/(569-57)),0)</f>
        <v>0</v>
      </c>
      <c r="AH42" s="31">
        <f>IF(G42&gt;0,((M42*((3*57)+G42))/(4*G42*57))*(1-(G42-M42)/(569-57)),0)</f>
        <v>0</v>
      </c>
      <c r="AX42" t="s">
        <v>32</v>
      </c>
      <c r="AY42" t="str">
        <f>IF(COUNTIF(W11:AA11,AY29), B11, IF(COUNTIF(W12:AA12,AY29), B12, IF(COUNTIF(W13:AA13,AY29), B13, B14)))</f>
        <v>dE</v>
      </c>
    </row>
    <row r="43" spans="1:70" x14ac:dyDescent="0.35">
      <c r="A43" s="32" t="s">
        <v>35</v>
      </c>
      <c r="B43" t="s">
        <v>27</v>
      </c>
      <c r="C43" s="25">
        <v>568</v>
      </c>
      <c r="D43" s="25">
        <v>526</v>
      </c>
      <c r="E43" s="25">
        <v>136</v>
      </c>
      <c r="F43" s="25">
        <v>0</v>
      </c>
      <c r="G43" s="25">
        <v>0</v>
      </c>
      <c r="I43" s="25">
        <v>39</v>
      </c>
      <c r="J43" s="25">
        <v>37</v>
      </c>
      <c r="K43" s="25">
        <v>12</v>
      </c>
      <c r="L43" s="25">
        <v>0</v>
      </c>
      <c r="M43" s="25">
        <v>0</v>
      </c>
      <c r="O43" s="2">
        <f>IF(I43&gt;0, I43/C43, 0)</f>
        <v>6.8661971830985921E-2</v>
      </c>
      <c r="P43" s="2">
        <f>IF(J43&gt;0, J43/D43, 0)</f>
        <v>7.0342205323193921E-2</v>
      </c>
      <c r="Q43" s="2">
        <f>IF(K43&gt;0, K43/E43, 0)</f>
        <v>8.8235294117647065E-2</v>
      </c>
      <c r="R43" s="2">
        <f>IF(L43&gt;0, L43/F43, 0)</f>
        <v>0</v>
      </c>
      <c r="S43" s="2">
        <f>IF(M43&gt;0, M43/G43, 0)</f>
        <v>0</v>
      </c>
      <c r="T43" s="2"/>
      <c r="U43" s="2">
        <f>39/569</f>
        <v>6.8541300527240778E-2</v>
      </c>
      <c r="V43" s="2"/>
      <c r="W43" s="3">
        <f>O43/$U43</f>
        <v>1.0017605633802817</v>
      </c>
      <c r="X43" s="3">
        <f>P43/$U43</f>
        <v>1.0262747392024958</v>
      </c>
      <c r="Y43" s="3">
        <f>Q43/$U43</f>
        <v>1.2873303167420815</v>
      </c>
      <c r="Z43" s="3">
        <f>R43/$U43</f>
        <v>0</v>
      </c>
      <c r="AA43" s="3">
        <f>S43/$U43</f>
        <v>0</v>
      </c>
      <c r="AB43" s="3">
        <f>MAX(W43:AA43)</f>
        <v>1.2873303167420815</v>
      </c>
      <c r="AC43" s="3"/>
      <c r="AD43" s="3">
        <f>IF(C43&gt;0,((I43*((3*39)+C43))/(4*C43*39))*(1-(C43-I43)/(569-39)),0)</f>
        <v>5.6886128089290446E-4</v>
      </c>
      <c r="AE43" s="3">
        <f>IF(D43&gt;0,((J43*((3*39)+D43))/(4*D43*39))*(1-(D43-J43)/(569-39)),0)</f>
        <v>2.242902224159846E-2</v>
      </c>
      <c r="AF43" s="3">
        <f>IF(E43&gt;0,((K43*((3*39)+E43))/(4*E43*39))*(1-(E43-K43)/(569-39)),0)</f>
        <v>0.10961965337659012</v>
      </c>
      <c r="AG43" s="3">
        <f>IF(F43&gt;0,((L43*((3*39)+F43))/(4*F43*39))*(1-(F43-L43)/(569-39)),0)</f>
        <v>0</v>
      </c>
      <c r="AH43" s="3">
        <f>IF(G43&gt;0,((M43*((3*39)+G43))/(4*G43*39))*(1-(G43-M43)/(569-39)),0)</f>
        <v>0</v>
      </c>
      <c r="AX43" t="s">
        <v>33</v>
      </c>
      <c r="AY43" t="str">
        <f>IF(COUNTIF(W15:AA15,AY30), B15, IF(COUNTIF(W16:AA16,AY30), B16, IF(COUNTIF(W17:AA17,AY30), B17, B18)))</f>
        <v>dU</v>
      </c>
    </row>
    <row r="44" spans="1:70" x14ac:dyDescent="0.35">
      <c r="A44" s="32" t="s">
        <v>35</v>
      </c>
      <c r="B44" t="s">
        <v>28</v>
      </c>
      <c r="C44" s="25">
        <v>565</v>
      </c>
      <c r="D44" s="25">
        <v>363</v>
      </c>
      <c r="E44" s="25">
        <v>10</v>
      </c>
      <c r="F44" s="25">
        <v>0</v>
      </c>
      <c r="G44" s="25">
        <v>0</v>
      </c>
      <c r="I44" s="25">
        <v>39</v>
      </c>
      <c r="J44" s="25">
        <v>31</v>
      </c>
      <c r="K44" s="25">
        <v>0</v>
      </c>
      <c r="L44" s="25">
        <v>0</v>
      </c>
      <c r="M44" s="25">
        <v>0</v>
      </c>
      <c r="O44" s="2">
        <f>IF(I44&gt;0, I44/C44, 0)</f>
        <v>6.9026548672566371E-2</v>
      </c>
      <c r="P44" s="2">
        <f>IF(J44&gt;0, J44/D44, 0)</f>
        <v>8.5399449035812675E-2</v>
      </c>
      <c r="Q44" s="2">
        <f>IF(K44&gt;0, K44/E44, 0)</f>
        <v>0</v>
      </c>
      <c r="R44" s="2">
        <f>IF(L44&gt;0, L44/F44, 0)</f>
        <v>0</v>
      </c>
      <c r="S44" s="2">
        <f>IF(M44&gt;0, M44/G44, 0)</f>
        <v>0</v>
      </c>
      <c r="T44" s="2"/>
      <c r="U44" s="2">
        <f>39/569</f>
        <v>6.8541300527240778E-2</v>
      </c>
      <c r="V44" s="2"/>
      <c r="W44" s="3">
        <f>O44/$U44</f>
        <v>1.0070796460176989</v>
      </c>
      <c r="X44" s="3">
        <f>P44/$U44</f>
        <v>1.2459560641378822</v>
      </c>
      <c r="Y44" s="3">
        <f>Q44/$U44</f>
        <v>0</v>
      </c>
      <c r="Z44" s="3">
        <f>R44/$U44</f>
        <v>0</v>
      </c>
      <c r="AA44" s="3">
        <f>S44/$U44</f>
        <v>0</v>
      </c>
      <c r="AB44" s="3">
        <f>MAX(W44:AA44)</f>
        <v>1.2459560641378822</v>
      </c>
      <c r="AC44" s="3"/>
      <c r="AD44" s="3">
        <f>IF(C44&gt;0,((I44*((3*39)+C44))/(4*C44*39))*(1-(C44-I44)/(569-39)),0)</f>
        <v>2.2775087660711298E-3</v>
      </c>
      <c r="AE44" s="3">
        <f>IF(D44&gt;0,((J44*((3*39)+D44))/(4*D44*39))*(1-(D44-J44)/(569-39)),0)</f>
        <v>9.8165984958437799E-2</v>
      </c>
      <c r="AF44" s="3">
        <f>IF(E44&gt;0,((K44*((3*39)+E44))/(4*E44*39))*(1-(E44-K44)/(569-39)),0)</f>
        <v>0</v>
      </c>
      <c r="AG44" s="3">
        <f>IF(F44&gt;0,((L44*((3*39)+F44))/(4*F44*39))*(1-(F44-L44)/(569-39)),0)</f>
        <v>0</v>
      </c>
      <c r="AH44" s="3">
        <f>IF(G44&gt;0,((M44*((3*39)+G44))/(4*G44*39))*(1-(G44-M44)/(569-39)),0)</f>
        <v>0</v>
      </c>
      <c r="AX44" t="s">
        <v>34</v>
      </c>
      <c r="AY44" t="str">
        <f>IF(COUNTIF(W19:AA19,AY31), B19, IF(COUNTIF(W20:AA20,AY31), B20, IF(COUNTIF(W21:AA21,AY31), B21, B22)))</f>
        <v>dU</v>
      </c>
    </row>
    <row r="45" spans="1:70" x14ac:dyDescent="0.35">
      <c r="A45" s="32" t="s">
        <v>35</v>
      </c>
      <c r="B45" t="s">
        <v>29</v>
      </c>
      <c r="C45" s="25">
        <v>568</v>
      </c>
      <c r="D45" s="25">
        <v>537</v>
      </c>
      <c r="E45" s="25">
        <v>169</v>
      </c>
      <c r="F45" s="25">
        <v>5</v>
      </c>
      <c r="G45" s="25">
        <v>0</v>
      </c>
      <c r="I45" s="25">
        <v>39</v>
      </c>
      <c r="J45" s="25">
        <v>38</v>
      </c>
      <c r="K45" s="25">
        <v>13</v>
      </c>
      <c r="L45" s="25">
        <v>2</v>
      </c>
      <c r="M45" s="25">
        <v>0</v>
      </c>
      <c r="O45" s="2">
        <f>IF(I45&gt;0, I45/C45, 0)</f>
        <v>6.8661971830985921E-2</v>
      </c>
      <c r="P45" s="2">
        <f>IF(J45&gt;0, J45/D45, 0)</f>
        <v>7.0763500931098691E-2</v>
      </c>
      <c r="Q45" s="2">
        <f>IF(K45&gt;0, K45/E45, 0)</f>
        <v>7.6923076923076927E-2</v>
      </c>
      <c r="R45" s="2">
        <f>IF(L45&gt;0, L45/F45, 0)</f>
        <v>0.4</v>
      </c>
      <c r="S45" s="2">
        <f>IF(M45&gt;0, M45/G45, 0)</f>
        <v>0</v>
      </c>
      <c r="T45" s="2"/>
      <c r="U45" s="2">
        <f>39/569</f>
        <v>6.8541300527240778E-2</v>
      </c>
      <c r="V45" s="2"/>
      <c r="W45" s="3">
        <f>O45/$U45</f>
        <v>1.0017605633802817</v>
      </c>
      <c r="X45" s="3">
        <f>P45/$U45</f>
        <v>1.0324213340973116</v>
      </c>
      <c r="Y45" s="3">
        <f>Q45/$U45</f>
        <v>1.1222879684418146</v>
      </c>
      <c r="Z45" s="3">
        <f>R45/$U45</f>
        <v>5.8358974358974356</v>
      </c>
      <c r="AA45" s="3">
        <f>S45/$U45</f>
        <v>0</v>
      </c>
      <c r="AB45" s="3">
        <f>MAX(W45:AA45)</f>
        <v>5.8358974358974356</v>
      </c>
      <c r="AC45" s="3"/>
      <c r="AD45" s="3">
        <f>IF(C45&gt;0,((I45*((3*39)+C45))/(4*C45*39))*(1-(C45-I45)/(569-39)),0)</f>
        <v>5.6886128089290446E-4</v>
      </c>
      <c r="AE45" s="3">
        <f>IF(D45&gt;0,((J45*((3*39)+D45))/(4*D45*39))*(1-(D45-J45)/(569-39)),0)</f>
        <v>1.7351949901754895E-2</v>
      </c>
      <c r="AF45" s="3">
        <f>IF(E45&gt;0,((K45*((3*39)+E45))/(4*E45*39))*(1-(E45-K45)/(569-39)),0)</f>
        <v>9.9516207063376882E-2</v>
      </c>
      <c r="AG45" s="3">
        <f>IF(F45&gt;0,((L45*((3*39)+F45))/(4*F45*39))*(1-(F45-L45)/(569-39)),0)</f>
        <v>0.31104983067247216</v>
      </c>
      <c r="AH45" s="3">
        <f>IF(G45&gt;0,((M45*((3*39)+G45))/(4*G45*39))*(1-(G45-M45)/(569-39)),0)</f>
        <v>0</v>
      </c>
      <c r="AX45" t="s">
        <v>35</v>
      </c>
      <c r="AY45" t="str">
        <f>IF(COUNTIF(W23:AA23,AY32), B23, IF(COUNTIF(W24:AA24,AY32), B24, IF(COUNTIF(W25:AA25,AY32), B25, B26)))</f>
        <v>dE(class)</v>
      </c>
    </row>
    <row r="46" spans="1:70" x14ac:dyDescent="0.35">
      <c r="A46" s="32" t="s">
        <v>35</v>
      </c>
      <c r="B46" s="1" t="s">
        <v>30</v>
      </c>
      <c r="C46" s="1">
        <v>14</v>
      </c>
      <c r="D46" s="1">
        <v>0</v>
      </c>
      <c r="E46" s="1">
        <v>0</v>
      </c>
      <c r="F46" s="1">
        <v>0</v>
      </c>
      <c r="G46" s="1">
        <v>0</v>
      </c>
      <c r="H46" s="1"/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/>
      <c r="O46" s="9">
        <f>IF(I46&gt;0, I46/C46, 0)</f>
        <v>0</v>
      </c>
      <c r="P46" s="9">
        <f>IF(J46&gt;0, J46/D46, 0)</f>
        <v>0</v>
      </c>
      <c r="Q46" s="9">
        <f>IF(K46&gt;0, K46/E46, 0)</f>
        <v>0</v>
      </c>
      <c r="R46" s="9">
        <f>IF(L46&gt;0, L46/F46, 0)</f>
        <v>0</v>
      </c>
      <c r="S46" s="9">
        <f>IF(M46&gt;0, M46/G46, 0)</f>
        <v>0</v>
      </c>
      <c r="T46" s="9"/>
      <c r="U46" s="9">
        <f>39/569</f>
        <v>6.8541300527240778E-2</v>
      </c>
      <c r="V46" s="9"/>
      <c r="W46" s="10">
        <f>O46/$U46</f>
        <v>0</v>
      </c>
      <c r="X46" s="10">
        <f>P46/$U46</f>
        <v>0</v>
      </c>
      <c r="Y46" s="10">
        <f>Q46/$U46</f>
        <v>0</v>
      </c>
      <c r="Z46" s="10">
        <f>R46/$U46</f>
        <v>0</v>
      </c>
      <c r="AA46" s="10">
        <f>S46/$U46</f>
        <v>0</v>
      </c>
      <c r="AB46" s="10">
        <f>MAX(W46:AA46)</f>
        <v>0</v>
      </c>
      <c r="AC46" s="10"/>
      <c r="AD46" s="10">
        <f>IF(C46&gt;0,((I46*((3*39)+C46))/(4*C46*39))*(1-(C46-I46)/(569-39)),0)</f>
        <v>0</v>
      </c>
      <c r="AE46" s="10">
        <f>IF(D46&gt;0,((J46*((3*39)+D46))/(4*D46*39))*(1-(D46-J46)/(569-39)),0)</f>
        <v>0</v>
      </c>
      <c r="AF46" s="10">
        <f>IF(E46&gt;0,((K46*((3*39)+E46))/(4*E46*39))*(1-(E46-K46)/(569-39)),0)</f>
        <v>0</v>
      </c>
      <c r="AG46" s="10">
        <f>IF(F46&gt;0,((L46*((3*39)+F46))/(4*F46*39))*(1-(F46-L46)/(569-39)),0)</f>
        <v>0</v>
      </c>
      <c r="AH46" s="10">
        <f>IF(G46&gt;0,((M46*((3*39)+G46))/(4*G46*39))*(1-(G46-M46)/(569-39)),0)</f>
        <v>0</v>
      </c>
      <c r="AX46" t="s">
        <v>37</v>
      </c>
      <c r="AY46" t="str">
        <f>IF(COUNTIF(W27:AA27,AY33), B27, IF(COUNTIF(W28:AA28,AY33), B28, IF(COUNTIF(W29:AA29,AY33), B29, B30)))</f>
        <v>dU</v>
      </c>
    </row>
    <row r="47" spans="1:70" x14ac:dyDescent="0.35">
      <c r="A47" s="32" t="s">
        <v>37</v>
      </c>
      <c r="B47" t="s">
        <v>27</v>
      </c>
      <c r="C47" s="25">
        <v>567</v>
      </c>
      <c r="D47" s="25">
        <v>373</v>
      </c>
      <c r="E47" s="25">
        <v>34</v>
      </c>
      <c r="F47" s="25">
        <v>0</v>
      </c>
      <c r="G47" s="25">
        <v>0</v>
      </c>
      <c r="I47" s="25">
        <v>56</v>
      </c>
      <c r="J47" s="25">
        <v>41</v>
      </c>
      <c r="K47" s="25">
        <v>10</v>
      </c>
      <c r="L47" s="25">
        <v>0</v>
      </c>
      <c r="M47" s="25">
        <v>0</v>
      </c>
      <c r="O47" s="2">
        <f>IF(I47&gt;0, I47/C47, 0)</f>
        <v>9.8765432098765427E-2</v>
      </c>
      <c r="P47" s="2">
        <f>IF(J47&gt;0, J47/D47, 0)</f>
        <v>0.10991957104557641</v>
      </c>
      <c r="Q47" s="2">
        <f>IF(K47&gt;0, K47/E47, 0)</f>
        <v>0.29411764705882354</v>
      </c>
      <c r="R47" s="2">
        <f>IF(L47&gt;0, L47/F47, 0)</f>
        <v>0</v>
      </c>
      <c r="S47" s="2">
        <f>IF(M47&gt;0, M47/G47, 0)</f>
        <v>0</v>
      </c>
      <c r="T47" s="2"/>
      <c r="U47" s="2">
        <f>56/569</f>
        <v>9.8418277680140595E-2</v>
      </c>
      <c r="V47" s="2"/>
      <c r="W47" s="3">
        <f>O47/$U47</f>
        <v>1.0035273368606701</v>
      </c>
      <c r="X47" s="3">
        <f>P47/$U47</f>
        <v>1.1168613558023746</v>
      </c>
      <c r="Y47" s="3">
        <f>Q47/$U47</f>
        <v>2.9884453781512605</v>
      </c>
      <c r="Z47" s="3">
        <f>R47/$U47</f>
        <v>0</v>
      </c>
      <c r="AA47" s="3">
        <f>S47/$U47</f>
        <v>0</v>
      </c>
      <c r="AB47" s="3">
        <f>MAX(W47:AA47)</f>
        <v>2.9884453781512605</v>
      </c>
      <c r="AC47" s="3"/>
      <c r="AD47" s="3">
        <f>IF(C47&gt;0,((I47*((3*56)+C47))/(4*C47*56))*(1-(C47-I47)/(569-56)),0)</f>
        <v>1.2634466825499962E-3</v>
      </c>
      <c r="AE47" s="3">
        <f>IF(D47&gt;0,((J47*((3*56)+D47))/(4*D47*56))*(1-(D47-J47)/(569-56)),0)</f>
        <v>9.3666756442790045E-2</v>
      </c>
      <c r="AF47" s="3">
        <f>IF(E47&gt;0,((K47*((3*56)+E47))/(4*E47*56))*(1-(E47-K47)/(569-56)),0)</f>
        <v>0.25282262027618063</v>
      </c>
      <c r="AG47" s="3">
        <f>IF(F47&gt;0,((L47*((3*56)+F47))/(4*F47*56))*(1-(F47-L47)/(569-56)),0)</f>
        <v>0</v>
      </c>
      <c r="AH47" s="3">
        <f>IF(G47&gt;0,((M47*((3*56)+G47))/(4*G47*56))*(1-(G47-M47)/(569-56)),0)</f>
        <v>0</v>
      </c>
      <c r="AX47" t="s">
        <v>38</v>
      </c>
      <c r="AY47" t="str">
        <f>IF(COUNTIF(W31:AA31,AY34), B31, IF(COUNTIF(W32:AA32,AY34), B32, IF(COUNTIF(W33:AA33,AY34), B33, B34)))</f>
        <v>dE(class)</v>
      </c>
    </row>
    <row r="48" spans="1:70" x14ac:dyDescent="0.35">
      <c r="A48" s="32" t="s">
        <v>37</v>
      </c>
      <c r="B48" t="s">
        <v>28</v>
      </c>
      <c r="C48" s="25">
        <v>407</v>
      </c>
      <c r="D48" s="25">
        <v>7</v>
      </c>
      <c r="E48" s="25">
        <v>0</v>
      </c>
      <c r="F48" s="25">
        <v>0</v>
      </c>
      <c r="G48" s="25">
        <v>0</v>
      </c>
      <c r="I48" s="25">
        <v>47</v>
      </c>
      <c r="J48" s="25">
        <v>2</v>
      </c>
      <c r="K48" s="25">
        <v>0</v>
      </c>
      <c r="L48" s="25">
        <v>0</v>
      </c>
      <c r="M48" s="25">
        <v>0</v>
      </c>
      <c r="O48" s="2">
        <f>IF(I48&gt;0, I48/C48, 0)</f>
        <v>0.11547911547911548</v>
      </c>
      <c r="P48" s="2">
        <f>IF(J48&gt;0, J48/D48, 0)</f>
        <v>0.2857142857142857</v>
      </c>
      <c r="Q48" s="2">
        <f>IF(K48&gt;0, K48/E48, 0)</f>
        <v>0</v>
      </c>
      <c r="R48" s="2">
        <f>IF(L48&gt;0, L48/F48, 0)</f>
        <v>0</v>
      </c>
      <c r="S48" s="2">
        <f>IF(M48&gt;0, M48/G48, 0)</f>
        <v>0</v>
      </c>
      <c r="T48" s="2"/>
      <c r="U48" s="2">
        <f>56/569</f>
        <v>9.8418277680140595E-2</v>
      </c>
      <c r="V48" s="2"/>
      <c r="W48" s="3">
        <f>O48/$U48</f>
        <v>1.1733502983502984</v>
      </c>
      <c r="X48" s="3">
        <f>P48/$U48</f>
        <v>2.9030612244897958</v>
      </c>
      <c r="Y48" s="3">
        <f>Q48/$U48</f>
        <v>0</v>
      </c>
      <c r="Z48" s="3">
        <f>R48/$U48</f>
        <v>0</v>
      </c>
      <c r="AA48" s="3">
        <f>S48/$U48</f>
        <v>0</v>
      </c>
      <c r="AB48" s="3">
        <f>MAX(W48:AA48)</f>
        <v>2.9030612244897958</v>
      </c>
      <c r="AC48" s="3"/>
      <c r="AD48" s="3">
        <f>IF(C48&gt;0,((I48*((3*56)+C48))/(4*C48*56))*(1-(C48-I48)/(569-56)),0)</f>
        <v>8.8409175580228219E-2</v>
      </c>
      <c r="AE48" s="3">
        <f>IF(D48&gt;0,((J48*((3*56)+D48))/(4*D48*56))*(1-(D48-J48)/(569-56)),0)</f>
        <v>0.22103870788081315</v>
      </c>
      <c r="AF48" s="3">
        <f>IF(E48&gt;0,((K48*((3*56)+E48))/(4*E48*56))*(1-(E48-K48)/(569-56)),0)</f>
        <v>0</v>
      </c>
      <c r="AG48" s="3">
        <f>IF(F48&gt;0,((L48*((3*56)+F48))/(4*F48*56))*(1-(F48-L48)/(569-56)),0)</f>
        <v>0</v>
      </c>
      <c r="AH48" s="3">
        <f>IF(G48&gt;0,((M48*((3*56)+G48))/(4*G48*56))*(1-(G48-M48)/(569-56)),0)</f>
        <v>0</v>
      </c>
    </row>
    <row r="49" spans="1:52" x14ac:dyDescent="0.35">
      <c r="A49" s="32" t="s">
        <v>37</v>
      </c>
      <c r="B49" t="s">
        <v>29</v>
      </c>
      <c r="C49" s="25">
        <v>548</v>
      </c>
      <c r="D49" s="25">
        <v>108</v>
      </c>
      <c r="E49" s="25">
        <v>8</v>
      </c>
      <c r="F49" s="25">
        <v>0</v>
      </c>
      <c r="G49" s="25">
        <v>0</v>
      </c>
      <c r="I49" s="25">
        <v>55</v>
      </c>
      <c r="J49" s="25">
        <v>12</v>
      </c>
      <c r="K49" s="25">
        <v>0</v>
      </c>
      <c r="L49" s="25">
        <v>0</v>
      </c>
      <c r="M49" s="25">
        <v>0</v>
      </c>
      <c r="O49" s="2">
        <f>IF(I49&gt;0, I49/C49, 0)</f>
        <v>0.10036496350364964</v>
      </c>
      <c r="P49" s="2">
        <f>IF(J49&gt;0, J49/D49, 0)</f>
        <v>0.1111111111111111</v>
      </c>
      <c r="Q49" s="2">
        <f>IF(K49&gt;0, K49/E49, 0)</f>
        <v>0</v>
      </c>
      <c r="R49" s="2">
        <f>IF(L49&gt;0, L49/F49, 0)</f>
        <v>0</v>
      </c>
      <c r="S49" s="2">
        <f>IF(M49&gt;0, M49/G49, 0)</f>
        <v>0</v>
      </c>
      <c r="T49" s="2"/>
      <c r="U49" s="2">
        <f>56/569</f>
        <v>9.8418277680140595E-2</v>
      </c>
      <c r="V49" s="2"/>
      <c r="W49" s="3">
        <f>O49/$U49</f>
        <v>1.0197797184567259</v>
      </c>
      <c r="X49" s="3">
        <f>P49/$U49</f>
        <v>1.128968253968254</v>
      </c>
      <c r="Y49" s="3">
        <f>Q49/$U49</f>
        <v>0</v>
      </c>
      <c r="Z49" s="3">
        <f>R49/$U49</f>
        <v>0</v>
      </c>
      <c r="AA49" s="3">
        <f>S49/$U49</f>
        <v>0</v>
      </c>
      <c r="AB49" s="27">
        <f>MAX(W49:AA49)</f>
        <v>1.128968253968254</v>
      </c>
      <c r="AC49" s="27"/>
      <c r="AD49" s="3">
        <f>IF(C49&gt;0,((I49*((3*56)+C49))/(4*C49*56))*(1-(C49-I49)/(569-56)),0)</f>
        <v>1.2507190522941577E-2</v>
      </c>
      <c r="AE49" s="3">
        <f>IF(D49&gt;0,((J49*((3*56)+D49))/(4*D49*56))*(1-(D49-J49)/(569-56)),0)</f>
        <v>0.11128515733778893</v>
      </c>
      <c r="AF49" s="3">
        <f>IF(E49&gt;0,((K49*((3*56)+E49))/(4*E49*56))*(1-(E49-K49)/(569-56)),0)</f>
        <v>0</v>
      </c>
      <c r="AG49" s="3">
        <f>IF(F49&gt;0,((L49*((3*56)+F49))/(4*F49*56))*(1-(F49-L49)/(569-56)),0)</f>
        <v>0</v>
      </c>
      <c r="AH49" s="3">
        <f>IF(G49&gt;0,((M49*((3*56)+G49))/(4*G49*56))*(1-(G49-M49)/(569-56)),0)</f>
        <v>0</v>
      </c>
      <c r="AX49" t="s">
        <v>46</v>
      </c>
      <c r="AY49" t="s">
        <v>47</v>
      </c>
    </row>
    <row r="50" spans="1:52" x14ac:dyDescent="0.35">
      <c r="A50" s="32" t="s">
        <v>37</v>
      </c>
      <c r="B50" s="1" t="s">
        <v>30</v>
      </c>
      <c r="C50" s="1">
        <v>19</v>
      </c>
      <c r="D50" s="1">
        <v>1</v>
      </c>
      <c r="E50" s="1">
        <v>0</v>
      </c>
      <c r="F50" s="1">
        <v>0</v>
      </c>
      <c r="G50" s="1">
        <v>0</v>
      </c>
      <c r="H50" s="1"/>
      <c r="I50" s="1">
        <v>1</v>
      </c>
      <c r="J50" s="1">
        <v>1</v>
      </c>
      <c r="K50" s="1">
        <v>0</v>
      </c>
      <c r="L50" s="1">
        <v>0</v>
      </c>
      <c r="M50" s="1">
        <v>0</v>
      </c>
      <c r="N50" s="1"/>
      <c r="O50" s="9">
        <f>IF(I50&gt;0, I50/C50, 0)</f>
        <v>5.2631578947368418E-2</v>
      </c>
      <c r="P50" s="9">
        <f>IF(J50&gt;0, J50/D50, 0)</f>
        <v>1</v>
      </c>
      <c r="Q50" s="9">
        <f>IF(K50&gt;0, K50/E50, 0)</f>
        <v>0</v>
      </c>
      <c r="R50" s="9">
        <f>IF(L50&gt;0, L50/F50, 0)</f>
        <v>0</v>
      </c>
      <c r="S50" s="9">
        <f>IF(M50&gt;0, M50/G50, 0)</f>
        <v>0</v>
      </c>
      <c r="T50" s="9"/>
      <c r="U50" s="9">
        <f>56/569</f>
        <v>9.8418277680140595E-2</v>
      </c>
      <c r="V50" s="9"/>
      <c r="W50" s="10">
        <f>O50/$U50</f>
        <v>0.53477443609022557</v>
      </c>
      <c r="X50" s="10">
        <f>P50/$U50</f>
        <v>10.160714285714286</v>
      </c>
      <c r="Y50" s="10">
        <f>Q50/$U50</f>
        <v>0</v>
      </c>
      <c r="Z50" s="10">
        <f>R50/$U50</f>
        <v>0</v>
      </c>
      <c r="AA50" s="10">
        <f>S50/$U50</f>
        <v>0</v>
      </c>
      <c r="AB50" s="10">
        <f>MAX(W50:AA50)</f>
        <v>10.160714285714286</v>
      </c>
      <c r="AC50" s="10"/>
      <c r="AD50" s="10">
        <f>IF(C50&gt;0,((I50*((3*56)+C50))/(4*C50*56))*(1-(C50-I50)/(569-56)),0)</f>
        <v>4.2396286769555473E-2</v>
      </c>
      <c r="AE50" s="10">
        <f>IF(D50&gt;0,((J50*((3*56)+D50))/(4*D50*56))*(1-(D50-J50)/(569-56)),0)</f>
        <v>0.7544642857142857</v>
      </c>
      <c r="AF50" s="10">
        <f>IF(E50&gt;0,((K50*((3*56)+E50))/(4*E50*56))*(1-(E50-K50)/(569-56)),0)</f>
        <v>0</v>
      </c>
      <c r="AG50" s="10">
        <f>IF(F50&gt;0,((L50*((3*56)+F50))/(4*F50*56))*(1-(F50-L50)/(569-56)),0)</f>
        <v>0</v>
      </c>
      <c r="AH50" s="10">
        <f>IF(G50&gt;0,((M50*((3*56)+G50))/(4*G50*56))*(1-(G50-M50)/(569-56)),0)</f>
        <v>0</v>
      </c>
      <c r="AX50" t="s">
        <v>27</v>
      </c>
      <c r="AY50">
        <f>COUNTIF(AY$40:AY$47, AX50)</f>
        <v>3</v>
      </c>
    </row>
    <row r="51" spans="1:52" x14ac:dyDescent="0.35">
      <c r="A51" s="32" t="s">
        <v>38</v>
      </c>
      <c r="B51" t="s">
        <v>27</v>
      </c>
      <c r="C51" s="25">
        <v>568</v>
      </c>
      <c r="D51" s="25">
        <v>557</v>
      </c>
      <c r="E51" s="25">
        <v>368</v>
      </c>
      <c r="F51" s="25">
        <v>24</v>
      </c>
      <c r="G51" s="25">
        <v>0</v>
      </c>
      <c r="I51" s="25">
        <v>53</v>
      </c>
      <c r="J51" s="25">
        <v>52</v>
      </c>
      <c r="K51" s="25">
        <v>43</v>
      </c>
      <c r="L51" s="25">
        <v>4</v>
      </c>
      <c r="M51" s="25">
        <v>0</v>
      </c>
      <c r="O51" s="2">
        <f>IF(I51&gt;0, I51/C51, 0)</f>
        <v>9.3309859154929578E-2</v>
      </c>
      <c r="P51" s="2">
        <f>IF(J51&gt;0, J51/D51, 0)</f>
        <v>9.33572710951526E-2</v>
      </c>
      <c r="Q51" s="2">
        <f>IF(K51&gt;0, K51/E51, 0)</f>
        <v>0.11684782608695653</v>
      </c>
      <c r="R51" s="2">
        <f>IF(L51&gt;0, L51/F51, 0)</f>
        <v>0.16666666666666666</v>
      </c>
      <c r="S51" s="2">
        <f>IF(M51&gt;0, M51/G51, 0)</f>
        <v>0</v>
      </c>
      <c r="T51" s="2"/>
      <c r="U51" s="2">
        <f>53/569</f>
        <v>9.3145869947275917E-2</v>
      </c>
      <c r="V51" s="2"/>
      <c r="W51" s="3">
        <f>O51/$U51</f>
        <v>1.0017605633802817</v>
      </c>
      <c r="X51" s="3">
        <f>P51/$U51</f>
        <v>1.0022695708139968</v>
      </c>
      <c r="Y51" s="3">
        <f>Q51/$U51</f>
        <v>1.2544606234618541</v>
      </c>
      <c r="Z51" s="3">
        <f>R51/$U51</f>
        <v>1.7893081761006289</v>
      </c>
      <c r="AA51" s="3">
        <f>S51/$U51</f>
        <v>0</v>
      </c>
      <c r="AB51" s="3">
        <f>MAX(W51:AA51)</f>
        <v>1.7893081761006289</v>
      </c>
      <c r="AC51" s="3"/>
      <c r="AD51" s="3">
        <f>IF(C51&gt;0,((I51*((3*53)+C51))/(4*C51*53))*(1-(C51-I51)/(569-53)),0)</f>
        <v>6.2012091931433672E-4</v>
      </c>
      <c r="AE51" s="3">
        <f>IF(D51&gt;0,((J51*((3*53)+D51))/(4*D51*53))*(1-(D51-J51)/(569-53)),0)</f>
        <v>6.7215323528724514E-3</v>
      </c>
      <c r="AF51" s="3">
        <f>IF(E51&gt;0,((K51*((3*53)+E51))/(4*E51*53))*(1-(E51-K51)/(569-53)),0)</f>
        <v>0.10751747504785344</v>
      </c>
      <c r="AG51" s="3">
        <f>IF(F51&gt;0,((L51*((3*53)+F51))/(4*F51*53))*(1-(F51-L51)/(569-53)),0)</f>
        <v>0.13829164838379407</v>
      </c>
      <c r="AH51" s="3">
        <f>IF(G51&gt;0,((M51*((3*53)+G51))/(4*G51*53))*(1-(G51-M51)/(569-53)),0)</f>
        <v>0</v>
      </c>
      <c r="AX51" t="s">
        <v>28</v>
      </c>
      <c r="AY51">
        <f t="shared" ref="AY51:AY53" si="9">COUNTIF(AY$40:AY$47, AX51)</f>
        <v>1</v>
      </c>
    </row>
    <row r="52" spans="1:52" x14ac:dyDescent="0.35">
      <c r="A52" s="32" t="s">
        <v>38</v>
      </c>
      <c r="B52" t="s">
        <v>28</v>
      </c>
      <c r="C52" s="25">
        <v>16</v>
      </c>
      <c r="D52" s="25">
        <v>2</v>
      </c>
      <c r="E52" s="25">
        <v>0</v>
      </c>
      <c r="F52" s="25">
        <v>0</v>
      </c>
      <c r="G52" s="25">
        <v>0</v>
      </c>
      <c r="I52" s="25">
        <v>0</v>
      </c>
      <c r="J52" s="25">
        <v>0</v>
      </c>
      <c r="K52" s="25">
        <v>0</v>
      </c>
      <c r="L52" s="25">
        <v>0</v>
      </c>
      <c r="M52" s="25">
        <v>0</v>
      </c>
      <c r="O52" s="2">
        <f>IF(I52&gt;0, I52/C52, 0)</f>
        <v>0</v>
      </c>
      <c r="P52" s="2">
        <f>IF(J52&gt;0, J52/D52, 0)</f>
        <v>0</v>
      </c>
      <c r="Q52" s="2">
        <f>IF(K52&gt;0, K52/E52, 0)</f>
        <v>0</v>
      </c>
      <c r="R52" s="2">
        <f>IF(L52&gt;0, L52/F52, 0)</f>
        <v>0</v>
      </c>
      <c r="S52" s="2">
        <f>IF(M52&gt;0, M52/G52, 0)</f>
        <v>0</v>
      </c>
      <c r="T52" s="2"/>
      <c r="U52" s="2">
        <f>53/569</f>
        <v>9.3145869947275917E-2</v>
      </c>
      <c r="V52" s="2"/>
      <c r="W52" s="3">
        <f>O52/$U52</f>
        <v>0</v>
      </c>
      <c r="X52" s="3">
        <f>P52/$U52</f>
        <v>0</v>
      </c>
      <c r="Y52" s="3">
        <f>Q52/$U52</f>
        <v>0</v>
      </c>
      <c r="Z52" s="3">
        <f>R52/$U52</f>
        <v>0</v>
      </c>
      <c r="AA52" s="3">
        <f>S52/$U52</f>
        <v>0</v>
      </c>
      <c r="AB52" s="3">
        <f>MAX(W52:AA52)</f>
        <v>0</v>
      </c>
      <c r="AC52" s="3"/>
      <c r="AD52" s="3">
        <f>IF(C52&gt;0,((I52*((3*53)+C52))/(4*C52*53))*(1-(C52-I52)/(569-53)),0)</f>
        <v>0</v>
      </c>
      <c r="AE52" s="3">
        <f>IF(D52&gt;0,((J52*((3*53)+D52))/(4*D52*53))*(1-(D52-J52)/(569-53)),0)</f>
        <v>0</v>
      </c>
      <c r="AF52" s="3">
        <f>IF(E52&gt;0,((K52*((3*53)+E52))/(4*E52*53))*(1-(E52-K52)/(569-53)),0)</f>
        <v>0</v>
      </c>
      <c r="AG52" s="3">
        <f>IF(F52&gt;0,((L52*((3*53)+F52))/(4*F52*53))*(1-(F52-L52)/(569-53)),0)</f>
        <v>0</v>
      </c>
      <c r="AH52" s="3">
        <f>IF(G52&gt;0,((M52*((3*53)+G52))/(4*G52*53))*(1-(G52-M52)/(569-53)),0)</f>
        <v>0</v>
      </c>
      <c r="AX52" t="s">
        <v>29</v>
      </c>
      <c r="AY52">
        <f t="shared" si="9"/>
        <v>0</v>
      </c>
    </row>
    <row r="53" spans="1:52" x14ac:dyDescent="0.35">
      <c r="A53" s="32" t="s">
        <v>38</v>
      </c>
      <c r="B53" t="s">
        <v>29</v>
      </c>
      <c r="C53" s="25">
        <v>568</v>
      </c>
      <c r="D53" s="25">
        <v>544</v>
      </c>
      <c r="E53" s="25">
        <v>299</v>
      </c>
      <c r="F53" s="25">
        <v>39</v>
      </c>
      <c r="G53" s="25">
        <v>0</v>
      </c>
      <c r="I53" s="25">
        <v>53</v>
      </c>
      <c r="J53" s="25">
        <v>52</v>
      </c>
      <c r="K53" s="25">
        <v>25</v>
      </c>
      <c r="L53" s="25">
        <v>1</v>
      </c>
      <c r="M53" s="25">
        <v>0</v>
      </c>
      <c r="O53" s="2">
        <f>IF(I53&gt;0, I53/C53, 0)</f>
        <v>9.3309859154929578E-2</v>
      </c>
      <c r="P53" s="2">
        <f>IF(J53&gt;0, J53/D53, 0)</f>
        <v>9.5588235294117641E-2</v>
      </c>
      <c r="Q53" s="2">
        <f>IF(K53&gt;0, K53/E53, 0)</f>
        <v>8.3612040133779264E-2</v>
      </c>
      <c r="R53" s="2">
        <f>IF(L53&gt;0, L53/F53, 0)</f>
        <v>2.564102564102564E-2</v>
      </c>
      <c r="S53" s="2">
        <f>IF(M53&gt;0, M53/G53, 0)</f>
        <v>0</v>
      </c>
      <c r="T53" s="2"/>
      <c r="U53" s="2">
        <f>53/569</f>
        <v>9.3145869947275917E-2</v>
      </c>
      <c r="V53" s="2"/>
      <c r="W53" s="3">
        <f>O53/$U53</f>
        <v>1.0017605633802817</v>
      </c>
      <c r="X53" s="3">
        <f>P53/$U53</f>
        <v>1.0262208657047724</v>
      </c>
      <c r="Y53" s="3">
        <f>Q53/$U53</f>
        <v>0.89764624219095102</v>
      </c>
      <c r="Z53" s="3">
        <f>R53/$U53</f>
        <v>0.27527818093855833</v>
      </c>
      <c r="AA53" s="3">
        <f>S53/$U53</f>
        <v>0</v>
      </c>
      <c r="AB53" s="3">
        <f>MAX(W53:AA53)</f>
        <v>1.0262208657047724</v>
      </c>
      <c r="AC53" s="3"/>
      <c r="AD53" s="3">
        <f>IF(C53&gt;0,((I53*((3*53)+C53))/(4*C53*53))*(1-(C53-I53)/(569-53)),0)</f>
        <v>6.2012091931433672E-4</v>
      </c>
      <c r="AE53" s="3">
        <f>IF(D53&gt;0,((J53*((3*53)+D53))/(4*D53*53))*(1-(D53-J53)/(569-53)),0)</f>
        <v>1.474298582969826E-2</v>
      </c>
      <c r="AF53" s="3">
        <f>IF(E53&gt;0,((K53*((3*53)+E53))/(4*E53*53))*(1-(E53-K53)/(569-53)),0)</f>
        <v>8.4715738630499096E-2</v>
      </c>
      <c r="AG53" s="3">
        <f>IF(F53&gt;0,((L53*((3*53)+F53))/(4*F53*53))*(1-(F53-L53)/(569-53)),0)</f>
        <v>2.2184156343875518E-2</v>
      </c>
      <c r="AH53" s="3">
        <f>IF(G53&gt;0,((M53*((3*53)+G53))/(4*G53*53))*(1-(G53-M53)/(569-53)),0)</f>
        <v>0</v>
      </c>
      <c r="AX53" t="s">
        <v>30</v>
      </c>
      <c r="AY53">
        <f t="shared" si="9"/>
        <v>4</v>
      </c>
    </row>
    <row r="54" spans="1:52" x14ac:dyDescent="0.35">
      <c r="A54" s="33" t="s">
        <v>38</v>
      </c>
      <c r="B54" s="1" t="s">
        <v>30</v>
      </c>
      <c r="C54" s="1">
        <v>37</v>
      </c>
      <c r="D54" s="1">
        <v>13</v>
      </c>
      <c r="E54" s="1">
        <v>0</v>
      </c>
      <c r="F54" s="1">
        <v>0</v>
      </c>
      <c r="G54" s="1">
        <v>0</v>
      </c>
      <c r="H54" s="1"/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/>
      <c r="O54" s="9">
        <f>IF(I54&gt;0, I54/C54, 0)</f>
        <v>0</v>
      </c>
      <c r="P54" s="9">
        <f>IF(J54&gt;0, J54/D54, 0)</f>
        <v>0</v>
      </c>
      <c r="Q54" s="9">
        <f>IF(K54&gt;0, K54/E54, 0)</f>
        <v>0</v>
      </c>
      <c r="R54" s="9">
        <f>IF(L54&gt;0, L54/F54, 0)</f>
        <v>0</v>
      </c>
      <c r="S54" s="9">
        <f>IF(M54&gt;0, M54/G54, 0)</f>
        <v>0</v>
      </c>
      <c r="T54" s="9"/>
      <c r="U54" s="9">
        <f>53/569</f>
        <v>9.3145869947275917E-2</v>
      </c>
      <c r="V54" s="9"/>
      <c r="W54" s="10">
        <f>O54/$U54</f>
        <v>0</v>
      </c>
      <c r="X54" s="10">
        <f>P54/$U54</f>
        <v>0</v>
      </c>
      <c r="Y54" s="10">
        <f>Q54/$U54</f>
        <v>0</v>
      </c>
      <c r="Z54" s="10">
        <f>R54/$U54</f>
        <v>0</v>
      </c>
      <c r="AA54" s="10">
        <f>S54/$U54</f>
        <v>0</v>
      </c>
      <c r="AB54" s="10">
        <f>MAX(W54:AA54)</f>
        <v>0</v>
      </c>
      <c r="AC54" s="10"/>
      <c r="AD54" s="10">
        <f>IF(C54&gt;0,((I54*((3*53)+C54))/(4*C54*53))*(1-(C54-I54)/(569-53)),0)</f>
        <v>0</v>
      </c>
      <c r="AE54" s="10">
        <f>IF(D54&gt;0,((J54*((3*53)+D54))/(4*D54*53))*(1-(D54-J54)/(569-53)),0)</f>
        <v>0</v>
      </c>
      <c r="AF54" s="10">
        <f>IF(E54&gt;0,((K54*((3*53)+E54))/(4*E54*53))*(1-(E54-K54)/(569-53)),0)</f>
        <v>0</v>
      </c>
      <c r="AG54" s="10">
        <f>IF(F54&gt;0,((L54*((3*53)+F54))/(4*F54*53))*(1-(F54-L54)/(569-53)),0)</f>
        <v>0</v>
      </c>
      <c r="AH54" s="10">
        <f>IF(G54&gt;0,((M54*((3*53)+G54))/(4*G54*53))*(1-(G54-M54)/(569-53)),0)</f>
        <v>0</v>
      </c>
    </row>
    <row r="55" spans="1:52" x14ac:dyDescent="0.35">
      <c r="AX55" t="s">
        <v>46</v>
      </c>
      <c r="AY55" t="s">
        <v>49</v>
      </c>
      <c r="AZ55" t="s">
        <v>50</v>
      </c>
    </row>
    <row r="56" spans="1:52" x14ac:dyDescent="0.35">
      <c r="AX56" t="s">
        <v>27</v>
      </c>
      <c r="AY56">
        <f>SUM(COUNTIF(AB3, "&gt;1.5"), COUNTIF(AB7, "&gt;1.5"), COUNTIF(AB11, "&gt;1.5"), COUNTIF(AB15, "&gt;1.5"), COUNTIF(AB19, "&gt;1.5"), COUNTIF(AB23, "&gt;1.5"), COUNTIF(AB27, "&gt;1.5"), COUNTIF(AB31, "&gt;1.5"))</f>
        <v>4</v>
      </c>
      <c r="AZ56">
        <f>SUM(COUNTIF(AB3, "&gt;2"), COUNTIF(AB7, "&gt;2"), COUNTIF(AB11, "&gt;2"), COUNTIF(AB15, "&gt;2"), COUNTIF(AB19, "&gt;2"), COUNTIF(AB23, "&gt;2"), COUNTIF(AB27, "&gt;2"), COUNTIF(AB31, "&gt;2"))</f>
        <v>3</v>
      </c>
    </row>
    <row r="57" spans="1:52" x14ac:dyDescent="0.35">
      <c r="AX57" t="s">
        <v>28</v>
      </c>
      <c r="AY57">
        <f>SUM(COUNTIF(AB4, "&gt;1.5"), COUNTIF(AB8, "&gt;1.5"), COUNTIF(AB12, "&gt;1.5"), COUNTIF(AB16, "&gt;1.5"), COUNTIF(AB20, "&gt;1.5"), COUNTIF(AB24, "&gt;1.5"), COUNTIF(AB28, "&gt;1.5"), COUNTIF(AB32, "&gt;1.5"))</f>
        <v>3</v>
      </c>
      <c r="AZ57">
        <f t="shared" ref="AZ57:AZ59" si="10">SUM(COUNTIF(AB4, "&gt;2"), COUNTIF(AB8, "&gt;2"), COUNTIF(AB12, "&gt;2"), COUNTIF(AB16, "&gt;2"), COUNTIF(AB20, "&gt;2"), COUNTIF(AB24, "&gt;2"), COUNTIF(AB28, "&gt;2"), COUNTIF(AB32, "&gt;2"))</f>
        <v>3</v>
      </c>
    </row>
    <row r="58" spans="1:52" x14ac:dyDescent="0.35">
      <c r="AX58" t="s">
        <v>29</v>
      </c>
      <c r="AY58">
        <f t="shared" ref="AY58:AY59" si="11">SUM(COUNTIF(AB5, "&gt;1.5"), COUNTIF(AB9, "&gt;1.5"), COUNTIF(AB13, "&gt;1.5"), COUNTIF(AB17, "&gt;1.5"), COUNTIF(AB21, "&gt;1.5"), COUNTIF(AB25, "&gt;1.5"), COUNTIF(AB29, "&gt;1.5"), COUNTIF(AB33, "&gt;1.5"))</f>
        <v>3</v>
      </c>
      <c r="AZ58">
        <f t="shared" si="10"/>
        <v>3</v>
      </c>
    </row>
    <row r="59" spans="1:52" x14ac:dyDescent="0.35">
      <c r="AX59" t="s">
        <v>30</v>
      </c>
      <c r="AY59">
        <f t="shared" si="11"/>
        <v>4</v>
      </c>
      <c r="AZ59">
        <f t="shared" si="10"/>
        <v>4</v>
      </c>
    </row>
  </sheetData>
  <sortState xmlns:xlrd2="http://schemas.microsoft.com/office/spreadsheetml/2017/richdata2" ref="A3:AH54">
    <sortCondition ref="A3:A54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3ECCE-674F-4399-9493-B9278C1BE4B6}">
  <dimension ref="A1:BR59"/>
  <sheetViews>
    <sheetView zoomScale="70" zoomScaleNormal="70" workbookViewId="0">
      <selection activeCell="AH54" sqref="A3:AH54"/>
    </sheetView>
  </sheetViews>
  <sheetFormatPr defaultRowHeight="14.5" x14ac:dyDescent="0.35"/>
  <cols>
    <col min="3" max="5" width="9.6328125" bestFit="1" customWidth="1"/>
    <col min="6" max="7" width="9.6328125" customWidth="1"/>
    <col min="37" max="37" width="12.81640625" bestFit="1" customWidth="1"/>
    <col min="44" max="46" width="9.36328125" bestFit="1" customWidth="1"/>
    <col min="47" max="49" width="9.36328125" customWidth="1"/>
  </cols>
  <sheetData>
    <row r="1" spans="1:60" x14ac:dyDescent="0.35">
      <c r="A1" t="s">
        <v>0</v>
      </c>
      <c r="E1" t="s">
        <v>1</v>
      </c>
      <c r="K1" t="s">
        <v>2</v>
      </c>
      <c r="P1" t="s">
        <v>3</v>
      </c>
      <c r="U1" t="s">
        <v>4</v>
      </c>
      <c r="Y1" t="s">
        <v>5</v>
      </c>
      <c r="AF1" t="s">
        <v>6</v>
      </c>
      <c r="AM1" t="s">
        <v>7</v>
      </c>
      <c r="AT1" t="s">
        <v>8</v>
      </c>
      <c r="AZ1" t="s">
        <v>9</v>
      </c>
      <c r="BF1" t="s">
        <v>10</v>
      </c>
    </row>
    <row r="2" spans="1:60" s="1" customFormat="1" x14ac:dyDescent="0.35">
      <c r="C2" s="1" t="s">
        <v>11</v>
      </c>
      <c r="D2" s="1" t="s">
        <v>12</v>
      </c>
      <c r="E2" s="1" t="s">
        <v>13</v>
      </c>
      <c r="F2" s="1" t="s">
        <v>14</v>
      </c>
      <c r="G2" s="1" t="s">
        <v>15</v>
      </c>
      <c r="I2" s="1" t="s">
        <v>16</v>
      </c>
      <c r="J2" s="1" t="s">
        <v>17</v>
      </c>
      <c r="K2" s="1" t="s">
        <v>18</v>
      </c>
      <c r="L2" s="1" t="s">
        <v>19</v>
      </c>
      <c r="M2" s="1" t="s">
        <v>20</v>
      </c>
      <c r="O2" s="1" t="s">
        <v>16</v>
      </c>
      <c r="P2" s="1" t="s">
        <v>17</v>
      </c>
      <c r="Q2" s="1" t="s">
        <v>18</v>
      </c>
      <c r="R2" s="1" t="s">
        <v>19</v>
      </c>
      <c r="S2" s="1" t="s">
        <v>20</v>
      </c>
      <c r="W2" s="1" t="s">
        <v>16</v>
      </c>
      <c r="X2" s="1" t="s">
        <v>17</v>
      </c>
      <c r="Y2" s="1" t="s">
        <v>18</v>
      </c>
      <c r="Z2" s="1" t="s">
        <v>19</v>
      </c>
      <c r="AA2" s="1" t="s">
        <v>20</v>
      </c>
      <c r="AB2" s="1" t="s">
        <v>51</v>
      </c>
      <c r="AD2" s="1" t="s">
        <v>16</v>
      </c>
      <c r="AE2" s="1" t="s">
        <v>17</v>
      </c>
      <c r="AF2" s="1" t="s">
        <v>18</v>
      </c>
      <c r="AG2" s="1" t="s">
        <v>19</v>
      </c>
      <c r="AH2" s="1" t="s">
        <v>20</v>
      </c>
      <c r="AK2" s="1" t="s">
        <v>21</v>
      </c>
      <c r="AL2" s="1" t="s">
        <v>22</v>
      </c>
      <c r="AM2" s="1" t="s">
        <v>23</v>
      </c>
      <c r="AN2" s="1" t="s">
        <v>24</v>
      </c>
      <c r="AO2" s="1" t="s">
        <v>25</v>
      </c>
      <c r="AR2" s="1" t="s">
        <v>21</v>
      </c>
      <c r="AS2" s="1" t="s">
        <v>22</v>
      </c>
      <c r="AT2" s="1" t="s">
        <v>23</v>
      </c>
      <c r="AU2" s="1" t="s">
        <v>24</v>
      </c>
      <c r="AV2" s="1" t="s">
        <v>25</v>
      </c>
      <c r="AX2" s="1" t="s">
        <v>21</v>
      </c>
      <c r="AY2" s="1" t="s">
        <v>22</v>
      </c>
      <c r="AZ2" s="1" t="s">
        <v>23</v>
      </c>
      <c r="BA2" s="1" t="s">
        <v>24</v>
      </c>
      <c r="BB2" s="1" t="s">
        <v>25</v>
      </c>
      <c r="BD2" s="1" t="s">
        <v>21</v>
      </c>
      <c r="BE2" s="1" t="s">
        <v>22</v>
      </c>
      <c r="BF2" s="1" t="s">
        <v>23</v>
      </c>
      <c r="BG2" s="1" t="s">
        <v>24</v>
      </c>
      <c r="BH2" s="1" t="s">
        <v>25</v>
      </c>
    </row>
    <row r="3" spans="1:60" x14ac:dyDescent="0.35">
      <c r="A3" s="32" t="s">
        <v>53</v>
      </c>
      <c r="B3" t="s">
        <v>27</v>
      </c>
      <c r="C3">
        <v>453</v>
      </c>
      <c r="D3">
        <v>124</v>
      </c>
      <c r="E3">
        <v>1</v>
      </c>
      <c r="F3">
        <v>0</v>
      </c>
      <c r="G3">
        <v>0</v>
      </c>
      <c r="I3">
        <v>51</v>
      </c>
      <c r="J3">
        <v>11</v>
      </c>
      <c r="K3">
        <v>0</v>
      </c>
      <c r="L3">
        <v>0</v>
      </c>
      <c r="M3">
        <v>0</v>
      </c>
      <c r="O3" s="28">
        <f>IF(I3&gt;0, I3/C3, 0)</f>
        <v>0.11258278145695365</v>
      </c>
      <c r="P3" s="28">
        <f>IF(J3&gt;0, J3/D3, 0)</f>
        <v>8.8709677419354843E-2</v>
      </c>
      <c r="Q3" s="28">
        <f>IF(K3&gt;0, K3/E3, 0)</f>
        <v>0</v>
      </c>
      <c r="R3" s="28">
        <f>IF(L3&gt;0, L3/F3, 0)</f>
        <v>0</v>
      </c>
      <c r="S3" s="28">
        <f>IF(M3&gt;0, M3/G3, 0)</f>
        <v>0</v>
      </c>
      <c r="T3" s="28"/>
      <c r="U3" s="28">
        <f>65/569</f>
        <v>0.11423550087873462</v>
      </c>
      <c r="V3" s="28"/>
      <c r="W3" s="29">
        <f>O3/$U3</f>
        <v>0.98553234844625581</v>
      </c>
      <c r="X3" s="29">
        <f>P3/$U3</f>
        <v>0.77655086848635246</v>
      </c>
      <c r="Y3" s="29">
        <f>Q3/$U3</f>
        <v>0</v>
      </c>
      <c r="Z3" s="29">
        <f>R3/$U3</f>
        <v>0</v>
      </c>
      <c r="AA3" s="29">
        <f>S3/$U3</f>
        <v>0</v>
      </c>
      <c r="AB3" s="29">
        <f>MAX(W3:AA3)</f>
        <v>0.98553234844625581</v>
      </c>
      <c r="AC3" s="29"/>
      <c r="AD3" s="29">
        <f>IF(C3&gt;0,((I3*((3*65)+C3))/(4*C3*65))*(1-(C3-I3)/(569-65)),0)</f>
        <v>5.6786260097518367E-2</v>
      </c>
      <c r="AE3" s="29">
        <f>IF(D3&gt;0,((J3*((3*65)+D3))/(4*D3*65))*(1-(D3-J3)/(569-65)),0)</f>
        <v>8.4437342451455358E-2</v>
      </c>
      <c r="AF3" s="29">
        <f>IF(E3&gt;0,((K3*((3*65)+E3))/(4*E3*65))*(1-(E3-K3)/(569-65)),0)</f>
        <v>0</v>
      </c>
      <c r="AG3" s="29">
        <f>IF(F3&gt;0,((L3*((3*65)+F3))/(4*F3*65))*(1-(F3-L3)/(569-65)),0)</f>
        <v>0</v>
      </c>
      <c r="AH3" s="29">
        <f>IF(G3&gt;0,((M3*((3*65)+G3))/(4*G3*65))*(1-(G3-M3)/(569-65)),0)</f>
        <v>0</v>
      </c>
      <c r="AI3" s="2"/>
      <c r="AJ3" t="s">
        <v>27</v>
      </c>
      <c r="AK3" s="2">
        <f t="shared" ref="AK3:AO6" si="0">AVERAGE(O7,O11,O19,O23,O27,O31)</f>
        <v>0.11015126294079729</v>
      </c>
      <c r="AL3" s="2">
        <f t="shared" si="0"/>
        <v>0.12958061749049929</v>
      </c>
      <c r="AM3" s="2">
        <f t="shared" si="0"/>
        <v>0.15806117698878394</v>
      </c>
      <c r="AN3" s="2">
        <f t="shared" si="0"/>
        <v>3.3333333333333333E-2</v>
      </c>
      <c r="AO3" s="2">
        <f t="shared" si="0"/>
        <v>0</v>
      </c>
      <c r="AQ3" t="s">
        <v>27</v>
      </c>
      <c r="AR3" s="4">
        <f>AVERAGE(W3,W7,W11,W15,W19,W23,W27,W31)</f>
        <v>1.0092895224938254</v>
      </c>
      <c r="AS3" s="4">
        <f>AVERAGE(X3,X7,X11,X15,X19,X23,X27,X31)</f>
        <v>1.1286417101604438</v>
      </c>
      <c r="AT3" s="4">
        <f>AVERAGE(Y3,Y7,Y11,Y15,Y19,Y23,Y27,Y31)</f>
        <v>1.1704474559028002</v>
      </c>
      <c r="AU3" s="4">
        <f>AVERAGE(Z3,Z7,Z11,Z15,Z19,Z23,Z27,Z31)</f>
        <v>0.44453125000000004</v>
      </c>
      <c r="AV3" s="4">
        <f>AVERAGE(AA3,AA7,AA11,AA15,AA19,AA23,AA27,AA31)</f>
        <v>0</v>
      </c>
      <c r="AW3" s="4"/>
      <c r="AX3" s="4">
        <f t="shared" ref="AX3:BB6" si="1">AVERAGE(AD3,AD7,AD11,AD15,AD19,AD23,AD27,AD31)</f>
        <v>2.5041948686041034E-2</v>
      </c>
      <c r="AY3" s="4">
        <f t="shared" si="1"/>
        <v>0.10314294822815628</v>
      </c>
      <c r="AZ3" s="4">
        <f t="shared" si="1"/>
        <v>0.10929181085742234</v>
      </c>
      <c r="BA3" s="4">
        <f t="shared" si="1"/>
        <v>1.9579623486964619E-2</v>
      </c>
      <c r="BB3" s="4">
        <f t="shared" si="1"/>
        <v>0</v>
      </c>
      <c r="BD3" s="5">
        <f>MAX(AD3,AD7,AD11,AD15,AD19,AD23,AD27,AD31)</f>
        <v>6.3142401569974249E-2</v>
      </c>
      <c r="BE3" s="5">
        <f t="shared" ref="BE3:BH6" si="2">MAX(AE3,AE7,AE11,AE15,AE19,AE23,AE27,AE31)</f>
        <v>0.27137092789189243</v>
      </c>
      <c r="BF3" s="5">
        <f t="shared" si="2"/>
        <v>0.26275362318840584</v>
      </c>
      <c r="BG3" s="5">
        <f t="shared" si="2"/>
        <v>0.15663698789571695</v>
      </c>
      <c r="BH3" s="5">
        <f t="shared" si="2"/>
        <v>0</v>
      </c>
    </row>
    <row r="4" spans="1:60" x14ac:dyDescent="0.35">
      <c r="A4" s="32" t="s">
        <v>53</v>
      </c>
      <c r="B4" t="s">
        <v>28</v>
      </c>
      <c r="C4">
        <v>317</v>
      </c>
      <c r="D4">
        <v>13</v>
      </c>
      <c r="E4">
        <v>0</v>
      </c>
      <c r="F4">
        <v>0</v>
      </c>
      <c r="G4">
        <v>0</v>
      </c>
      <c r="I4">
        <v>36</v>
      </c>
      <c r="J4">
        <v>1</v>
      </c>
      <c r="K4">
        <v>0</v>
      </c>
      <c r="L4">
        <v>0</v>
      </c>
      <c r="M4">
        <v>0</v>
      </c>
      <c r="O4" s="28">
        <f>IF(I4&gt;0, I4/C4, 0)</f>
        <v>0.11356466876971609</v>
      </c>
      <c r="P4" s="28">
        <f>IF(J4&gt;0, J4/D4, 0)</f>
        <v>7.6923076923076927E-2</v>
      </c>
      <c r="Q4" s="28">
        <f>IF(K4&gt;0, K4/E4, 0)</f>
        <v>0</v>
      </c>
      <c r="R4" s="28">
        <f>IF(L4&gt;0, L4/F4, 0)</f>
        <v>0</v>
      </c>
      <c r="S4" s="28">
        <f>IF(M4&gt;0, M4/G4, 0)</f>
        <v>0</v>
      </c>
      <c r="T4" s="28"/>
      <c r="U4" s="28">
        <f>65/569</f>
        <v>0.11423550087873462</v>
      </c>
      <c r="V4" s="28"/>
      <c r="W4" s="29">
        <f>O4/$U4</f>
        <v>0.99412763892259171</v>
      </c>
      <c r="X4" s="29">
        <f>P4/$U4</f>
        <v>0.6733727810650888</v>
      </c>
      <c r="Y4" s="29">
        <f>Q4/$U4</f>
        <v>0</v>
      </c>
      <c r="Z4" s="29">
        <f>R4/$U4</f>
        <v>0</v>
      </c>
      <c r="AA4" s="29">
        <f>S4/$U4</f>
        <v>0</v>
      </c>
      <c r="AB4" s="29">
        <f>MAX(W4:AA4)</f>
        <v>0.99412763892259171</v>
      </c>
      <c r="AC4" s="29"/>
      <c r="AD4" s="29">
        <f>IF(C4&gt;0,((I4*((3*65)+C4))/(4*C4*65))*(1-(C4-I4)/(569-65)),0)</f>
        <v>9.8949630810829553E-2</v>
      </c>
      <c r="AE4" s="29">
        <f>IF(D4&gt;0,((J4*((3*65)+D4))/(4*D4*65))*(1-(D4-J4)/(569-65)),0)</f>
        <v>6.0073260073260075E-2</v>
      </c>
      <c r="AF4" s="29">
        <f>IF(E4&gt;0,((K4*((3*65)+E4))/(4*E4*65))*(1-(E4-K4)/(569-65)),0)</f>
        <v>0</v>
      </c>
      <c r="AG4" s="29">
        <f>IF(F4&gt;0,((L4*((3*65)+F4))/(4*F4*65))*(1-(F4-L4)/(569-65)),0)</f>
        <v>0</v>
      </c>
      <c r="AH4" s="29">
        <f>IF(G4&gt;0,((M4*((3*65)+G4))/(4*G4*65))*(1-(G4-M4)/(569-65)),0)</f>
        <v>0</v>
      </c>
      <c r="AI4" s="2"/>
      <c r="AJ4" t="s">
        <v>28</v>
      </c>
      <c r="AK4" s="6">
        <f t="shared" si="0"/>
        <v>8.725348725348725E-2</v>
      </c>
      <c r="AL4" s="6">
        <f t="shared" si="0"/>
        <v>0</v>
      </c>
      <c r="AM4" s="6">
        <f t="shared" si="0"/>
        <v>0</v>
      </c>
      <c r="AN4" s="6">
        <f t="shared" si="0"/>
        <v>0</v>
      </c>
      <c r="AO4" s="6">
        <f t="shared" si="0"/>
        <v>0</v>
      </c>
      <c r="AQ4" t="s">
        <v>28</v>
      </c>
      <c r="AR4" s="7">
        <f t="shared" ref="AR4:AR6" si="3">AVERAGE(W4,W8,W12,W16,W20,W24,W28,W32)</f>
        <v>1.0679166045140602</v>
      </c>
      <c r="AS4" s="7">
        <f>AVERAGE(X4,X8,X12,X16,X20,X24,X28,X32)</f>
        <v>0.1717639621651558</v>
      </c>
      <c r="AT4" s="7">
        <f t="shared" ref="AT4:AV6" si="4">AVERAGE(Y4,Y8,Y12,Y16,Y20,Y24,Y28,Y32)</f>
        <v>0</v>
      </c>
      <c r="AU4" s="7">
        <f t="shared" si="4"/>
        <v>0</v>
      </c>
      <c r="AV4" s="7">
        <f t="shared" si="4"/>
        <v>0</v>
      </c>
      <c r="AW4" s="4"/>
      <c r="AX4" s="7">
        <f t="shared" si="1"/>
        <v>7.9468742570154974E-2</v>
      </c>
      <c r="AY4" s="7">
        <f t="shared" si="1"/>
        <v>1.1713667977137805E-2</v>
      </c>
      <c r="AZ4" s="7">
        <f t="shared" si="1"/>
        <v>0</v>
      </c>
      <c r="BA4" s="7">
        <f t="shared" si="1"/>
        <v>0</v>
      </c>
      <c r="BB4" s="7">
        <f t="shared" si="1"/>
        <v>0</v>
      </c>
      <c r="BD4" s="5">
        <f t="shared" ref="BD4:BD6" si="5">MAX(AD4,AD8,AD12,AD16,AD20,AD24,AD28,AD32)</f>
        <v>0.17402552056881665</v>
      </c>
      <c r="BE4" s="5">
        <f t="shared" si="2"/>
        <v>6.0073260073260075E-2</v>
      </c>
      <c r="BF4" s="8">
        <f t="shared" si="2"/>
        <v>0</v>
      </c>
      <c r="BG4" s="8">
        <f t="shared" si="2"/>
        <v>0</v>
      </c>
      <c r="BH4" s="8">
        <f t="shared" si="2"/>
        <v>0</v>
      </c>
    </row>
    <row r="5" spans="1:60" x14ac:dyDescent="0.35">
      <c r="A5" s="32" t="s">
        <v>53</v>
      </c>
      <c r="B5" t="s">
        <v>29</v>
      </c>
      <c r="C5">
        <v>555</v>
      </c>
      <c r="D5">
        <v>363</v>
      </c>
      <c r="E5">
        <v>15</v>
      </c>
      <c r="F5">
        <v>1</v>
      </c>
      <c r="G5">
        <v>0</v>
      </c>
      <c r="I5">
        <v>63</v>
      </c>
      <c r="J5">
        <v>39</v>
      </c>
      <c r="K5">
        <v>0</v>
      </c>
      <c r="L5">
        <v>0</v>
      </c>
      <c r="M5">
        <v>0</v>
      </c>
      <c r="O5" s="28">
        <f>IF(I5&gt;0, I5/C5, 0)</f>
        <v>0.11351351351351352</v>
      </c>
      <c r="P5" s="28">
        <f>IF(J5&gt;0, J5/D5, 0)</f>
        <v>0.10743801652892562</v>
      </c>
      <c r="Q5" s="28">
        <f>IF(K5&gt;0, K5/E5, 0)</f>
        <v>0</v>
      </c>
      <c r="R5" s="28">
        <f>IF(L5&gt;0, L5/F5, 0)</f>
        <v>0</v>
      </c>
      <c r="S5" s="28">
        <f>IF(M5&gt;0, M5/G5, 0)</f>
        <v>0</v>
      </c>
      <c r="T5" s="28"/>
      <c r="U5" s="28">
        <f>65/569</f>
        <v>0.11423550087873462</v>
      </c>
      <c r="V5" s="28"/>
      <c r="W5" s="29">
        <f>O5/$U5</f>
        <v>0.99367983367983381</v>
      </c>
      <c r="X5" s="29">
        <f>P5/$U5</f>
        <v>0.94049586776859506</v>
      </c>
      <c r="Y5" s="29">
        <f>Q5/$U5</f>
        <v>0</v>
      </c>
      <c r="Z5" s="29">
        <f>R5/$U5</f>
        <v>0</v>
      </c>
      <c r="AA5" s="29">
        <f>S5/$U5</f>
        <v>0</v>
      </c>
      <c r="AB5" s="29">
        <f>MAX(W5:AA5)</f>
        <v>0.99367983367983381</v>
      </c>
      <c r="AC5" s="29"/>
      <c r="AD5" s="29">
        <f>IF(C5&gt;0,((I5*((3*65)+C5))/(4*C5*65))*(1-(C5-I5)/(569-65)),0)</f>
        <v>7.7962577962578045E-3</v>
      </c>
      <c r="AE5" s="29">
        <f>IF(D5&gt;0,((J5*((3*65)+D5))/(4*D5*65))*(1-(D5-J5)/(569-65)),0)</f>
        <v>8.234946871310507E-2</v>
      </c>
      <c r="AF5" s="29">
        <f>IF(E5&gt;0,((K5*((3*65)+E5))/(4*E5*65))*(1-(E5-K5)/(569-65)),0)</f>
        <v>0</v>
      </c>
      <c r="AG5" s="29">
        <f>IF(F5&gt;0,((L5*((3*65)+F5))/(4*F5*65))*(1-(F5-L5)/(569-65)),0)</f>
        <v>0</v>
      </c>
      <c r="AH5" s="29">
        <f>IF(G5&gt;0,((M5*((3*65)+G5))/(4*G5*65))*(1-(G5-M5)/(569-65)),0)</f>
        <v>0</v>
      </c>
      <c r="AI5" s="2"/>
      <c r="AJ5" t="s">
        <v>29</v>
      </c>
      <c r="AK5" s="6">
        <f t="shared" si="0"/>
        <v>0.10847745040404921</v>
      </c>
      <c r="AL5" s="6">
        <f t="shared" si="0"/>
        <v>0.12011662445803876</v>
      </c>
      <c r="AM5" s="6">
        <f t="shared" si="0"/>
        <v>0.12644974929147593</v>
      </c>
      <c r="AN5" s="6">
        <f t="shared" si="0"/>
        <v>0.10714285714285714</v>
      </c>
      <c r="AO5" s="6">
        <f t="shared" si="0"/>
        <v>0</v>
      </c>
      <c r="AQ5" t="s">
        <v>29</v>
      </c>
      <c r="AR5" s="7">
        <f t="shared" si="3"/>
        <v>0.98551014977089046</v>
      </c>
      <c r="AS5" s="7">
        <f>AVERAGE(X5,X9,X13,X17,X21,X25,X29,X33)</f>
        <v>1.070458464201218</v>
      </c>
      <c r="AT5" s="7">
        <f t="shared" si="4"/>
        <v>0.75917721672234784</v>
      </c>
      <c r="AU5" s="7">
        <f t="shared" si="4"/>
        <v>0.73103976328903664</v>
      </c>
      <c r="AV5" s="7">
        <f t="shared" si="4"/>
        <v>0</v>
      </c>
      <c r="AW5" s="4"/>
      <c r="AX5" s="7">
        <f t="shared" si="1"/>
        <v>1.9448314821890855E-2</v>
      </c>
      <c r="AY5" s="7">
        <f t="shared" si="1"/>
        <v>9.4216778992998407E-2</v>
      </c>
      <c r="AZ5" s="7">
        <f t="shared" si="1"/>
        <v>7.7735431346624556E-2</v>
      </c>
      <c r="BA5" s="7">
        <f t="shared" si="1"/>
        <v>6.1349437548484917E-2</v>
      </c>
      <c r="BB5" s="7">
        <f t="shared" si="1"/>
        <v>0</v>
      </c>
      <c r="BD5" s="5">
        <f t="shared" si="5"/>
        <v>5.3664596273291933E-2</v>
      </c>
      <c r="BE5" s="5">
        <f t="shared" si="2"/>
        <v>0.2295163144398267</v>
      </c>
      <c r="BF5" s="8">
        <f t="shared" si="2"/>
        <v>0.30540289855072467</v>
      </c>
      <c r="BG5" s="8">
        <f t="shared" si="2"/>
        <v>0.37712456064326638</v>
      </c>
      <c r="BH5" s="8">
        <f t="shared" si="2"/>
        <v>0</v>
      </c>
    </row>
    <row r="6" spans="1:60" s="1" customFormat="1" x14ac:dyDescent="0.35">
      <c r="A6" s="32" t="s">
        <v>53</v>
      </c>
      <c r="B6" s="1" t="s">
        <v>30</v>
      </c>
      <c r="C6" s="1">
        <v>46</v>
      </c>
      <c r="D6" s="1">
        <v>18</v>
      </c>
      <c r="E6" s="1">
        <v>2</v>
      </c>
      <c r="F6" s="1">
        <v>0</v>
      </c>
      <c r="G6" s="1">
        <v>0</v>
      </c>
      <c r="I6" s="1">
        <v>5</v>
      </c>
      <c r="J6" s="1">
        <v>1</v>
      </c>
      <c r="K6" s="1">
        <v>1</v>
      </c>
      <c r="L6" s="1">
        <v>0</v>
      </c>
      <c r="M6" s="1">
        <v>0</v>
      </c>
      <c r="O6" s="30">
        <f>IF(I6&gt;0, I6/C6, 0)</f>
        <v>0.10869565217391304</v>
      </c>
      <c r="P6" s="30">
        <f>IF(J6&gt;0, J6/D6, 0)</f>
        <v>5.5555555555555552E-2</v>
      </c>
      <c r="Q6" s="30">
        <f>IF(K6&gt;0, K6/E6, 0)</f>
        <v>0.5</v>
      </c>
      <c r="R6" s="30">
        <f>IF(L6&gt;0, L6/F6, 0)</f>
        <v>0</v>
      </c>
      <c r="S6" s="30">
        <f>IF(M6&gt;0, M6/G6, 0)</f>
        <v>0</v>
      </c>
      <c r="T6" s="30"/>
      <c r="U6" s="30">
        <f>65/569</f>
        <v>0.11423550087873462</v>
      </c>
      <c r="V6" s="30"/>
      <c r="W6" s="31">
        <f>O6/$U6</f>
        <v>0.95150501672240806</v>
      </c>
      <c r="X6" s="31">
        <f>P6/$U6</f>
        <v>0.48632478632478632</v>
      </c>
      <c r="Y6" s="31">
        <f>Q6/$U6</f>
        <v>4.3769230769230774</v>
      </c>
      <c r="Z6" s="31">
        <f>R6/$U6</f>
        <v>0</v>
      </c>
      <c r="AA6" s="31">
        <f>S6/$U6</f>
        <v>0</v>
      </c>
      <c r="AB6" s="31">
        <f>MAX(W6:AA6)</f>
        <v>4.3769230769230774</v>
      </c>
      <c r="AC6" s="31"/>
      <c r="AD6" s="31">
        <f>IF(C6&gt;0,((I6*((3*65)+C6))/(4*C6*65))*(1-(C6-I6)/(569-65)),0)</f>
        <v>9.2556371768328288E-2</v>
      </c>
      <c r="AE6" s="31">
        <f>IF(D6&gt;0,((J6*((3*65)+D6))/(4*D6*65))*(1-(D6-J6)/(569-65)),0)</f>
        <v>4.3977665852665854E-2</v>
      </c>
      <c r="AF6" s="31">
        <f>IF(E6&gt;0,((K6*((3*65)+E6))/(4*E6*65))*(1-(E6-K6)/(569-65)),0)</f>
        <v>0.37809447496947496</v>
      </c>
      <c r="AG6" s="31">
        <f>IF(F6&gt;0,((L6*((3*65)+F6))/(4*F6*65))*(1-(F6-L6)/(569-65)),0)</f>
        <v>0</v>
      </c>
      <c r="AH6" s="31">
        <f>IF(G6&gt;0,((M6*((3*65)+G6))/(4*G6*65))*(1-(G6-M6)/(569-65)),0)</f>
        <v>0</v>
      </c>
      <c r="AI6" s="9"/>
      <c r="AJ6" s="1" t="s">
        <v>30</v>
      </c>
      <c r="AK6" s="11">
        <f t="shared" si="0"/>
        <v>9.8269459298871056E-2</v>
      </c>
      <c r="AL6" s="11">
        <f t="shared" si="0"/>
        <v>2.0915032679738561E-2</v>
      </c>
      <c r="AM6" s="11">
        <f t="shared" si="0"/>
        <v>0</v>
      </c>
      <c r="AN6" s="11">
        <f t="shared" si="0"/>
        <v>0</v>
      </c>
      <c r="AO6" s="11">
        <f t="shared" si="0"/>
        <v>0</v>
      </c>
      <c r="AQ6" s="1" t="s">
        <v>30</v>
      </c>
      <c r="AR6" s="12">
        <f t="shared" si="3"/>
        <v>1.2283025450274314</v>
      </c>
      <c r="AS6" s="12">
        <f>AVERAGE(X6,X10,X14,X18,X22,X26,X30,X34)</f>
        <v>0.24444562956090365</v>
      </c>
      <c r="AT6" s="12">
        <f t="shared" si="4"/>
        <v>0.54711538461538467</v>
      </c>
      <c r="AU6" s="12">
        <f t="shared" si="4"/>
        <v>0</v>
      </c>
      <c r="AV6" s="12">
        <f t="shared" si="4"/>
        <v>0</v>
      </c>
      <c r="AW6" s="13"/>
      <c r="AX6" s="12">
        <f t="shared" si="1"/>
        <v>8.4527079422559284E-2</v>
      </c>
      <c r="AY6" s="12">
        <f t="shared" si="1"/>
        <v>2.1066396650422526E-2</v>
      </c>
      <c r="AZ6" s="12">
        <f t="shared" si="1"/>
        <v>4.726180937118437E-2</v>
      </c>
      <c r="BA6" s="12">
        <f t="shared" si="1"/>
        <v>0</v>
      </c>
      <c r="BB6" s="12">
        <f t="shared" si="1"/>
        <v>0</v>
      </c>
      <c r="BD6" s="14">
        <f t="shared" si="5"/>
        <v>0.24096335461558924</v>
      </c>
      <c r="BE6" s="14">
        <f t="shared" si="2"/>
        <v>5.2121739130434781E-2</v>
      </c>
      <c r="BF6" s="15">
        <f t="shared" si="2"/>
        <v>0.37809447496947496</v>
      </c>
      <c r="BG6" s="15">
        <f t="shared" si="2"/>
        <v>0</v>
      </c>
      <c r="BH6" s="15">
        <f t="shared" si="2"/>
        <v>0</v>
      </c>
    </row>
    <row r="7" spans="1:60" x14ac:dyDescent="0.35">
      <c r="A7" s="32" t="s">
        <v>26</v>
      </c>
      <c r="B7" t="s">
        <v>27</v>
      </c>
      <c r="C7">
        <v>484</v>
      </c>
      <c r="D7">
        <v>87</v>
      </c>
      <c r="E7">
        <v>14</v>
      </c>
      <c r="F7">
        <v>0</v>
      </c>
      <c r="G7">
        <v>0</v>
      </c>
      <c r="I7">
        <v>71</v>
      </c>
      <c r="J7">
        <v>14</v>
      </c>
      <c r="K7">
        <v>4</v>
      </c>
      <c r="L7">
        <v>0</v>
      </c>
      <c r="M7">
        <v>0</v>
      </c>
      <c r="O7" s="2">
        <f>IF(I7&gt;0, I7/C7, 0)</f>
        <v>0.14669421487603307</v>
      </c>
      <c r="P7" s="2">
        <f>IF(J7&gt;0, J7/D7, 0)</f>
        <v>0.16091954022988506</v>
      </c>
      <c r="Q7" s="2">
        <f>IF(K7&gt;0, K7/E7, 0)</f>
        <v>0.2857142857142857</v>
      </c>
      <c r="R7" s="2">
        <f>IF(L7&gt;0, L7/F7, 0)</f>
        <v>0</v>
      </c>
      <c r="S7" s="2">
        <f>IF(M7&gt;0, M7/G7, 0)</f>
        <v>0</v>
      </c>
      <c r="T7" s="2"/>
      <c r="U7" s="2">
        <f>86/569</f>
        <v>0.15114235500878734</v>
      </c>
      <c r="V7" s="2"/>
      <c r="W7" s="3">
        <f>O7/$U7</f>
        <v>0.97056986354026531</v>
      </c>
      <c r="X7" s="3">
        <f>P7/$U7</f>
        <v>1.0646885859395885</v>
      </c>
      <c r="Y7" s="3">
        <f>Q7/$U7</f>
        <v>1.8903654485049834</v>
      </c>
      <c r="Z7" s="3">
        <f>R7/$U7</f>
        <v>0</v>
      </c>
      <c r="AA7" s="3">
        <f>S7/$U7</f>
        <v>0</v>
      </c>
      <c r="AB7" s="3">
        <f>MAX(W7:AA7)</f>
        <v>1.8903654485049834</v>
      </c>
      <c r="AC7" s="3"/>
      <c r="AD7" s="3">
        <f>IF(C7&gt;0,((I7*((3*86)+C7))/(4*C7*86))*(1-(C7-I7)/(569-86)),0)</f>
        <v>4.5857392752787544E-2</v>
      </c>
      <c r="AE7" s="3">
        <f>IF(D7&gt;0,((J7*((3*86)+D7))/(4*D7*86))*(1-(D7-J7)/(569-86)),0)</f>
        <v>0.13699545576049185</v>
      </c>
      <c r="AF7" s="3">
        <f>IF(E7&gt;0,((K7*((3*86)+E7))/(4*E7*86))*(1-(E7-K7)/(569-86)),0)</f>
        <v>0.22123632061520263</v>
      </c>
      <c r="AG7" s="3">
        <f>IF(F7&gt;0,((L7*((3*86)+F7))/(4*F7*86))*(1-(F7-L7)/(569-86)),0)</f>
        <v>0</v>
      </c>
      <c r="AH7" s="3">
        <f>IF(G7&gt;0,((M7*((3*86)+G7))/(4*G7*86))*(1-(G7-M7)/(569-86)),0)</f>
        <v>0</v>
      </c>
      <c r="AI7" s="2"/>
    </row>
    <row r="8" spans="1:60" x14ac:dyDescent="0.35">
      <c r="A8" s="32" t="s">
        <v>26</v>
      </c>
      <c r="B8" t="s">
        <v>28</v>
      </c>
      <c r="C8">
        <v>21</v>
      </c>
      <c r="D8">
        <v>4</v>
      </c>
      <c r="E8">
        <v>0</v>
      </c>
      <c r="F8">
        <v>0</v>
      </c>
      <c r="G8">
        <v>0</v>
      </c>
      <c r="I8">
        <v>2</v>
      </c>
      <c r="J8">
        <v>0</v>
      </c>
      <c r="K8">
        <v>0</v>
      </c>
      <c r="L8">
        <v>0</v>
      </c>
      <c r="M8">
        <v>0</v>
      </c>
      <c r="O8" s="2">
        <f>IF(I8&gt;0, I8/C8, 0)</f>
        <v>9.5238095238095233E-2</v>
      </c>
      <c r="P8" s="2">
        <f>IF(J8&gt;0, J8/D8, 0)</f>
        <v>0</v>
      </c>
      <c r="Q8" s="2">
        <f>IF(K8&gt;0, K8/E8, 0)</f>
        <v>0</v>
      </c>
      <c r="R8" s="2">
        <f>IF(L8&gt;0, L8/F8, 0)</f>
        <v>0</v>
      </c>
      <c r="S8" s="2">
        <f>IF(M8&gt;0, M8/G8, 0)</f>
        <v>0</v>
      </c>
      <c r="T8" s="2"/>
      <c r="U8" s="2">
        <f>86/569</f>
        <v>0.15114235500878734</v>
      </c>
      <c r="V8" s="2"/>
      <c r="W8" s="3">
        <f>O8/$U8</f>
        <v>0.63012181616832774</v>
      </c>
      <c r="X8" s="3">
        <f>P8/$U8</f>
        <v>0</v>
      </c>
      <c r="Y8" s="3">
        <f>Q8/$U8</f>
        <v>0</v>
      </c>
      <c r="Z8" s="3">
        <f>R8/$U8</f>
        <v>0</v>
      </c>
      <c r="AA8" s="3">
        <f>S8/$U8</f>
        <v>0</v>
      </c>
      <c r="AB8" s="3">
        <f>MAX(W8:AA8)</f>
        <v>0.63012181616832774</v>
      </c>
      <c r="AC8" s="3"/>
      <c r="AD8" s="3">
        <f>IF(C8&gt;0,((I8*((3*86)+C8))/(4*C8*86))*(1-(C8-I8)/(569-86)),0)</f>
        <v>7.4203999092053413E-2</v>
      </c>
      <c r="AE8" s="3">
        <f>IF(D8&gt;0,((J8*((3*86)+D8))/(4*D8*86))*(1-(D8-J8)/(569-86)),0)</f>
        <v>0</v>
      </c>
      <c r="AF8" s="3">
        <f>IF(E8&gt;0,((K8*((3*86)+E8))/(4*E8*86))*(1-(E8-K8)/(569-86)),0)</f>
        <v>0</v>
      </c>
      <c r="AG8" s="3">
        <f>IF(F8&gt;0,((L8*((3*86)+F8))/(4*F8*86))*(1-(F8-L8)/(569-86)),0)</f>
        <v>0</v>
      </c>
      <c r="AH8" s="3">
        <f>IF(G8&gt;0,((M8*((3*86)+G8))/(4*G8*86))*(1-(G8-M8)/(569-86)),0)</f>
        <v>0</v>
      </c>
      <c r="AI8" s="2"/>
    </row>
    <row r="9" spans="1:60" x14ac:dyDescent="0.35">
      <c r="A9" s="32" t="s">
        <v>26</v>
      </c>
      <c r="B9" t="s">
        <v>29</v>
      </c>
      <c r="C9">
        <v>551</v>
      </c>
      <c r="D9">
        <v>327</v>
      </c>
      <c r="E9">
        <v>20</v>
      </c>
      <c r="F9">
        <v>2</v>
      </c>
      <c r="G9">
        <v>0</v>
      </c>
      <c r="I9">
        <v>83</v>
      </c>
      <c r="J9">
        <v>39</v>
      </c>
      <c r="K9">
        <v>3</v>
      </c>
      <c r="L9">
        <v>1</v>
      </c>
      <c r="M9">
        <v>0</v>
      </c>
      <c r="O9" s="2">
        <f>IF(I9&gt;0, I9/C9, 0)</f>
        <v>0.15063520871143377</v>
      </c>
      <c r="P9" s="2">
        <f>IF(J9&gt;0, J9/D9, 0)</f>
        <v>0.11926605504587157</v>
      </c>
      <c r="Q9" s="2">
        <f>IF(K9&gt;0, K9/E9, 0)</f>
        <v>0.15</v>
      </c>
      <c r="R9" s="2">
        <f>IF(L9&gt;0, L9/F9, 0)</f>
        <v>0.5</v>
      </c>
      <c r="S9" s="2">
        <f>IF(M9&gt;0, M9/G9, 0)</f>
        <v>0</v>
      </c>
      <c r="T9" s="2"/>
      <c r="U9" s="2">
        <f>86/569</f>
        <v>0.15114235500878734</v>
      </c>
      <c r="V9" s="2"/>
      <c r="W9" s="3">
        <f>O9/$U9</f>
        <v>0.99664457856750954</v>
      </c>
      <c r="X9" s="3">
        <f>P9/$U9</f>
        <v>0.78909750373373166</v>
      </c>
      <c r="Y9" s="3">
        <f>Q9/$U9</f>
        <v>0.99244186046511629</v>
      </c>
      <c r="Z9" s="3">
        <f>R9/$U9</f>
        <v>3.308139534883721</v>
      </c>
      <c r="AA9" s="3">
        <f>S9/$U9</f>
        <v>0</v>
      </c>
      <c r="AB9" s="3">
        <f>MAX(W9:AA9)</f>
        <v>3.308139534883721</v>
      </c>
      <c r="AC9" s="3"/>
      <c r="AD9" s="3">
        <f>IF(C9&gt;0,((I9*((3*86)+C9))/(4*C9*86))*(1-(C9-I9)/(569-86)),0)</f>
        <v>1.1001722866491198E-2</v>
      </c>
      <c r="AE9" s="3">
        <f>IF(D9&gt;0,((J9*((3*86)+D9))/(4*D9*86))*(1-(D9-J9)/(569-86)),0)</f>
        <v>8.1884510745328362E-2</v>
      </c>
      <c r="AF9" s="3">
        <f>IF(E9&gt;0,((K9*((3*86)+E9))/(4*E9*86))*(1-(E9-K9)/(569-86)),0)</f>
        <v>0.11695435504838943</v>
      </c>
      <c r="AG9" s="3">
        <f>IF(F9&gt;0,((L9*((3*86)+F9))/(4*F9*86))*(1-(F9-L9)/(569-86)),0)</f>
        <v>0.37712456064326638</v>
      </c>
      <c r="AH9" s="3">
        <f>IF(G9&gt;0,((M9*((3*86)+G9))/(4*G9*86))*(1-(G9-M9)/(569-86)),0)</f>
        <v>0</v>
      </c>
      <c r="AI9" s="2"/>
    </row>
    <row r="10" spans="1:60" s="1" customFormat="1" x14ac:dyDescent="0.35">
      <c r="A10" s="32" t="s">
        <v>26</v>
      </c>
      <c r="B10" s="1" t="s">
        <v>30</v>
      </c>
      <c r="C10" s="1">
        <v>48</v>
      </c>
      <c r="D10" s="1">
        <v>17</v>
      </c>
      <c r="E10" s="1">
        <v>0</v>
      </c>
      <c r="F10" s="1">
        <v>0</v>
      </c>
      <c r="G10" s="1">
        <v>0</v>
      </c>
      <c r="I10" s="1">
        <v>2</v>
      </c>
      <c r="J10" s="1">
        <v>1</v>
      </c>
      <c r="K10" s="1">
        <v>0</v>
      </c>
      <c r="L10" s="1">
        <v>0</v>
      </c>
      <c r="M10" s="1">
        <v>0</v>
      </c>
      <c r="O10" s="9">
        <f>IF(I10&gt;0, I10/C10, 0)</f>
        <v>4.1666666666666664E-2</v>
      </c>
      <c r="P10" s="9">
        <f>IF(J10&gt;0, J10/D10, 0)</f>
        <v>5.8823529411764705E-2</v>
      </c>
      <c r="Q10" s="9">
        <f>IF(K10&gt;0, K10/E10, 0)</f>
        <v>0</v>
      </c>
      <c r="R10" s="9">
        <f>IF(L10&gt;0, L10/F10, 0)</f>
        <v>0</v>
      </c>
      <c r="S10" s="9">
        <f>IF(M10&gt;0, M10/G10, 0)</f>
        <v>0</v>
      </c>
      <c r="T10" s="9"/>
      <c r="U10" s="9">
        <f>86/569</f>
        <v>0.15114235500878734</v>
      </c>
      <c r="V10" s="9"/>
      <c r="W10" s="10">
        <f>O10/$U10</f>
        <v>0.2756782945736434</v>
      </c>
      <c r="X10" s="10">
        <f>P10/$U10</f>
        <v>0.38919288645690836</v>
      </c>
      <c r="Y10" s="10">
        <f>Q10/$U10</f>
        <v>0</v>
      </c>
      <c r="Z10" s="10">
        <f>R10/$U10</f>
        <v>0</v>
      </c>
      <c r="AA10" s="10">
        <f>S10/$U10</f>
        <v>0</v>
      </c>
      <c r="AB10" s="10">
        <f>MAX(W10:AA10)</f>
        <v>0.38919288645690836</v>
      </c>
      <c r="AC10" s="10"/>
      <c r="AD10" s="10">
        <f>IF(C10&gt;0,((I10*((3*86)+C10))/(4*C10*86))*(1-(C10-I10)/(569-86)),0)</f>
        <v>3.353405315614618E-2</v>
      </c>
      <c r="AE10" s="10">
        <f>IF(D10&gt;0,((J10*((3*86)+D10))/(4*D10*86))*(1-(D10-J10)/(569-86)),0)</f>
        <v>4.54668722898664E-2</v>
      </c>
      <c r="AF10" s="10">
        <f>IF(E10&gt;0,((K10*((3*86)+E10))/(4*E10*86))*(1-(E10-K10)/(569-86)),0)</f>
        <v>0</v>
      </c>
      <c r="AG10" s="10">
        <f>IF(F10&gt;0,((L10*((3*86)+F10))/(4*F10*86))*(1-(F10-L10)/(569-86)),0)</f>
        <v>0</v>
      </c>
      <c r="AH10" s="10">
        <f>IF(G10&gt;0,((M10*((3*86)+G10))/(4*G10*86))*(1-(G10-M10)/(569-86)),0)</f>
        <v>0</v>
      </c>
      <c r="AI10" s="9"/>
      <c r="AQ10" s="1" t="s">
        <v>40</v>
      </c>
    </row>
    <row r="11" spans="1:60" x14ac:dyDescent="0.35">
      <c r="A11" s="32" t="s">
        <v>54</v>
      </c>
      <c r="B11" t="s">
        <v>27</v>
      </c>
      <c r="C11">
        <v>555</v>
      </c>
      <c r="D11">
        <v>338</v>
      </c>
      <c r="E11">
        <v>53</v>
      </c>
      <c r="F11">
        <v>3</v>
      </c>
      <c r="G11">
        <v>0</v>
      </c>
      <c r="I11">
        <v>86</v>
      </c>
      <c r="J11">
        <v>48</v>
      </c>
      <c r="K11">
        <v>7</v>
      </c>
      <c r="L11">
        <v>0</v>
      </c>
      <c r="M11">
        <v>0</v>
      </c>
      <c r="O11" s="28">
        <f>IF(I11&gt;0, I11/C11, 0)</f>
        <v>0.15495495495495495</v>
      </c>
      <c r="P11" s="28">
        <f>IF(J11&gt;0, J11/D11, 0)</f>
        <v>0.14201183431952663</v>
      </c>
      <c r="Q11" s="28">
        <f>IF(K11&gt;0, K11/E11, 0)</f>
        <v>0.13207547169811321</v>
      </c>
      <c r="R11" s="28">
        <f>IF(L11&gt;0, L11/F11, 0)</f>
        <v>0</v>
      </c>
      <c r="S11" s="28">
        <f>IF(M11&gt;0, M11/G11, 0)</f>
        <v>0</v>
      </c>
      <c r="T11" s="28"/>
      <c r="U11" s="28">
        <f>86/569</f>
        <v>0.15114235500878734</v>
      </c>
      <c r="V11" s="28"/>
      <c r="W11" s="29">
        <f>IF(O11&gt;0, O11/$U11, 0)</f>
        <v>1.0252252252252252</v>
      </c>
      <c r="X11" s="29">
        <f>IF(P11&gt;0, P11/$U11, 0)</f>
        <v>0.93958992706756583</v>
      </c>
      <c r="Y11" s="29">
        <f>IF(Q11&gt;0, Q11/$U11, 0)</f>
        <v>0.87384817902588863</v>
      </c>
      <c r="Z11" s="29">
        <f>R11/$U11</f>
        <v>0</v>
      </c>
      <c r="AA11" s="29">
        <f>S11/$U11</f>
        <v>0</v>
      </c>
      <c r="AB11" s="29">
        <f>MAX(W11:AA11)</f>
        <v>1.0252252252252252</v>
      </c>
      <c r="AC11" s="29"/>
      <c r="AD11" s="29">
        <f>IF(C11&gt;0,((I11*((3*86)+C11))/(4*C11*86))*(1-(C11-I11)/(569-86)),0)</f>
        <v>1.0614962788875838E-2</v>
      </c>
      <c r="AE11" s="29">
        <f>IF(D11&gt;0,((J11*((3*86)+D11))/(4*D11*86))*(1-(D11-J11)/(569-86)),0)</f>
        <v>9.8315622310333362E-2</v>
      </c>
      <c r="AF11" s="29">
        <f>IF(E11&gt;0,((K11*((3*86)+E11))/(4*E11*86))*(1-(E11-K11)/(569-86)),0)</f>
        <v>0.10803349422261226</v>
      </c>
      <c r="AG11" s="29">
        <f>IF(F11&gt;0,((L11*((3*86)+F11))/(4*F11*86))*(1-(F11-L11)/(569-86)),0)</f>
        <v>0</v>
      </c>
      <c r="AH11" s="29">
        <f>IF(G11&gt;0,((M11*((3*86)+G11))/(4*G11*86))*(1-(G11-M11)/(569-86)),0)</f>
        <v>0</v>
      </c>
      <c r="AI11" s="2"/>
      <c r="AQ11" t="s">
        <v>27</v>
      </c>
      <c r="AR11" s="5">
        <f>MAX(W3,W7,W11,W15,W19,W23,W27,W31)</f>
        <v>1.2236559139784946</v>
      </c>
      <c r="AS11" s="5">
        <f>MAX(X3,X7,X11,X15,X19,X23,X27,X31)</f>
        <v>2.9189466484268127</v>
      </c>
      <c r="AT11" s="5">
        <f>MAX(Y3,Y7,Y11,Y15,Y19,Y23,Y27,Y31)</f>
        <v>2.7487922705314007</v>
      </c>
      <c r="AU11" s="5">
        <f>MAX(Z3,Z7,Z11,Z15,Z19,Z23,Z27,Z31)</f>
        <v>3.5562500000000004</v>
      </c>
      <c r="AV11" s="5">
        <f>MAX(AA3,AA7,AA11,AA15,AA19,AA23,AA27,AA31)</f>
        <v>0</v>
      </c>
      <c r="AW11" s="5"/>
    </row>
    <row r="12" spans="1:60" x14ac:dyDescent="0.35">
      <c r="A12" s="32" t="s">
        <v>54</v>
      </c>
      <c r="B12" t="s">
        <v>28</v>
      </c>
      <c r="C12">
        <v>11</v>
      </c>
      <c r="D12">
        <v>0</v>
      </c>
      <c r="E12">
        <v>0</v>
      </c>
      <c r="F12">
        <v>0</v>
      </c>
      <c r="G12">
        <v>0</v>
      </c>
      <c r="I12">
        <v>1</v>
      </c>
      <c r="J12">
        <v>0</v>
      </c>
      <c r="K12">
        <v>0</v>
      </c>
      <c r="L12">
        <v>0</v>
      </c>
      <c r="M12">
        <v>0</v>
      </c>
      <c r="O12" s="28">
        <f>IF(I12&gt;0, I12/C12, 0)</f>
        <v>9.0909090909090912E-2</v>
      </c>
      <c r="P12" s="28">
        <f>IF(J12&gt;0, J12/D12, 0)</f>
        <v>0</v>
      </c>
      <c r="Q12" s="28">
        <f>IF(K12&gt;0, K12/E12, 0)</f>
        <v>0</v>
      </c>
      <c r="R12" s="28">
        <f>IF(L12&gt;0, L12/F12, 0)</f>
        <v>0</v>
      </c>
      <c r="S12" s="28">
        <f>IF(M12&gt;0, M12/G12, 0)</f>
        <v>0</v>
      </c>
      <c r="T12" s="28"/>
      <c r="U12" s="28">
        <f>86/569</f>
        <v>0.15114235500878734</v>
      </c>
      <c r="V12" s="28"/>
      <c r="W12" s="29">
        <f>IF(O12&gt;0, O12/$U12, 0)</f>
        <v>0.60147991543340384</v>
      </c>
      <c r="X12" s="29">
        <f>IF(P12&gt;0, P12/$U12, 0)</f>
        <v>0</v>
      </c>
      <c r="Y12" s="29">
        <f>IF(Q12&gt;0, Q12/$U12, 0)</f>
        <v>0</v>
      </c>
      <c r="Z12" s="29">
        <f>R12/$U12</f>
        <v>0</v>
      </c>
      <c r="AA12" s="29">
        <f>S12/$U12</f>
        <v>0</v>
      </c>
      <c r="AB12" s="29">
        <f>MAX(W12:AA12)</f>
        <v>0.60147991543340384</v>
      </c>
      <c r="AC12" s="29"/>
      <c r="AD12" s="29">
        <f>IF(C12&gt;0,((I12*((3*86)+C12))/(4*C12*86))*(1-(C12-I12)/(569-86)),0)</f>
        <v>6.961697722567288E-2</v>
      </c>
      <c r="AE12" s="29">
        <f>IF(D12&gt;0,((J12*((3*86)+D12))/(4*D12*86))*(1-(D12-J12)/(569-86)),0)</f>
        <v>0</v>
      </c>
      <c r="AF12" s="29">
        <f>IF(E12&gt;0,((K12*((3*86)+E12))/(4*E12*86))*(1-(E12-K12)/(569-86)),0)</f>
        <v>0</v>
      </c>
      <c r="AG12" s="29">
        <f>IF(F12&gt;0,((L12*((3*86)+F12))/(4*F12*86))*(1-(F12-L12)/(569-86)),0)</f>
        <v>0</v>
      </c>
      <c r="AH12" s="29">
        <f>IF(G12&gt;0,((M12*((3*86)+G12))/(4*G12*86))*(1-(G12-M12)/(569-86)),0)</f>
        <v>0</v>
      </c>
      <c r="AI12" s="2"/>
      <c r="AQ12" t="s">
        <v>28</v>
      </c>
      <c r="AR12" s="8">
        <f t="shared" ref="AR12:AV14" si="6">MAX(W4,W8,W12,W16,W20,W24,W28,W32)</f>
        <v>3.2329545454545459</v>
      </c>
      <c r="AS12" s="8">
        <f t="shared" si="6"/>
        <v>0.70073891625615758</v>
      </c>
      <c r="AT12" s="8">
        <f t="shared" si="6"/>
        <v>0</v>
      </c>
      <c r="AU12" s="5">
        <f t="shared" si="6"/>
        <v>0</v>
      </c>
      <c r="AV12" s="5">
        <f t="shared" si="6"/>
        <v>0</v>
      </c>
      <c r="AW12" s="5"/>
    </row>
    <row r="13" spans="1:60" x14ac:dyDescent="0.35">
      <c r="A13" s="32" t="s">
        <v>54</v>
      </c>
      <c r="B13" t="s">
        <v>29</v>
      </c>
      <c r="C13">
        <v>561</v>
      </c>
      <c r="D13">
        <v>463</v>
      </c>
      <c r="E13">
        <v>110</v>
      </c>
      <c r="F13">
        <v>4</v>
      </c>
      <c r="G13">
        <v>0</v>
      </c>
      <c r="I13">
        <v>86</v>
      </c>
      <c r="J13">
        <v>67</v>
      </c>
      <c r="K13">
        <v>19</v>
      </c>
      <c r="L13">
        <v>0</v>
      </c>
      <c r="M13">
        <v>0</v>
      </c>
      <c r="O13" s="28">
        <f>IF(I13&gt;0, I13/C13, 0)</f>
        <v>0.15329768270944741</v>
      </c>
      <c r="P13" s="28">
        <f>IF(J13&gt;0, J13/D13, 0)</f>
        <v>0.1447084233261339</v>
      </c>
      <c r="Q13" s="28">
        <f>IF(K13&gt;0, K13/E13, 0)</f>
        <v>0.17272727272727273</v>
      </c>
      <c r="R13" s="28">
        <f>IF(L13&gt;0, L13/F13, 0)</f>
        <v>0</v>
      </c>
      <c r="S13" s="28">
        <f>IF(M13&gt;0, M13/G13, 0)</f>
        <v>0</v>
      </c>
      <c r="T13" s="28"/>
      <c r="U13" s="28">
        <f>86/569</f>
        <v>0.15114235500878734</v>
      </c>
      <c r="V13" s="28"/>
      <c r="W13" s="29">
        <f>IF(O13&gt;0, O13/$U13, 0)</f>
        <v>1.0142602495543671</v>
      </c>
      <c r="X13" s="29">
        <f>IF(P13&gt;0, P13/$U13, 0)</f>
        <v>0.9574313124717464</v>
      </c>
      <c r="Y13" s="29">
        <f>IF(Q13&gt;0, Q13/$U13, 0)</f>
        <v>1.1428118393234674</v>
      </c>
      <c r="Z13" s="29">
        <f>R13/$U13</f>
        <v>0</v>
      </c>
      <c r="AA13" s="29">
        <f>S13/$U13</f>
        <v>0</v>
      </c>
      <c r="AB13" s="29">
        <f>MAX(W13:AA13)</f>
        <v>1.1428118393234674</v>
      </c>
      <c r="AC13" s="29"/>
      <c r="AD13" s="29">
        <f>IF(C13&gt;0,((I13*((3*86)+C13))/(4*C13*86))*(1-(C13-I13)/(569-86)),0)</f>
        <v>6.045105789351312E-3</v>
      </c>
      <c r="AE13" s="29">
        <f>IF(D13&gt;0,((J13*((3*86)+D13))/(4*D13*86))*(1-(D13-J13)/(569-86)),0)</f>
        <v>5.4631453548427959E-2</v>
      </c>
      <c r="AF13" s="29">
        <f>IF(E13&gt;0,((K13*((3*86)+E13))/(4*E13*86))*(1-(E13-K13)/(569-86)),0)</f>
        <v>0.14996476391825228</v>
      </c>
      <c r="AG13" s="29">
        <f>IF(F13&gt;0,((L13*((3*86)+F13))/(4*F13*86))*(1-(F13-L13)/(569-86)),0)</f>
        <v>0</v>
      </c>
      <c r="AH13" s="29">
        <f>IF(G13&gt;0,((M13*((3*86)+G13))/(4*G13*86))*(1-(G13-M13)/(569-86)),0)</f>
        <v>0</v>
      </c>
      <c r="AI13" s="2"/>
      <c r="AQ13" t="s">
        <v>29</v>
      </c>
      <c r="AR13" s="8">
        <f t="shared" si="6"/>
        <v>1.117878192534381</v>
      </c>
      <c r="AS13" s="8">
        <f t="shared" si="6"/>
        <v>2.3524547803617573</v>
      </c>
      <c r="AT13" s="8">
        <f t="shared" si="6"/>
        <v>3.2985507246376815</v>
      </c>
      <c r="AU13" s="5">
        <f t="shared" si="6"/>
        <v>3.308139534883721</v>
      </c>
      <c r="AV13" s="5">
        <f t="shared" si="6"/>
        <v>0</v>
      </c>
      <c r="AW13" s="5"/>
    </row>
    <row r="14" spans="1:60" s="1" customFormat="1" x14ac:dyDescent="0.35">
      <c r="A14" s="32" t="s">
        <v>54</v>
      </c>
      <c r="B14" s="1" t="s">
        <v>30</v>
      </c>
      <c r="C14" s="1">
        <v>17</v>
      </c>
      <c r="D14" s="1">
        <v>3</v>
      </c>
      <c r="E14" s="1">
        <v>0</v>
      </c>
      <c r="F14" s="1">
        <v>0</v>
      </c>
      <c r="G14" s="1">
        <v>0</v>
      </c>
      <c r="I14" s="1">
        <v>2</v>
      </c>
      <c r="J14" s="1">
        <v>0</v>
      </c>
      <c r="K14" s="1">
        <v>0</v>
      </c>
      <c r="L14" s="1">
        <v>0</v>
      </c>
      <c r="M14" s="1">
        <v>0</v>
      </c>
      <c r="O14" s="30">
        <f>IF(I14&gt;0, I14/C14, 0)</f>
        <v>0.11764705882352941</v>
      </c>
      <c r="P14" s="30">
        <f>IF(J14&gt;0, J14/D14, 0)</f>
        <v>0</v>
      </c>
      <c r="Q14" s="30">
        <f>IF(K14&gt;0, K14/E14, 0)</f>
        <v>0</v>
      </c>
      <c r="R14" s="30">
        <f>IF(L14&gt;0, L14/F14, 0)</f>
        <v>0</v>
      </c>
      <c r="S14" s="30">
        <f>IF(M14&gt;0, M14/G14, 0)</f>
        <v>0</v>
      </c>
      <c r="T14" s="30"/>
      <c r="U14" s="30">
        <f>86/569</f>
        <v>0.15114235500878734</v>
      </c>
      <c r="V14" s="30"/>
      <c r="W14" s="31">
        <f>IF(O14&gt;0, O14/$U14, 0)</f>
        <v>0.77838577291381672</v>
      </c>
      <c r="X14" s="31">
        <f>IF(P14&gt;0, P14/$U14, 0)</f>
        <v>0</v>
      </c>
      <c r="Y14" s="31">
        <f>IF(Q14&gt;0, Q14/$U14, 0)</f>
        <v>0</v>
      </c>
      <c r="Z14" s="31">
        <f>R14/$U14</f>
        <v>0</v>
      </c>
      <c r="AA14" s="31">
        <f>S14/$U14</f>
        <v>0</v>
      </c>
      <c r="AB14" s="31">
        <f>MAX(W14:AA14)</f>
        <v>0.77838577291381672</v>
      </c>
      <c r="AC14" s="31"/>
      <c r="AD14" s="31">
        <f>IF(C14&gt;0,((I14*((3*86)+C14))/(4*C14*86))*(1-(C14-I14)/(569-86)),0)</f>
        <v>9.1128463518875713E-2</v>
      </c>
      <c r="AE14" s="31">
        <f>IF(D14&gt;0,((J14*((3*86)+D14))/(4*D14*86))*(1-(D14-J14)/(569-86)),0)</f>
        <v>0</v>
      </c>
      <c r="AF14" s="31">
        <f>IF(E14&gt;0,((K14*((3*86)+E14))/(4*E14*86))*(1-(E14-K14)/(569-86)),0)</f>
        <v>0</v>
      </c>
      <c r="AG14" s="31">
        <f>IF(F14&gt;0,((L14*((3*86)+F14))/(4*F14*86))*(1-(F14-L14)/(569-86)),0)</f>
        <v>0</v>
      </c>
      <c r="AH14" s="31">
        <f>IF(G14&gt;0,((M14*((3*86)+G14))/(4*G14*86))*(1-(G14-M14)/(569-86)),0)</f>
        <v>0</v>
      </c>
      <c r="AI14" s="9"/>
      <c r="AQ14" s="1" t="s">
        <v>30</v>
      </c>
      <c r="AR14" s="15">
        <f t="shared" si="6"/>
        <v>5.0803571428571432</v>
      </c>
      <c r="AS14" s="15">
        <f t="shared" si="6"/>
        <v>0.54975845410628021</v>
      </c>
      <c r="AT14" s="15">
        <f t="shared" si="6"/>
        <v>4.3769230769230774</v>
      </c>
      <c r="AU14" s="14">
        <f t="shared" si="6"/>
        <v>0</v>
      </c>
      <c r="AV14" s="14">
        <f t="shared" si="6"/>
        <v>0</v>
      </c>
      <c r="AW14" s="14"/>
    </row>
    <row r="15" spans="1:60" x14ac:dyDescent="0.35">
      <c r="A15" s="32" t="s">
        <v>31</v>
      </c>
      <c r="B15" t="s">
        <v>27</v>
      </c>
      <c r="C15" s="25">
        <v>544</v>
      </c>
      <c r="D15" s="25">
        <v>285</v>
      </c>
      <c r="E15" s="25">
        <v>15</v>
      </c>
      <c r="F15" s="25">
        <v>0</v>
      </c>
      <c r="G15" s="25">
        <v>0</v>
      </c>
      <c r="I15" s="25">
        <v>24</v>
      </c>
      <c r="J15" s="25">
        <v>8</v>
      </c>
      <c r="K15" s="25">
        <v>1</v>
      </c>
      <c r="L15" s="25">
        <v>0</v>
      </c>
      <c r="M15" s="25">
        <v>0</v>
      </c>
      <c r="O15" s="2">
        <f>IF(I15&gt;0, I15/C15, 0)</f>
        <v>4.4117647058823532E-2</v>
      </c>
      <c r="P15" s="2">
        <f>IF(J15&gt;0, J15/D15, 0)</f>
        <v>2.8070175438596492E-2</v>
      </c>
      <c r="Q15" s="2">
        <f>IF(K15&gt;0, K15/E15, 0)</f>
        <v>6.6666666666666666E-2</v>
      </c>
      <c r="R15" s="2">
        <f>IF(L15&gt;0, L15/F15, 0)</f>
        <v>0</v>
      </c>
      <c r="S15" s="2">
        <f>IF(M15&gt;0, M15/G15, 0)</f>
        <v>0</v>
      </c>
      <c r="T15" s="2"/>
      <c r="U15" s="2">
        <f>29/569</f>
        <v>5.0966608084358524E-2</v>
      </c>
      <c r="V15" s="2"/>
      <c r="W15" s="3">
        <f>IF(O15&gt;0, O15/$U15, 0)</f>
        <v>0.86561866125760656</v>
      </c>
      <c r="X15" s="3">
        <f>IF(P15&gt;0, P15/$U15, 0)</f>
        <v>0.55075620084694499</v>
      </c>
      <c r="Y15" s="3">
        <f>IF(Q15&gt;0, Q15/$U15, 0)</f>
        <v>1.3080459770114943</v>
      </c>
      <c r="Z15" s="3">
        <f>R15/$U15</f>
        <v>0</v>
      </c>
      <c r="AA15" s="3">
        <f>S15/$U15</f>
        <v>0</v>
      </c>
      <c r="AB15" s="3">
        <f>MAX(W15:AA15)</f>
        <v>1.3080459770114943</v>
      </c>
      <c r="AC15" s="3"/>
      <c r="AD15" s="3">
        <f>IF(C15&gt;0,((I15*((3*29)+C15))/(4*C15*29))*(1-(C15-I15)/(569-29)),0)</f>
        <v>8.8883254451205887E-3</v>
      </c>
      <c r="AE15" s="3">
        <f>IF(D15&gt;0,((J15*((3*29)+D15))/(4*D15*29))*(1-(D15-J15)/(569-29)),0)</f>
        <v>4.3842172481010952E-2</v>
      </c>
      <c r="AF15" s="3">
        <f>IF(E15&gt;0,((K15*((3*29)+E15))/(4*E15*29))*(1-(E15-K15)/(569-29)),0)</f>
        <v>5.7100893997445723E-2</v>
      </c>
      <c r="AG15" s="3">
        <f>IF(F15&gt;0,((L15*((3*29)+F15))/(4*F15*29))*(1-(F15-L15)/(569-29)),0)</f>
        <v>0</v>
      </c>
      <c r="AH15" s="3">
        <f>IF(G15&gt;0,((M15*((3*29)+G15))/(4*G15*29))*(1-(G15-M15)/(569-29)),0)</f>
        <v>0</v>
      </c>
      <c r="AI15" s="2"/>
    </row>
    <row r="16" spans="1:60" x14ac:dyDescent="0.35">
      <c r="A16" s="32" t="s">
        <v>31</v>
      </c>
      <c r="B16" t="s">
        <v>28</v>
      </c>
      <c r="C16" s="25">
        <v>275</v>
      </c>
      <c r="D16" s="25">
        <v>28</v>
      </c>
      <c r="E16" s="25">
        <v>1</v>
      </c>
      <c r="F16" s="25">
        <v>0</v>
      </c>
      <c r="G16" s="25">
        <v>0</v>
      </c>
      <c r="I16" s="25">
        <v>16</v>
      </c>
      <c r="J16" s="25">
        <v>1</v>
      </c>
      <c r="K16" s="25">
        <v>0</v>
      </c>
      <c r="L16" s="25">
        <v>0</v>
      </c>
      <c r="M16" s="25">
        <v>0</v>
      </c>
      <c r="O16" s="2">
        <f>IF(I16&gt;0, I16/C16, 0)</f>
        <v>5.8181818181818182E-2</v>
      </c>
      <c r="P16" s="2">
        <f>IF(J16&gt;0, J16/D16, 0)</f>
        <v>3.5714285714285712E-2</v>
      </c>
      <c r="Q16" s="2">
        <f>IF(K16&gt;0, K16/E16, 0)</f>
        <v>0</v>
      </c>
      <c r="R16" s="2">
        <f>IF(L16&gt;0, L16/F16, 0)</f>
        <v>0</v>
      </c>
      <c r="S16" s="2">
        <f>IF(M16&gt;0, M16/G16, 0)</f>
        <v>0</v>
      </c>
      <c r="T16" s="2"/>
      <c r="U16" s="2">
        <f>29/569</f>
        <v>5.0966608084358524E-2</v>
      </c>
      <c r="V16" s="2"/>
      <c r="W16" s="3">
        <f>IF(O16&gt;0, O16/$U16, 0)</f>
        <v>1.1415673981191223</v>
      </c>
      <c r="X16" s="3">
        <f>IF(P16&gt;0, P16/$U16, 0)</f>
        <v>0.70073891625615758</v>
      </c>
      <c r="Y16" s="3">
        <f>IF(Q16&gt;0, Q16/$U16, 0)</f>
        <v>0</v>
      </c>
      <c r="Z16" s="3">
        <f>R16/$U16</f>
        <v>0</v>
      </c>
      <c r="AA16" s="3">
        <f>S16/$U16</f>
        <v>0</v>
      </c>
      <c r="AB16" s="3">
        <f>MAX(W16:AA16)</f>
        <v>1.1415673981191223</v>
      </c>
      <c r="AC16" s="3"/>
      <c r="AD16" s="3">
        <f>IF(C16&gt;0,((I16*((3*29)+C16))/(4*C16*29))*(1-(C16-I16)/(569-29)),0)</f>
        <v>9.4482294206432144E-2</v>
      </c>
      <c r="AE16" s="3">
        <f>IF(D16&gt;0,((J16*((3*29)+D16))/(4*D16*29))*(1-(D16-J16)/(569-29)),0)</f>
        <v>3.363608374384236E-2</v>
      </c>
      <c r="AF16" s="3">
        <f>IF(E16&gt;0,((K16*((3*29)+E16))/(4*E16*29))*(1-(E16-K16)/(569-29)),0)</f>
        <v>0</v>
      </c>
      <c r="AG16" s="3">
        <f>IF(F16&gt;0,((L16*((3*29)+F16))/(4*F16*29))*(1-(F16-L16)/(569-29)),0)</f>
        <v>0</v>
      </c>
      <c r="AH16" s="3">
        <f>IF(G16&gt;0,((M16*((3*29)+G16))/(4*G16*29))*(1-(G16-M16)/(569-29)),0)</f>
        <v>0</v>
      </c>
      <c r="AI16" s="2"/>
    </row>
    <row r="17" spans="1:70" x14ac:dyDescent="0.35">
      <c r="A17" s="32" t="s">
        <v>31</v>
      </c>
      <c r="B17" t="s">
        <v>29</v>
      </c>
      <c r="C17" s="25">
        <v>552</v>
      </c>
      <c r="D17" s="25">
        <v>289</v>
      </c>
      <c r="E17" s="25">
        <v>16</v>
      </c>
      <c r="F17" s="25">
        <v>4</v>
      </c>
      <c r="G17" s="25">
        <v>0</v>
      </c>
      <c r="I17" s="25">
        <v>24</v>
      </c>
      <c r="J17" s="25">
        <v>11</v>
      </c>
      <c r="K17" s="25">
        <v>0</v>
      </c>
      <c r="L17" s="25">
        <v>0</v>
      </c>
      <c r="M17" s="25">
        <v>0</v>
      </c>
      <c r="O17" s="2">
        <f>IF(I17&gt;0, I17/C17, 0)</f>
        <v>4.3478260869565216E-2</v>
      </c>
      <c r="P17" s="2">
        <f>IF(J17&gt;0, J17/D17, 0)</f>
        <v>3.8062283737024222E-2</v>
      </c>
      <c r="Q17" s="2">
        <f>IF(K17&gt;0, K17/E17, 0)</f>
        <v>0</v>
      </c>
      <c r="R17" s="2">
        <f>IF(L17&gt;0, L17/F17, 0)</f>
        <v>0</v>
      </c>
      <c r="S17" s="2">
        <f>IF(M17&gt;0, M17/G17, 0)</f>
        <v>0</v>
      </c>
      <c r="T17" s="2"/>
      <c r="U17" s="2">
        <f>29/569</f>
        <v>5.0966608084358524E-2</v>
      </c>
      <c r="V17" s="2"/>
      <c r="W17" s="3">
        <f>IF(O17&gt;0, O17/$U17, 0)</f>
        <v>0.85307346326836575</v>
      </c>
      <c r="X17" s="3">
        <f>IF(P17&gt;0, P17/$U17, 0)</f>
        <v>0.74680825677126839</v>
      </c>
      <c r="Y17" s="3">
        <f>IF(Q17&gt;0, Q17/$U17, 0)</f>
        <v>0</v>
      </c>
      <c r="Z17" s="3">
        <f>R17/$U17</f>
        <v>0</v>
      </c>
      <c r="AA17" s="3">
        <f>S17/$U17</f>
        <v>0</v>
      </c>
      <c r="AB17" s="3">
        <f>MAX(W17:AA17)</f>
        <v>0.85307346326836575</v>
      </c>
      <c r="AC17" s="3"/>
      <c r="AD17" s="3">
        <f>IF(C17&gt;0,((I17*((3*29)+C17))/(4*C17*29))*(1-(C17-I17)/(569-29)),0)</f>
        <v>5.3223388305847158E-3</v>
      </c>
      <c r="AE17" s="3">
        <f>IF(D17&gt;0,((J17*((3*29)+D17))/(4*D17*29))*(1-(D17-J17)/(569-29)),0)</f>
        <v>5.9859382112096585E-2</v>
      </c>
      <c r="AF17" s="3">
        <f>IF(E17&gt;0,((K17*((3*29)+E17))/(4*E17*29))*(1-(E17-K17)/(569-29)),0)</f>
        <v>0</v>
      </c>
      <c r="AG17" s="3">
        <f>IF(F17&gt;0,((L17*((3*29)+F17))/(4*F17*29))*(1-(F17-L17)/(569-29)),0)</f>
        <v>0</v>
      </c>
      <c r="AH17" s="3">
        <f>IF(G17&gt;0,((M17*((3*29)+G17))/(4*G17*29))*(1-(G17-M17)/(569-29)),0)</f>
        <v>0</v>
      </c>
      <c r="AI17" s="2"/>
    </row>
    <row r="18" spans="1:70" s="1" customFormat="1" x14ac:dyDescent="0.35">
      <c r="A18" s="32" t="s">
        <v>31</v>
      </c>
      <c r="B18" s="1" t="s">
        <v>30</v>
      </c>
      <c r="C18" s="1">
        <v>343</v>
      </c>
      <c r="D18" s="1">
        <v>37</v>
      </c>
      <c r="E18" s="1">
        <v>0</v>
      </c>
      <c r="F18" s="1">
        <v>0</v>
      </c>
      <c r="G18" s="1">
        <v>0</v>
      </c>
      <c r="I18" s="1">
        <v>22</v>
      </c>
      <c r="J18" s="1">
        <v>1</v>
      </c>
      <c r="K18" s="1">
        <v>0</v>
      </c>
      <c r="L18" s="1">
        <v>0</v>
      </c>
      <c r="M18" s="1">
        <v>0</v>
      </c>
      <c r="O18" s="9">
        <f>IF(I18&gt;0, I18/C18, 0)</f>
        <v>6.4139941690962099E-2</v>
      </c>
      <c r="P18" s="9">
        <f>IF(J18&gt;0, J18/D18, 0)</f>
        <v>2.7027027027027029E-2</v>
      </c>
      <c r="Q18" s="9">
        <f>IF(K18&gt;0, K18/E18, 0)</f>
        <v>0</v>
      </c>
      <c r="R18" s="9">
        <f>IF(L18&gt;0, L18/F18, 0)</f>
        <v>0</v>
      </c>
      <c r="S18" s="9">
        <f>IF(M18&gt;0, M18/G18, 0)</f>
        <v>0</v>
      </c>
      <c r="T18" s="9"/>
      <c r="U18" s="9">
        <f>29/569</f>
        <v>5.0966608084358524E-2</v>
      </c>
      <c r="V18" s="9"/>
      <c r="W18" s="10">
        <f>IF(O18&gt;0, O18/$U18, 0)</f>
        <v>1.258469890419222</v>
      </c>
      <c r="X18" s="10">
        <f>IF(P18&gt;0, P18/$U18, 0)</f>
        <v>0.53028890959925445</v>
      </c>
      <c r="Y18" s="10">
        <f>IF(Q18&gt;0, Q18/$U18, 0)</f>
        <v>0</v>
      </c>
      <c r="Z18" s="10">
        <f>R18/$U18</f>
        <v>0</v>
      </c>
      <c r="AA18" s="10">
        <f>S18/$U18</f>
        <v>0</v>
      </c>
      <c r="AB18" s="10">
        <f>MAX(W18:AA18)</f>
        <v>1.258469890419222</v>
      </c>
      <c r="AC18" s="10"/>
      <c r="AD18" s="10">
        <f>IF(C18&gt;0,((I18*((3*29)+C18))/(4*C18*29))*(1-(C18-I18)/(569-29)),0)</f>
        <v>9.6424941076594842E-2</v>
      </c>
      <c r="AE18" s="10">
        <f>IF(D18&gt;0,((J18*((3*29)+D18))/(4*D18*29))*(1-(D18-J18)/(569-29)),0)</f>
        <v>2.6964895930413173E-2</v>
      </c>
      <c r="AF18" s="10">
        <f>IF(E18&gt;0,((K18*((3*29)+E18))/(4*E18*29))*(1-(E18-K18)/(569-29)),0)</f>
        <v>0</v>
      </c>
      <c r="AG18" s="10">
        <f>IF(F18&gt;0,((L18*((3*29)+F18))/(4*F18*29))*(1-(F18-L18)/(569-29)),0)</f>
        <v>0</v>
      </c>
      <c r="AH18" s="10">
        <f>IF(G18&gt;0,((M18*((3*29)+G18))/(4*G18*29))*(1-(G18-M18)/(569-29)),0)</f>
        <v>0</v>
      </c>
      <c r="AI18" s="9"/>
    </row>
    <row r="19" spans="1:70" x14ac:dyDescent="0.35">
      <c r="A19" s="32" t="s">
        <v>55</v>
      </c>
      <c r="B19" t="s">
        <v>27</v>
      </c>
      <c r="C19">
        <v>564</v>
      </c>
      <c r="D19">
        <v>495</v>
      </c>
      <c r="E19">
        <v>155</v>
      </c>
      <c r="F19">
        <v>5</v>
      </c>
      <c r="G19">
        <v>0</v>
      </c>
      <c r="I19">
        <v>32</v>
      </c>
      <c r="J19">
        <v>22</v>
      </c>
      <c r="K19">
        <v>8</v>
      </c>
      <c r="L19">
        <v>1</v>
      </c>
      <c r="M19">
        <v>0</v>
      </c>
      <c r="O19" s="28">
        <f>IF(I19&gt;0, I19/C19, 0)</f>
        <v>5.6737588652482268E-2</v>
      </c>
      <c r="P19" s="28">
        <f>IF(J19&gt;0, J19/D19, 0)</f>
        <v>4.4444444444444446E-2</v>
      </c>
      <c r="Q19" s="28">
        <f>IF(K19&gt;0, K19/E19, 0)</f>
        <v>5.1612903225806452E-2</v>
      </c>
      <c r="R19" s="28">
        <f>IF(L19&gt;0, L19/F19, 0)</f>
        <v>0.2</v>
      </c>
      <c r="S19" s="28">
        <f>IF(M19&gt;0, M19/G19, 0)</f>
        <v>0</v>
      </c>
      <c r="T19" s="28"/>
      <c r="U19" s="28">
        <f>32/569</f>
        <v>5.6239015817223195E-2</v>
      </c>
      <c r="V19" s="28"/>
      <c r="W19" s="29">
        <f>O19/$U19</f>
        <v>1.0088652482269505</v>
      </c>
      <c r="X19" s="29">
        <f>P19/$U19</f>
        <v>0.79027777777777786</v>
      </c>
      <c r="Y19" s="29">
        <f>Q19/$U19</f>
        <v>0.91774193548387106</v>
      </c>
      <c r="Z19" s="29">
        <f>R19/$U19</f>
        <v>3.5562500000000004</v>
      </c>
      <c r="AA19" s="29">
        <f>S19/$U19</f>
        <v>0</v>
      </c>
      <c r="AB19" s="29">
        <f>MAX(W19:AA19)</f>
        <v>3.5562500000000004</v>
      </c>
      <c r="AC19" s="29"/>
      <c r="AD19" s="29">
        <f>IF(C19&gt;0,((I19*((3*32)+C19))/(4*C19*32))*(1-(C19-I19)/(569-32)),0)</f>
        <v>2.7239589524149267E-3</v>
      </c>
      <c r="AE19" s="29">
        <f>IF(D19&gt;0,((J19*((3*32)+D19))/(4*D19*32))*(1-(D19-J19)/(569-32)),0)</f>
        <v>2.4456859093730597E-2</v>
      </c>
      <c r="AF19" s="29">
        <f>IF(E19&gt;0,((K19*((3*32)+E19))/(4*E19*32))*(1-(E19-K19)/(569-32)),0)</f>
        <v>7.3504234997296816E-2</v>
      </c>
      <c r="AG19" s="29">
        <f>IF(F19&gt;0,((L19*((3*32)+F19))/(4*F19*32))*(1-(F19-L19)/(569-32)),0)</f>
        <v>0.15663698789571695</v>
      </c>
      <c r="AH19" s="29">
        <f>IF(G19&gt;0,((M19*((3*32)+G19))/(4*G19*32))*(1-(G19-M19)/(569-32)),0)</f>
        <v>0</v>
      </c>
      <c r="AI19" s="2"/>
      <c r="AQ19" t="s">
        <v>27</v>
      </c>
      <c r="AS19" s="5"/>
    </row>
    <row r="20" spans="1:70" x14ac:dyDescent="0.35">
      <c r="A20" s="32" t="s">
        <v>55</v>
      </c>
      <c r="B20" t="s">
        <v>28</v>
      </c>
      <c r="C20">
        <v>33</v>
      </c>
      <c r="D20">
        <v>8</v>
      </c>
      <c r="E20">
        <v>1</v>
      </c>
      <c r="F20">
        <v>0</v>
      </c>
      <c r="G20">
        <v>0</v>
      </c>
      <c r="I20">
        <v>6</v>
      </c>
      <c r="J20">
        <v>0</v>
      </c>
      <c r="K20">
        <v>0</v>
      </c>
      <c r="L20">
        <v>0</v>
      </c>
      <c r="M20">
        <v>0</v>
      </c>
      <c r="O20" s="28">
        <f>IF(I20&gt;0, I20/C20, 0)</f>
        <v>0.18181818181818182</v>
      </c>
      <c r="P20" s="28">
        <f>IF(J20&gt;0, J20/D20, 0)</f>
        <v>0</v>
      </c>
      <c r="Q20" s="28">
        <f>IF(K20&gt;0, K20/E20, 0)</f>
        <v>0</v>
      </c>
      <c r="R20" s="28">
        <f>IF(L20&gt;0, L20/F20, 0)</f>
        <v>0</v>
      </c>
      <c r="S20" s="28">
        <f>IF(M20&gt;0, M20/G20, 0)</f>
        <v>0</v>
      </c>
      <c r="T20" s="28"/>
      <c r="U20" s="28">
        <f>32/569</f>
        <v>5.6239015817223195E-2</v>
      </c>
      <c r="V20" s="28"/>
      <c r="W20" s="29">
        <f>O20/$U20</f>
        <v>3.2329545454545459</v>
      </c>
      <c r="X20" s="29">
        <f>P20/$U20</f>
        <v>0</v>
      </c>
      <c r="Y20" s="29">
        <f>Q20/$U20</f>
        <v>0</v>
      </c>
      <c r="Z20" s="29">
        <f>R20/$U20</f>
        <v>0</v>
      </c>
      <c r="AA20" s="29">
        <f>S20/$U20</f>
        <v>0</v>
      </c>
      <c r="AB20" s="29">
        <f>MAX(W20:AA20)</f>
        <v>3.2329545454545459</v>
      </c>
      <c r="AC20" s="29"/>
      <c r="AD20" s="29">
        <f>IF(C20&gt;0,((I20*((3*32)+C20))/(4*C20*32))*(1-(C20-I20)/(569-32)),0)</f>
        <v>0.17402552056881665</v>
      </c>
      <c r="AE20" s="29">
        <f>IF(D20&gt;0,((J20*((3*32)+D20))/(4*D20*32))*(1-(D20-J20)/(569-32)),0)</f>
        <v>0</v>
      </c>
      <c r="AF20" s="29">
        <f>IF(E20&gt;0,((K20*((3*32)+E20))/(4*E20*32))*(1-(E20-K20)/(569-32)),0)</f>
        <v>0</v>
      </c>
      <c r="AG20" s="29">
        <f>IF(F20&gt;0,((L20*((3*32)+F20))/(4*F20*32))*(1-(F20-L20)/(569-32)),0)</f>
        <v>0</v>
      </c>
      <c r="AH20" s="29">
        <f>IF(G20&gt;0,((M20*((3*32)+G20))/(4*G20*32))*(1-(G20-M20)/(569-32)),0)</f>
        <v>0</v>
      </c>
      <c r="AI20" s="2"/>
      <c r="AQ20" t="s">
        <v>28</v>
      </c>
    </row>
    <row r="21" spans="1:70" x14ac:dyDescent="0.35">
      <c r="A21" s="32" t="s">
        <v>55</v>
      </c>
      <c r="B21" t="s">
        <v>29</v>
      </c>
      <c r="C21">
        <v>561</v>
      </c>
      <c r="D21">
        <v>476</v>
      </c>
      <c r="E21">
        <v>139</v>
      </c>
      <c r="F21">
        <v>7</v>
      </c>
      <c r="G21">
        <v>0</v>
      </c>
      <c r="I21">
        <v>31</v>
      </c>
      <c r="J21">
        <v>19</v>
      </c>
      <c r="K21">
        <v>5</v>
      </c>
      <c r="L21">
        <v>1</v>
      </c>
      <c r="M21">
        <v>0</v>
      </c>
      <c r="O21" s="28">
        <f>IF(I21&gt;0, I21/C21, 0)</f>
        <v>5.5258467023172907E-2</v>
      </c>
      <c r="P21" s="28">
        <f>IF(J21&gt;0, J21/D21, 0)</f>
        <v>3.9915966386554619E-2</v>
      </c>
      <c r="Q21" s="28">
        <f>IF(K21&gt;0, K21/E21, 0)</f>
        <v>3.5971223021582732E-2</v>
      </c>
      <c r="R21" s="28">
        <f>IF(L21&gt;0, L21/F21, 0)</f>
        <v>0.14285714285714285</v>
      </c>
      <c r="S21" s="28">
        <f>IF(M21&gt;0, M21/G21, 0)</f>
        <v>0</v>
      </c>
      <c r="T21" s="28"/>
      <c r="U21" s="28">
        <f>32/569</f>
        <v>5.6239015817223195E-2</v>
      </c>
      <c r="V21" s="28"/>
      <c r="W21" s="29">
        <f>O21/$U21</f>
        <v>0.98256461675579332</v>
      </c>
      <c r="X21" s="29">
        <f>P21/$U21</f>
        <v>0.70975577731092432</v>
      </c>
      <c r="Y21" s="29">
        <f>Q21/$U21</f>
        <v>0.63961330935251803</v>
      </c>
      <c r="Z21" s="29">
        <f>R21/$U21</f>
        <v>2.5401785714285716</v>
      </c>
      <c r="AA21" s="29">
        <f>S21/$U21</f>
        <v>0</v>
      </c>
      <c r="AB21" s="29">
        <f>MAX(W21:AA21)</f>
        <v>2.5401785714285716</v>
      </c>
      <c r="AC21" s="29"/>
      <c r="AD21" s="29">
        <f>IF(C21&gt;0,((I21*((3*32)+C21))/(4*C21*32))*(1-(C21-I21)/(569-32)),0)</f>
        <v>3.697242927135315E-3</v>
      </c>
      <c r="AE21" s="29">
        <f>IF(D21&gt;0,((J21*((3*32)+D21))/(4*D21*32))*(1-(D21-J21)/(569-32)),0)</f>
        <v>2.6573478553432537E-2</v>
      </c>
      <c r="AF21" s="29">
        <f>IF(E21&gt;0,((K21*((3*32)+E21))/(4*E21*32))*(1-(E21-K21)/(569-32)),0)</f>
        <v>4.9561433255630137E-2</v>
      </c>
      <c r="AG21" s="29">
        <f>IF(F21&gt;0,((L21*((3*32)+F21))/(4*F21*32))*(1-(F21-L21)/(569-32)),0)</f>
        <v>0.11367093974461293</v>
      </c>
      <c r="AH21" s="29">
        <f>IF(G21&gt;0,((M21*((3*32)+G21))/(4*G21*32))*(1-(G21-M21)/(569-32)),0)</f>
        <v>0</v>
      </c>
      <c r="AI21" s="2"/>
      <c r="AQ21" t="s">
        <v>29</v>
      </c>
    </row>
    <row r="22" spans="1:70" s="1" customFormat="1" x14ac:dyDescent="0.35">
      <c r="A22" s="32" t="s">
        <v>55</v>
      </c>
      <c r="B22" s="1" t="s">
        <v>30</v>
      </c>
      <c r="C22" s="1">
        <v>14</v>
      </c>
      <c r="D22" s="1">
        <v>0</v>
      </c>
      <c r="E22" s="1">
        <v>0</v>
      </c>
      <c r="F22" s="1">
        <v>0</v>
      </c>
      <c r="G22" s="1">
        <v>0</v>
      </c>
      <c r="I22" s="1">
        <v>4</v>
      </c>
      <c r="J22" s="1">
        <v>0</v>
      </c>
      <c r="K22" s="1">
        <v>0</v>
      </c>
      <c r="L22" s="1">
        <v>0</v>
      </c>
      <c r="M22" s="1">
        <v>0</v>
      </c>
      <c r="O22" s="30">
        <f>IF(I22&gt;0, I22/C22, 0)</f>
        <v>0.2857142857142857</v>
      </c>
      <c r="P22" s="30">
        <f>IF(J22&gt;0, J22/D22, 0)</f>
        <v>0</v>
      </c>
      <c r="Q22" s="30">
        <f>IF(K22&gt;0, K22/E22, 0)</f>
        <v>0</v>
      </c>
      <c r="R22" s="30">
        <f>IF(L22&gt;0, L22/F22, 0)</f>
        <v>0</v>
      </c>
      <c r="S22" s="30">
        <f>IF(M22&gt;0, M22/G22, 0)</f>
        <v>0</v>
      </c>
      <c r="T22" s="30"/>
      <c r="U22" s="30">
        <f>32/569</f>
        <v>5.6239015817223195E-2</v>
      </c>
      <c r="V22" s="30"/>
      <c r="W22" s="31">
        <f>O22/$U22</f>
        <v>5.0803571428571432</v>
      </c>
      <c r="X22" s="31">
        <f>P22/$U22</f>
        <v>0</v>
      </c>
      <c r="Y22" s="31">
        <f>Q22/$U22</f>
        <v>0</v>
      </c>
      <c r="Z22" s="31">
        <f>R22/$U22</f>
        <v>0</v>
      </c>
      <c r="AA22" s="31">
        <f>S22/$U22</f>
        <v>0</v>
      </c>
      <c r="AB22" s="31">
        <f>MAX(W22:AA22)</f>
        <v>5.0803571428571432</v>
      </c>
      <c r="AC22" s="31"/>
      <c r="AD22" s="31">
        <f>IF(C22&gt;0,((I22*((3*32)+C22))/(4*C22*32))*(1-(C22-I22)/(569-32)),0)</f>
        <v>0.24096335461558924</v>
      </c>
      <c r="AE22" s="31">
        <f>IF(D22&gt;0,((J22*((3*32)+D22))/(4*D22*32))*(1-(D22-J22)/(569-32)),0)</f>
        <v>0</v>
      </c>
      <c r="AF22" s="31">
        <f>IF(E22&gt;0,((K22*((3*32)+E22))/(4*E22*32))*(1-(E22-K22)/(569-32)),0)</f>
        <v>0</v>
      </c>
      <c r="AG22" s="31">
        <f>IF(F22&gt;0,((L22*((3*32)+F22))/(4*F22*32))*(1-(F22-L22)/(569-32)),0)</f>
        <v>0</v>
      </c>
      <c r="AH22" s="31">
        <f>IF(G22&gt;0,((M22*((3*32)+G22))/(4*G22*32))*(1-(G22-M22)/(569-32)),0)</f>
        <v>0</v>
      </c>
      <c r="AI22" s="9"/>
      <c r="AQ22" s="1" t="s">
        <v>30</v>
      </c>
    </row>
    <row r="23" spans="1:70" x14ac:dyDescent="0.35">
      <c r="A23" s="32" t="s">
        <v>32</v>
      </c>
      <c r="B23" t="s">
        <v>27</v>
      </c>
      <c r="C23" s="25">
        <v>465</v>
      </c>
      <c r="D23" s="25">
        <v>136</v>
      </c>
      <c r="E23" s="25">
        <v>0</v>
      </c>
      <c r="F23" s="25">
        <v>0</v>
      </c>
      <c r="G23" s="25">
        <v>0</v>
      </c>
      <c r="I23" s="25">
        <v>43</v>
      </c>
      <c r="J23" s="25">
        <v>30</v>
      </c>
      <c r="K23" s="25">
        <v>0</v>
      </c>
      <c r="L23" s="25">
        <v>0</v>
      </c>
      <c r="M23" s="25">
        <v>0</v>
      </c>
      <c r="O23" s="2">
        <f>IF(I23&gt;0, I23/C23, 0)</f>
        <v>9.2473118279569888E-2</v>
      </c>
      <c r="P23" s="2">
        <f>IF(J23&gt;0, J23/D23, 0)</f>
        <v>0.22058823529411764</v>
      </c>
      <c r="Q23" s="2">
        <f>IF(K23&gt;0, K23/E23, 0)</f>
        <v>0</v>
      </c>
      <c r="R23" s="2">
        <f>IF(L23&gt;0, L23/F23, 0)</f>
        <v>0</v>
      </c>
      <c r="S23" s="2">
        <f>IF(M23&gt;0, M23/G23, 0)</f>
        <v>0</v>
      </c>
      <c r="T23" s="2"/>
      <c r="U23" s="2">
        <f>43/569</f>
        <v>7.5571177504393669E-2</v>
      </c>
      <c r="V23" s="2"/>
      <c r="W23" s="3">
        <f>O23/$U23</f>
        <v>1.2236559139784946</v>
      </c>
      <c r="X23" s="3">
        <f>P23/$U23</f>
        <v>2.9189466484268127</v>
      </c>
      <c r="Y23" s="3">
        <f>Q23/$U23</f>
        <v>0</v>
      </c>
      <c r="Z23" s="3">
        <f>R23/$U23</f>
        <v>0</v>
      </c>
      <c r="AA23" s="3">
        <f>S23/$U23</f>
        <v>0</v>
      </c>
      <c r="AB23" s="3">
        <f>MAX(W23:AA23)</f>
        <v>2.9189466484268127</v>
      </c>
      <c r="AC23" s="3"/>
      <c r="AD23" s="3">
        <f>IF(C23&gt;0,((I23*((3*43)+C23))/(4*C23*43))*(1-(C23-I23)/(569-43)),0)</f>
        <v>6.3142401569974249E-2</v>
      </c>
      <c r="AE23" s="3">
        <f>IF(D23&gt;0,((J23*((3*43)+D23))/(4*D23*43))*(1-(D23-J23)/(569-43)),0)</f>
        <v>0.27137092789189243</v>
      </c>
      <c r="AF23" s="3">
        <f>IF(E23&gt;0,((K23*((3*43)+E23))/(4*E23*43))*(1-(E23-K23)/(569-43)),0)</f>
        <v>0</v>
      </c>
      <c r="AG23" s="3">
        <f>IF(F23&gt;0,((L23*((3*43)+F23))/(4*F23*43))*(1-(F23-L23)/(569-43)),0)</f>
        <v>0</v>
      </c>
      <c r="AH23" s="3">
        <f>IF(G23&gt;0,((M23*((3*43)+G23))/(4*G23*43))*(1-(G23-M23)/(569-43)),0)</f>
        <v>0</v>
      </c>
    </row>
    <row r="24" spans="1:70" x14ac:dyDescent="0.35">
      <c r="A24" s="32" t="s">
        <v>58</v>
      </c>
      <c r="B24" t="s">
        <v>28</v>
      </c>
      <c r="C24" s="25">
        <v>10</v>
      </c>
      <c r="D24" s="25">
        <v>0</v>
      </c>
      <c r="E24" s="25">
        <v>0</v>
      </c>
      <c r="F24" s="25">
        <v>0</v>
      </c>
      <c r="G24" s="25">
        <v>0</v>
      </c>
      <c r="I24" s="25">
        <v>1</v>
      </c>
      <c r="J24" s="25">
        <v>0</v>
      </c>
      <c r="K24" s="25">
        <v>0</v>
      </c>
      <c r="L24" s="25">
        <v>0</v>
      </c>
      <c r="M24" s="25">
        <v>0</v>
      </c>
      <c r="O24" s="2">
        <f>IF(I24&gt;0, I24/C24, 0)</f>
        <v>0.1</v>
      </c>
      <c r="P24" s="2">
        <f>IF(J24&gt;0, J24/D24, 0)</f>
        <v>0</v>
      </c>
      <c r="Q24" s="2">
        <f>IF(K24&gt;0, K24/E24, 0)</f>
        <v>0</v>
      </c>
      <c r="R24" s="2">
        <f>IF(L24&gt;0, L24/F24, 0)</f>
        <v>0</v>
      </c>
      <c r="S24" s="2">
        <f>IF(M24&gt;0, M24/G24, 0)</f>
        <v>0</v>
      </c>
      <c r="T24" s="2"/>
      <c r="U24" s="2">
        <f>43/569</f>
        <v>7.5571177504393669E-2</v>
      </c>
      <c r="V24" s="2"/>
      <c r="W24" s="3">
        <f>O24/$U24</f>
        <v>1.3232558139534885</v>
      </c>
      <c r="X24" s="3">
        <f>P24/$U24</f>
        <v>0</v>
      </c>
      <c r="Y24" s="3">
        <f>Q24/$U24</f>
        <v>0</v>
      </c>
      <c r="Z24" s="3">
        <f>R24/$U24</f>
        <v>0</v>
      </c>
      <c r="AA24" s="3">
        <f>S24/$U24</f>
        <v>0</v>
      </c>
      <c r="AB24" s="3">
        <f>MAX(W24:AA24)</f>
        <v>1.3232558139534885</v>
      </c>
      <c r="AC24" s="3"/>
      <c r="AD24" s="3">
        <f>IF(C24&gt;0,((I24*((3*43)+C24))/(4*C24*43))*(1-(C24-I24)/(569-43)),0)</f>
        <v>7.9431205234768765E-2</v>
      </c>
      <c r="AE24" s="3">
        <f>IF(D24&gt;0,((J24*((3*43)+D24))/(4*D24*43))*(1-(D24-J24)/(569-43)),0)</f>
        <v>0</v>
      </c>
      <c r="AF24" s="3">
        <f>IF(E24&gt;0,((K24*((3*43)+E24))/(4*E24*43))*(1-(E24-K24)/(569-43)),0)</f>
        <v>0</v>
      </c>
      <c r="AG24" s="3">
        <f>IF(F24&gt;0,((L24*((3*43)+F24))/(4*F24*43))*(1-(F24-L24)/(569-43)),0)</f>
        <v>0</v>
      </c>
      <c r="AH24" s="3">
        <f>IF(G24&gt;0,((M24*((3*43)+G24))/(4*G24*43))*(1-(G24-M24)/(569-43)),0)</f>
        <v>0</v>
      </c>
    </row>
    <row r="25" spans="1:70" x14ac:dyDescent="0.35">
      <c r="A25" s="32" t="s">
        <v>59</v>
      </c>
      <c r="B25" t="s">
        <v>29</v>
      </c>
      <c r="C25" s="25">
        <v>509</v>
      </c>
      <c r="D25" s="25">
        <v>180</v>
      </c>
      <c r="E25" s="25">
        <v>5</v>
      </c>
      <c r="F25" s="25">
        <v>0</v>
      </c>
      <c r="G25" s="25">
        <v>0</v>
      </c>
      <c r="I25" s="25">
        <v>43</v>
      </c>
      <c r="J25" s="25">
        <v>32</v>
      </c>
      <c r="K25" s="25">
        <v>0</v>
      </c>
      <c r="L25" s="25">
        <v>0</v>
      </c>
      <c r="M25" s="25">
        <v>0</v>
      </c>
      <c r="O25" s="2">
        <f>IF(I25&gt;0, I25/C25, 0)</f>
        <v>8.4479371316306479E-2</v>
      </c>
      <c r="P25" s="2">
        <f>IF(J25&gt;0, J25/D25, 0)</f>
        <v>0.17777777777777778</v>
      </c>
      <c r="Q25" s="2">
        <f>IF(K25&gt;0, K25/E25, 0)</f>
        <v>0</v>
      </c>
      <c r="R25" s="2">
        <f>IF(L25&gt;0, L25/F25, 0)</f>
        <v>0</v>
      </c>
      <c r="S25" s="2">
        <f>IF(M25&gt;0, M25/G25, 0)</f>
        <v>0</v>
      </c>
      <c r="T25" s="2"/>
      <c r="U25" s="2">
        <f>43/569</f>
        <v>7.5571177504393669E-2</v>
      </c>
      <c r="V25" s="2"/>
      <c r="W25" s="3">
        <f>O25/$U25</f>
        <v>1.117878192534381</v>
      </c>
      <c r="X25" s="3">
        <f>P25/$U25</f>
        <v>2.3524547803617573</v>
      </c>
      <c r="Y25" s="3">
        <f>Q25/$U25</f>
        <v>0</v>
      </c>
      <c r="Z25" s="3">
        <f>R25/$U25</f>
        <v>0</v>
      </c>
      <c r="AA25" s="3">
        <f>S25/$U25</f>
        <v>0</v>
      </c>
      <c r="AB25" s="3">
        <f>MAX(W25:AA25)</f>
        <v>2.3524547803617573</v>
      </c>
      <c r="AC25" s="3"/>
      <c r="AD25" s="3">
        <f>IF(C25&gt;0,((I25*((3*43)+C25))/(4*C25*43))*(1-(C25-I25)/(569-43)),0)</f>
        <v>3.574443290728857E-2</v>
      </c>
      <c r="AE25" s="3">
        <f>IF(D25&gt;0,((J25*((3*43)+D25))/(4*D25*43))*(1-(D25-J25)/(569-43)),0)</f>
        <v>0.2295163144398267</v>
      </c>
      <c r="AF25" s="3">
        <f>IF(E25&gt;0,((K25*((3*43)+E25))/(4*E25*43))*(1-(E25-K25)/(569-43)),0)</f>
        <v>0</v>
      </c>
      <c r="AG25" s="3">
        <f>IF(F25&gt;0,((L25*((3*43)+F25))/(4*F25*43))*(1-(F25-L25)/(569-43)),0)</f>
        <v>0</v>
      </c>
      <c r="AH25" s="3">
        <f>IF(G25&gt;0,((M25*((3*43)+G25))/(4*G25*43))*(1-(G25-M25)/(569-43)),0)</f>
        <v>0</v>
      </c>
      <c r="BD25" t="s">
        <v>27</v>
      </c>
      <c r="BH25" t="s">
        <v>28</v>
      </c>
      <c r="BL25" t="s">
        <v>29</v>
      </c>
      <c r="BP25" t="s">
        <v>30</v>
      </c>
    </row>
    <row r="26" spans="1:70" s="1" customFormat="1" x14ac:dyDescent="0.35">
      <c r="A26" s="32" t="s">
        <v>60</v>
      </c>
      <c r="B26" s="1" t="s">
        <v>30</v>
      </c>
      <c r="C26" s="1">
        <v>33</v>
      </c>
      <c r="D26" s="1">
        <v>8</v>
      </c>
      <c r="E26" s="1">
        <v>0</v>
      </c>
      <c r="F26" s="1">
        <v>0</v>
      </c>
      <c r="G26" s="1">
        <v>0</v>
      </c>
      <c r="I26" s="1">
        <v>1</v>
      </c>
      <c r="J26" s="1">
        <v>0</v>
      </c>
      <c r="K26" s="1">
        <v>0</v>
      </c>
      <c r="L26" s="1">
        <v>0</v>
      </c>
      <c r="M26" s="1">
        <v>0</v>
      </c>
      <c r="O26" s="9">
        <f>IF(I26&gt;0, I26/C26, 0)</f>
        <v>3.0303030303030304E-2</v>
      </c>
      <c r="P26" s="9">
        <f>IF(J26&gt;0, J26/D26, 0)</f>
        <v>0</v>
      </c>
      <c r="Q26" s="9">
        <f>IF(K26&gt;0, K26/E26, 0)</f>
        <v>0</v>
      </c>
      <c r="R26" s="9">
        <f>IF(L26&gt;0, L26/F26, 0)</f>
        <v>0</v>
      </c>
      <c r="S26" s="9">
        <f>IF(M26&gt;0, M26/G26, 0)</f>
        <v>0</v>
      </c>
      <c r="T26" s="9"/>
      <c r="U26" s="9">
        <f>43/569</f>
        <v>7.5571177504393669E-2</v>
      </c>
      <c r="V26" s="9"/>
      <c r="W26" s="10">
        <f>O26/$U26</f>
        <v>0.4009866102889359</v>
      </c>
      <c r="X26" s="10">
        <f>P26/$U26</f>
        <v>0</v>
      </c>
      <c r="Y26" s="10">
        <f>Q26/$U26</f>
        <v>0</v>
      </c>
      <c r="Z26" s="10">
        <f>R26/$U26</f>
        <v>0</v>
      </c>
      <c r="AA26" s="10">
        <f>S26/$U26</f>
        <v>0</v>
      </c>
      <c r="AB26" s="10">
        <f>MAX(W26:AA26)</f>
        <v>0.4009866102889359</v>
      </c>
      <c r="AC26" s="10"/>
      <c r="AD26" s="10">
        <f>IF(C26&gt;0,((I26*((3*43)+C26))/(4*C26*43))*(1-(C26-I26)/(569-43)),0)</f>
        <v>2.6804877852715861E-2</v>
      </c>
      <c r="AE26" s="10">
        <f>IF(D26&gt;0,((J26*((3*43)+D26))/(4*D26*43))*(1-(D26-J26)/(569-43)),0)</f>
        <v>0</v>
      </c>
      <c r="AF26" s="10">
        <f>IF(E26&gt;0,((K26*((3*43)+E26))/(4*E26*43))*(1-(E26-K26)/(569-43)),0)</f>
        <v>0</v>
      </c>
      <c r="AG26" s="10">
        <f>IF(F26&gt;0,((L26*((3*43)+F26))/(4*F26*43))*(1-(F26-L26)/(569-43)),0)</f>
        <v>0</v>
      </c>
      <c r="AH26" s="10">
        <f>IF(G26&gt;0,((M26*((3*43)+G26))/(4*G26*43))*(1-(G26-M26)/(569-43)),0)</f>
        <v>0</v>
      </c>
      <c r="AQ26" s="1" t="s">
        <v>36</v>
      </c>
      <c r="AX26" s="1" t="s">
        <v>41</v>
      </c>
      <c r="AZ26" s="1" t="s">
        <v>48</v>
      </c>
      <c r="BA26" s="1" t="s">
        <v>44</v>
      </c>
      <c r="BD26" s="1" t="s">
        <v>41</v>
      </c>
      <c r="BF26" s="1" t="s">
        <v>48</v>
      </c>
      <c r="BH26" s="1" t="s">
        <v>41</v>
      </c>
      <c r="BJ26" s="1" t="s">
        <v>48</v>
      </c>
      <c r="BL26" s="1" t="s">
        <v>41</v>
      </c>
      <c r="BN26" s="1" t="s">
        <v>48</v>
      </c>
      <c r="BP26" s="1" t="s">
        <v>41</v>
      </c>
      <c r="BR26" s="1" t="s">
        <v>48</v>
      </c>
    </row>
    <row r="27" spans="1:70" x14ac:dyDescent="0.35">
      <c r="A27" s="32" t="s">
        <v>33</v>
      </c>
      <c r="B27" t="s">
        <v>27</v>
      </c>
      <c r="C27" s="25">
        <v>565</v>
      </c>
      <c r="D27" s="25">
        <v>458</v>
      </c>
      <c r="E27" s="25">
        <v>103</v>
      </c>
      <c r="F27" s="25">
        <v>3</v>
      </c>
      <c r="G27" s="25">
        <v>0</v>
      </c>
      <c r="I27" s="25">
        <v>51</v>
      </c>
      <c r="J27" s="25">
        <v>41</v>
      </c>
      <c r="K27" s="25">
        <v>15</v>
      </c>
      <c r="L27" s="25">
        <v>0</v>
      </c>
      <c r="M27" s="25">
        <v>0</v>
      </c>
      <c r="O27" s="2">
        <f>IF(I27&gt;0, I27/C27, 0)</f>
        <v>9.0265486725663716E-2</v>
      </c>
      <c r="P27" s="2">
        <f>IF(J27&gt;0, J27/D27, 0)</f>
        <v>8.9519650655021835E-2</v>
      </c>
      <c r="Q27" s="2">
        <f>IF(K27&gt;0, K27/E27, 0)</f>
        <v>0.14563106796116504</v>
      </c>
      <c r="R27" s="2">
        <f>IF(L27&gt;0, L27/F27, 0)</f>
        <v>0</v>
      </c>
      <c r="S27" s="2">
        <f>IF(M27&gt;0, M27/G27, 0)</f>
        <v>0</v>
      </c>
      <c r="T27" s="2"/>
      <c r="U27" s="2">
        <f>51/569</f>
        <v>8.9630931458699478E-2</v>
      </c>
      <c r="V27" s="2"/>
      <c r="W27" s="3">
        <f>O27/$U27</f>
        <v>1.0070796460176989</v>
      </c>
      <c r="X27" s="3">
        <f>P27/$U27</f>
        <v>0.99875845534720431</v>
      </c>
      <c r="Y27" s="3">
        <f>Q27/$U27</f>
        <v>1.6247858366647627</v>
      </c>
      <c r="Z27" s="3">
        <f>R27/$U27</f>
        <v>0</v>
      </c>
      <c r="AA27" s="3">
        <f>S27/$U27</f>
        <v>0</v>
      </c>
      <c r="AB27" s="3">
        <f>MAX(W27:AA27)</f>
        <v>1.6247858366647627</v>
      </c>
      <c r="AC27" s="3"/>
      <c r="AD27" s="3">
        <f>IF(C27&gt;0,((I27*((3*51)+C27))/(4*C27*51))*(1-(C27-I27)/(569-51)),0)</f>
        <v>2.4532750196466961E-3</v>
      </c>
      <c r="AE27" s="3">
        <f>IF(D27&gt;0,((J27*((3*51)+D27))/(4*D27*51))*(1-(D27-J27)/(569-51)),0)</f>
        <v>5.2278249314596618E-2</v>
      </c>
      <c r="AF27" s="3">
        <f>IF(E27&gt;0,((K27*((3*51)+E27))/(4*E27*51))*(1-(E27-K27)/(569-51)),0)</f>
        <v>0.15170591983841555</v>
      </c>
      <c r="AG27" s="3">
        <f>IF(F27&gt;0,((L27*((3*51)+F27))/(4*F27*51))*(1-(F27-L27)/(569-51)),0)</f>
        <v>0</v>
      </c>
      <c r="AH27" s="3">
        <f>IF(G27&gt;0,((M27*((3*51)+G27))/(4*G27*51))*(1-(G27-M27)/(569-51)),0)</f>
        <v>0</v>
      </c>
      <c r="AQ27" s="17" t="s">
        <v>27</v>
      </c>
      <c r="AR27" s="24">
        <f t="shared" ref="AR27:AV30" si="7">COUNTIF(W3, "&gt;1") + COUNTIF(W7, "&gt;1") + COUNTIF(W11, "&gt;1") + COUNTIF(W15, "&gt;1") + COUNTIF(W19, "&gt;1") + COUNTIF(W23, "&gt;1") + COUNTIF(W27, "&gt;1") + COUNTIF(W31, "&gt;1")</f>
        <v>4</v>
      </c>
      <c r="AS27" s="24">
        <f t="shared" si="7"/>
        <v>2</v>
      </c>
      <c r="AT27" s="7">
        <f t="shared" si="7"/>
        <v>4</v>
      </c>
      <c r="AU27" s="7">
        <f t="shared" si="7"/>
        <v>1</v>
      </c>
      <c r="AV27" s="18">
        <f t="shared" si="7"/>
        <v>0</v>
      </c>
      <c r="AW27" s="4"/>
      <c r="AX27" t="s">
        <v>26</v>
      </c>
      <c r="AY27" s="5">
        <f>MAX(W3:AA6)</f>
        <v>4.3769230769230774</v>
      </c>
      <c r="AZ27" s="5">
        <f>_xlfn.IFNA(VLOOKUP(AY27, W3:AH6,8,0), _xlfn.IFNA(VLOOKUP(AY27, X3:AH6,8,0), _xlfn.IFNA(VLOOKUP(AY27, Y3:AH6,8,0), _xlfn.IFNA(VLOOKUP(AY27, Z3:AH6,8,0), VLOOKUP(AY27, AA3:AH6,8,0)))))</f>
        <v>0.37809447496947496</v>
      </c>
      <c r="BA27" t="s">
        <v>26</v>
      </c>
      <c r="BB27" s="5">
        <f>MAX(AD3:AH6)</f>
        <v>0.37809447496947496</v>
      </c>
      <c r="BD27" t="s">
        <v>26</v>
      </c>
      <c r="BE27" s="4">
        <f>MAX($W3:$AA3)</f>
        <v>0.98553234844625581</v>
      </c>
      <c r="BF27" s="5">
        <f>_xlfn.IFNA(VLOOKUP($BE27, $W3:$AH3,8,0), _xlfn.IFNA(VLOOKUP($BE27, $X3:$AH3,8,0), _xlfn.IFNA(VLOOKUP($BE27, $Y3:$AH3,8,0), _xlfn.IFNA(VLOOKUP($BE27, $Z3:$AH3,8,0), VLOOKUP($BE27, $AA3:$AH3,8,0)))))</f>
        <v>5.6786260097518367E-2</v>
      </c>
      <c r="BH27" t="s">
        <v>26</v>
      </c>
      <c r="BI27" s="4">
        <f>MAX($W4:$AA4)</f>
        <v>0.99412763892259171</v>
      </c>
      <c r="BJ27" s="5">
        <f>_xlfn.IFNA(VLOOKUP($BI27, $W4:$AH4,8,0), _xlfn.IFNA(VLOOKUP($BI27, $X4:$AH4,8,0), _xlfn.IFNA(VLOOKUP($BI27, $Y4:$AH4,8,0), _xlfn.IFNA(VLOOKUP($BI27, $Z4:$AH4,8,0), VLOOKUP($BI27, $AA4:$AH4,8,0)))))</f>
        <v>9.8949630810829553E-2</v>
      </c>
      <c r="BL27" t="s">
        <v>26</v>
      </c>
      <c r="BM27" s="4">
        <f>MAX($W5:$AA5)</f>
        <v>0.99367983367983381</v>
      </c>
      <c r="BN27" s="5">
        <f>_xlfn.IFNA(VLOOKUP($BM27, $W5:$AH5,8,0), _xlfn.IFNA(VLOOKUP($BM27, $X5:$AH5,8,0), _xlfn.IFNA(VLOOKUP($BM27, $Y5:$AH5,8,0), _xlfn.IFNA(VLOOKUP($BM27, $Z5:$AH5,8,0), VLOOKUP($BM27, $AA5:$AH5,8,0)))))</f>
        <v>7.7962577962578045E-3</v>
      </c>
      <c r="BP27" t="s">
        <v>26</v>
      </c>
      <c r="BQ27" s="4">
        <f>MAX($W6:$AA6)</f>
        <v>4.3769230769230774</v>
      </c>
      <c r="BR27" s="5">
        <f>_xlfn.IFNA(VLOOKUP($BQ27, $W6:$AH6,8,0), _xlfn.IFNA(VLOOKUP($BQ27, $X6:$AH6,8,0), _xlfn.IFNA(VLOOKUP($BQ27, $Y6:$AH6,8,0), _xlfn.IFNA(VLOOKUP($BQ27, $Z6:$AH6,8,0), VLOOKUP($BQ27, $AA6:$AH6,8,0)))))</f>
        <v>0.37809447496947496</v>
      </c>
    </row>
    <row r="28" spans="1:70" x14ac:dyDescent="0.35">
      <c r="A28" s="32" t="s">
        <v>33</v>
      </c>
      <c r="B28" t="s">
        <v>28</v>
      </c>
      <c r="C28" s="25">
        <v>18</v>
      </c>
      <c r="D28" s="25">
        <v>1</v>
      </c>
      <c r="E28" s="25">
        <v>0</v>
      </c>
      <c r="F28" s="25">
        <v>0</v>
      </c>
      <c r="G28" s="25">
        <v>0</v>
      </c>
      <c r="I28" s="25">
        <v>1</v>
      </c>
      <c r="J28" s="25">
        <v>0</v>
      </c>
      <c r="K28" s="25">
        <v>0</v>
      </c>
      <c r="L28" s="25">
        <v>0</v>
      </c>
      <c r="M28" s="25">
        <v>0</v>
      </c>
      <c r="O28" s="2">
        <f>IF(I28&gt;0, I28/C28, 0)</f>
        <v>5.5555555555555552E-2</v>
      </c>
      <c r="P28" s="2">
        <f>IF(J28&gt;0, J28/D28, 0)</f>
        <v>0</v>
      </c>
      <c r="Q28" s="2">
        <f>IF(K28&gt;0, K28/E28, 0)</f>
        <v>0</v>
      </c>
      <c r="R28" s="2">
        <f>IF(L28&gt;0, L28/F28, 0)</f>
        <v>0</v>
      </c>
      <c r="S28" s="2">
        <f>IF(M28&gt;0, M28/G28, 0)</f>
        <v>0</v>
      </c>
      <c r="T28" s="2"/>
      <c r="U28" s="2">
        <f>51/569</f>
        <v>8.9630931458699478E-2</v>
      </c>
      <c r="V28" s="2"/>
      <c r="W28" s="3">
        <f>O28/$U28</f>
        <v>0.61982570806100212</v>
      </c>
      <c r="X28" s="3">
        <f>P28/$U28</f>
        <v>0</v>
      </c>
      <c r="Y28" s="3">
        <f>Q28/$U28</f>
        <v>0</v>
      </c>
      <c r="Z28" s="3">
        <f>R28/$U28</f>
        <v>0</v>
      </c>
      <c r="AA28" s="3">
        <f>S28/$U28</f>
        <v>0</v>
      </c>
      <c r="AB28" s="3">
        <f>MAX(W28:AA28)</f>
        <v>0.61982570806100212</v>
      </c>
      <c r="AC28" s="3"/>
      <c r="AD28" s="3">
        <f>IF(C28&gt;0,((I28*((3*51)+C28))/(4*C28*51))*(1-(C28-I28)/(569-51)),0)</f>
        <v>4.5040313422666366E-2</v>
      </c>
      <c r="AE28" s="3">
        <f>IF(D28&gt;0,((J28*((3*51)+D28))/(4*D28*51))*(1-(D28-J28)/(569-51)),0)</f>
        <v>0</v>
      </c>
      <c r="AF28" s="3">
        <f>IF(E28&gt;0,((K28*((3*51)+E28))/(4*E28*51))*(1-(E28-K28)/(569-51)),0)</f>
        <v>0</v>
      </c>
      <c r="AG28" s="3">
        <f>IF(F28&gt;0,((L28*((3*51)+F28))/(4*F28*51))*(1-(F28-L28)/(569-51)),0)</f>
        <v>0</v>
      </c>
      <c r="AH28" s="3">
        <f>IF(G28&gt;0,((M28*((3*51)+G28))/(4*G28*51))*(1-(G28-M28)/(569-51)),0)</f>
        <v>0</v>
      </c>
      <c r="AQ28" s="21" t="s">
        <v>28</v>
      </c>
      <c r="AR28" s="26">
        <f t="shared" si="7"/>
        <v>3</v>
      </c>
      <c r="AS28" s="26">
        <f t="shared" si="7"/>
        <v>0</v>
      </c>
      <c r="AT28" s="4">
        <f t="shared" si="7"/>
        <v>0</v>
      </c>
      <c r="AU28" s="4">
        <f t="shared" si="7"/>
        <v>0</v>
      </c>
      <c r="AV28" s="22">
        <f t="shared" si="7"/>
        <v>0</v>
      </c>
      <c r="AW28" s="4"/>
      <c r="AX28" t="s">
        <v>31</v>
      </c>
      <c r="AY28" s="5">
        <f>MAX(W7:AA10)</f>
        <v>3.308139534883721</v>
      </c>
      <c r="AZ28" s="5">
        <f>_xlfn.IFNA(VLOOKUP(AY28, W7:AH10,8,0), _xlfn.IFNA(VLOOKUP(AY28, X7:AH10,8,0), _xlfn.IFNA(VLOOKUP(AY28, Y7:AH10,8,0), _xlfn.IFNA(VLOOKUP(AY28, Z7:AH10,8,0), VLOOKUP(AY28, AA7:AH10,8,0)))))</f>
        <v>0.37712456064326638</v>
      </c>
      <c r="BA28" t="s">
        <v>31</v>
      </c>
      <c r="BB28" s="5">
        <f>MAX(AD7:AH10)</f>
        <v>0.37712456064326638</v>
      </c>
      <c r="BD28" t="s">
        <v>31</v>
      </c>
      <c r="BE28" s="4">
        <f>MAX($W7:$AA7)</f>
        <v>1.8903654485049834</v>
      </c>
      <c r="BF28" s="5">
        <f>_xlfn.IFNA(VLOOKUP($BE28, $W7:$AH7,8,0), _xlfn.IFNA(VLOOKUP($BE28, $X7:$AH7,8,0), _xlfn.IFNA(VLOOKUP($BE28, $Y7:$AH7,8,0), _xlfn.IFNA(VLOOKUP($BE28, $Z7:$AH7,8,0), VLOOKUP($BE28, $AA7:$AH7,8,0)))))</f>
        <v>0.22123632061520263</v>
      </c>
      <c r="BH28" t="s">
        <v>31</v>
      </c>
      <c r="BI28" s="4">
        <f>MAX($W8:$AA8)</f>
        <v>0.63012181616832774</v>
      </c>
      <c r="BJ28" s="5">
        <f>_xlfn.IFNA(VLOOKUP($BI28, $W8:$AH8,8,0), _xlfn.IFNA(VLOOKUP($BI28, $X8:$AH8,8,0), _xlfn.IFNA(VLOOKUP($BI28, $Y8:$AH8,8,0), _xlfn.IFNA(VLOOKUP($BI28, $Z8:$AH8,8,0), VLOOKUP($BI28, $AA8:$AH8,8,0)))))</f>
        <v>7.4203999092053413E-2</v>
      </c>
      <c r="BL28" t="s">
        <v>31</v>
      </c>
      <c r="BM28" s="4">
        <f>MAX($W9:$AA9)</f>
        <v>3.308139534883721</v>
      </c>
      <c r="BN28" s="5">
        <f>_xlfn.IFNA(VLOOKUP($BM28, $W9:$AH9,8,0), _xlfn.IFNA(VLOOKUP($BM28, $X9:$AH9,8,0), _xlfn.IFNA(VLOOKUP($BM28, $Y9:$AH9,8,0), _xlfn.IFNA(VLOOKUP($BM28, $Z9:$AH9,8,0), VLOOKUP($BM28, $AA9:$AH9,8,0)))))</f>
        <v>0.37712456064326638</v>
      </c>
      <c r="BP28" t="s">
        <v>31</v>
      </c>
      <c r="BQ28" s="4">
        <f>MAX($W10:$AA10)</f>
        <v>0.38919288645690836</v>
      </c>
      <c r="BR28" s="5">
        <f>_xlfn.IFNA(VLOOKUP($BQ28, $W10:$AH10,8,0), _xlfn.IFNA(VLOOKUP($BQ28, $X10:$AH10,8,0), _xlfn.IFNA(VLOOKUP($BQ28, $Y10:$AH10,8,0), _xlfn.IFNA(VLOOKUP($BQ28, $Z10:$AH10,8,0), VLOOKUP($BQ28, $AA10:$AH10,8,0)))))</f>
        <v>4.54668722898664E-2</v>
      </c>
    </row>
    <row r="29" spans="1:70" x14ac:dyDescent="0.35">
      <c r="A29" s="32" t="s">
        <v>33</v>
      </c>
      <c r="B29" t="s">
        <v>29</v>
      </c>
      <c r="C29" s="25">
        <v>482</v>
      </c>
      <c r="D29" s="25">
        <v>181</v>
      </c>
      <c r="E29" s="25">
        <v>18</v>
      </c>
      <c r="F29" s="25">
        <v>0</v>
      </c>
      <c r="G29" s="25">
        <v>0</v>
      </c>
      <c r="I29" s="25">
        <v>36</v>
      </c>
      <c r="J29" s="25">
        <v>6</v>
      </c>
      <c r="K29" s="25">
        <v>0</v>
      </c>
      <c r="L29" s="25">
        <v>0</v>
      </c>
      <c r="M29" s="25">
        <v>0</v>
      </c>
      <c r="O29" s="2">
        <f>IF(I29&gt;0, I29/C29, 0)</f>
        <v>7.4688796680497924E-2</v>
      </c>
      <c r="P29" s="2">
        <f>IF(J29&gt;0, J29/D29, 0)</f>
        <v>3.3149171270718231E-2</v>
      </c>
      <c r="Q29" s="2">
        <f>IF(K29&gt;0, K29/E29, 0)</f>
        <v>0</v>
      </c>
      <c r="R29" s="2">
        <f>IF(L29&gt;0, L29/F29, 0)</f>
        <v>0</v>
      </c>
      <c r="S29" s="2">
        <f>IF(M29&gt;0, M29/G29, 0)</f>
        <v>0</v>
      </c>
      <c r="T29" s="2"/>
      <c r="U29" s="2">
        <f>51/569</f>
        <v>8.9630931458699478E-2</v>
      </c>
      <c r="V29" s="2"/>
      <c r="W29" s="3">
        <f>O29/$U29</f>
        <v>0.83329265316084933</v>
      </c>
      <c r="X29" s="3">
        <f>P29/$U29</f>
        <v>0.36984075398115046</v>
      </c>
      <c r="Y29" s="3">
        <f>Q29/$U29</f>
        <v>0</v>
      </c>
      <c r="Z29" s="3">
        <f>R29/$U29</f>
        <v>0</v>
      </c>
      <c r="AA29" s="3">
        <f>S29/$U29</f>
        <v>0</v>
      </c>
      <c r="AB29" s="3">
        <f>MAX(W29:AA29)</f>
        <v>0.83329265316084933</v>
      </c>
      <c r="AC29" s="3"/>
      <c r="AD29" s="3">
        <f>IF(C29&gt;0,((I29*((3*51)+C29))/(4*C29*51))*(1-(C29-I29)/(569-51)),0)</f>
        <v>3.2314821184726006E-2</v>
      </c>
      <c r="AE29" s="3">
        <f>IF(D29&gt;0,((J29*((3*51)+D29))/(4*D29*51))*(1-(D29-J29)/(569-51)),0)</f>
        <v>3.593795290252879E-2</v>
      </c>
      <c r="AF29" s="3">
        <f>IF(E29&gt;0,((K29*((3*51)+E29))/(4*E29*51))*(1-(E29-K29)/(569-51)),0)</f>
        <v>0</v>
      </c>
      <c r="AG29" s="3">
        <f>IF(F29&gt;0,((L29*((3*51)+F29))/(4*F29*51))*(1-(F29-L29)/(569-51)),0)</f>
        <v>0</v>
      </c>
      <c r="AH29" s="3">
        <f>IF(G29&gt;0,((M29*((3*51)+G29))/(4*G29*51))*(1-(G29-M29)/(569-51)),0)</f>
        <v>0</v>
      </c>
      <c r="AQ29" s="21" t="s">
        <v>29</v>
      </c>
      <c r="AR29" s="26">
        <f t="shared" si="7"/>
        <v>3</v>
      </c>
      <c r="AS29" s="26">
        <f t="shared" si="7"/>
        <v>2</v>
      </c>
      <c r="AT29" s="4">
        <f t="shared" si="7"/>
        <v>2</v>
      </c>
      <c r="AU29" s="4">
        <f t="shared" si="7"/>
        <v>2</v>
      </c>
      <c r="AV29" s="22">
        <f t="shared" si="7"/>
        <v>0</v>
      </c>
      <c r="AW29" s="4"/>
      <c r="AX29" t="s">
        <v>32</v>
      </c>
      <c r="AY29" s="5">
        <f>MAX(W11:AA14)</f>
        <v>1.1428118393234674</v>
      </c>
      <c r="AZ29" s="5">
        <f>_xlfn.IFNA(VLOOKUP(AY29, W11:AH14,8,0), _xlfn.IFNA(VLOOKUP(AY29, X11:AH14,8,0), _xlfn.IFNA(VLOOKUP(AY29, Y11:AH14,8,0), _xlfn.IFNA(VLOOKUP(AY29, Z11:AH14,8,0), VLOOKUP(AY29, AA11:AH14,8,0)))))</f>
        <v>0.14996476391825228</v>
      </c>
      <c r="BA29" t="s">
        <v>32</v>
      </c>
      <c r="BB29" s="5">
        <f>MAX(AD11:AH14)</f>
        <v>0.14996476391825228</v>
      </c>
      <c r="BD29" t="s">
        <v>32</v>
      </c>
      <c r="BE29" s="4">
        <f>MAX($W11:$AA11)</f>
        <v>1.0252252252252252</v>
      </c>
      <c r="BF29" s="5">
        <f>_xlfn.IFNA(VLOOKUP($BE29, $W11:$AH11,8,0), _xlfn.IFNA(VLOOKUP($BE29, $X11:$AH11,8,0), _xlfn.IFNA(VLOOKUP($BE29, $Y11:$AH11,8,0), _xlfn.IFNA(VLOOKUP($BE29, $Z11:$AH11,8,0), VLOOKUP($BE29, $AA11:$AH11,8,0)))))</f>
        <v>1.0614962788875838E-2</v>
      </c>
      <c r="BH29" t="s">
        <v>32</v>
      </c>
      <c r="BI29" s="4">
        <f>MAX($W12:$AA12)</f>
        <v>0.60147991543340384</v>
      </c>
      <c r="BJ29" s="5">
        <f>_xlfn.IFNA(VLOOKUP($BI29, $W12:$AH12,8,0), _xlfn.IFNA(VLOOKUP($BI29, $X12:$AH12,8,0), _xlfn.IFNA(VLOOKUP($BI29, $Y12:$AH12,8,0), _xlfn.IFNA(VLOOKUP($BI29, $Z12:$AH12,8,0), VLOOKUP($BI29, $AA12:$AH12,8,0)))))</f>
        <v>6.961697722567288E-2</v>
      </c>
      <c r="BL29" t="s">
        <v>32</v>
      </c>
      <c r="BM29" s="4">
        <f>MAX($W13:$AA13)</f>
        <v>1.1428118393234674</v>
      </c>
      <c r="BN29" s="5">
        <f>_xlfn.IFNA(VLOOKUP($BM29, $W13:$AH13,8,0), _xlfn.IFNA(VLOOKUP($BM29, $X13:$AH13,8,0), _xlfn.IFNA(VLOOKUP($BM29, $Y13:$AH13,8,0), _xlfn.IFNA(VLOOKUP($BM29, $Z13:$AH13,8,0), VLOOKUP($BM29, $AA13:$AH13,8,0)))))</f>
        <v>0.14996476391825228</v>
      </c>
      <c r="BP29" t="s">
        <v>32</v>
      </c>
      <c r="BQ29" s="4">
        <f>MAX($W14:$AA14)</f>
        <v>0.77838577291381672</v>
      </c>
      <c r="BR29" s="5">
        <f>_xlfn.IFNA(VLOOKUP($BQ29, $W14:$AH14,8,0), _xlfn.IFNA(VLOOKUP($BQ29, $X14:$AH14,8,0), _xlfn.IFNA(VLOOKUP($BQ29, $Y14:$AH14,8,0), _xlfn.IFNA(VLOOKUP($BQ29, $Z14:$AH14,8,0), VLOOKUP($BQ29, $AA14:$AH14,8,0)))))</f>
        <v>9.1128463518875713E-2</v>
      </c>
    </row>
    <row r="30" spans="1:70" s="1" customFormat="1" x14ac:dyDescent="0.35">
      <c r="A30" s="32" t="s">
        <v>33</v>
      </c>
      <c r="B30" s="1" t="s">
        <v>30</v>
      </c>
      <c r="C30" s="1">
        <v>21</v>
      </c>
      <c r="D30" s="1">
        <v>3</v>
      </c>
      <c r="E30" s="1">
        <v>0</v>
      </c>
      <c r="F30" s="1">
        <v>0</v>
      </c>
      <c r="G30" s="1">
        <v>0</v>
      </c>
      <c r="I30" s="1">
        <v>1</v>
      </c>
      <c r="J30" s="1">
        <v>0</v>
      </c>
      <c r="K30" s="1">
        <v>0</v>
      </c>
      <c r="L30" s="1">
        <v>0</v>
      </c>
      <c r="M30" s="1">
        <v>0</v>
      </c>
      <c r="O30" s="9">
        <f>IF(I30&gt;0, I30/C30, 0)</f>
        <v>4.7619047619047616E-2</v>
      </c>
      <c r="P30" s="9">
        <f>IF(J30&gt;0, J30/D30, 0)</f>
        <v>0</v>
      </c>
      <c r="Q30" s="9">
        <f>IF(K30&gt;0, K30/E30, 0)</f>
        <v>0</v>
      </c>
      <c r="R30" s="9">
        <f>IF(L30&gt;0, L30/F30, 0)</f>
        <v>0</v>
      </c>
      <c r="S30" s="9">
        <f>IF(M30&gt;0, M30/G30, 0)</f>
        <v>0</v>
      </c>
      <c r="T30" s="9"/>
      <c r="U30" s="9">
        <f>51/569</f>
        <v>8.9630931458699478E-2</v>
      </c>
      <c r="V30" s="9"/>
      <c r="W30" s="10">
        <f>O30/$U30</f>
        <v>0.53127917833800176</v>
      </c>
      <c r="X30" s="10">
        <f>P30/$U30</f>
        <v>0</v>
      </c>
      <c r="Y30" s="10">
        <f>Q30/$U30</f>
        <v>0</v>
      </c>
      <c r="Z30" s="10">
        <f>R30/$U30</f>
        <v>0</v>
      </c>
      <c r="AA30" s="10">
        <f>S30/$U30</f>
        <v>0</v>
      </c>
      <c r="AB30" s="10">
        <f>MAX(W30:AA30)</f>
        <v>0.53127917833800176</v>
      </c>
      <c r="AC30" s="10"/>
      <c r="AD30" s="10">
        <f>IF(C30&gt;0,((I30*((3*51)+C30))/(4*C30*51))*(1-(C30-I30)/(569-51)),0)</f>
        <v>3.904805165309367E-2</v>
      </c>
      <c r="AE30" s="10">
        <f>IF(D30&gt;0,((J30*((3*51)+D30))/(4*D30*51))*(1-(D30-J30)/(569-51)),0)</f>
        <v>0</v>
      </c>
      <c r="AF30" s="10">
        <f>IF(E30&gt;0,((K30*((3*51)+E30))/(4*E30*51))*(1-(E30-K30)/(569-51)),0)</f>
        <v>0</v>
      </c>
      <c r="AG30" s="10">
        <f>IF(F30&gt;0,((L30*((3*51)+F30))/(4*F30*51))*(1-(F30-L30)/(569-51)),0)</f>
        <v>0</v>
      </c>
      <c r="AH30" s="10">
        <f>IF(G30&gt;0,((M30*((3*51)+G30))/(4*G30*51))*(1-(G30-M30)/(569-51)),0)</f>
        <v>0</v>
      </c>
      <c r="AQ30" s="19" t="s">
        <v>30</v>
      </c>
      <c r="AR30" s="16">
        <f t="shared" si="7"/>
        <v>2</v>
      </c>
      <c r="AS30" s="16">
        <f t="shared" si="7"/>
        <v>0</v>
      </c>
      <c r="AT30" s="13">
        <f t="shared" si="7"/>
        <v>1</v>
      </c>
      <c r="AU30" s="13">
        <f t="shared" si="7"/>
        <v>0</v>
      </c>
      <c r="AV30" s="20">
        <f t="shared" si="7"/>
        <v>0</v>
      </c>
      <c r="AW30" s="13"/>
      <c r="AX30" s="1" t="s">
        <v>33</v>
      </c>
      <c r="AY30" s="14">
        <f>MAX(W15:AA18)</f>
        <v>1.3080459770114943</v>
      </c>
      <c r="AZ30" s="14">
        <f>_xlfn.IFNA(VLOOKUP(AY30, W15:AH18,8,0), _xlfn.IFNA(VLOOKUP(AY30, X15:AH18,8,0), _xlfn.IFNA(VLOOKUP(AY30, Y15:AH18,8,0), _xlfn.IFNA(VLOOKUP(AY30, Z15:AH18,8,0), VLOOKUP(AY30, AA15:AH18,8,0)))))</f>
        <v>5.7100893997445723E-2</v>
      </c>
      <c r="BA30" s="1" t="s">
        <v>33</v>
      </c>
      <c r="BB30" s="14">
        <f>MAX(AD15:AH18)</f>
        <v>9.6424941076594842E-2</v>
      </c>
      <c r="BD30" s="1" t="s">
        <v>33</v>
      </c>
      <c r="BE30" s="4">
        <f>MAX($W15:$AA15)</f>
        <v>1.3080459770114943</v>
      </c>
      <c r="BF30" s="14">
        <f>_xlfn.IFNA(VLOOKUP($BE30, $W15:$AH15,8,0), _xlfn.IFNA(VLOOKUP($BE30, $X15:$AH15,8,0), _xlfn.IFNA(VLOOKUP($BE30, $Y15:$AH15,8,0), _xlfn.IFNA(VLOOKUP($BE30, $Z15:$AH15,8,0), VLOOKUP($BE30, $AA15:$AH15,8,0)))))</f>
        <v>5.7100893997445723E-2</v>
      </c>
      <c r="BH30" s="1" t="s">
        <v>33</v>
      </c>
      <c r="BI30" s="4">
        <f>MAX($W16:$AA16)</f>
        <v>1.1415673981191223</v>
      </c>
      <c r="BJ30" s="5">
        <f>_xlfn.IFNA(VLOOKUP($BI30, $W16:$AH16,8,0), _xlfn.IFNA(VLOOKUP($BI30, $X16:$AH16,8,0), _xlfn.IFNA(VLOOKUP($BI30, $Y16:$AH16,8,0), _xlfn.IFNA(VLOOKUP($BI30, $Z16:$AH16,8,0), VLOOKUP($BI30, $AA16:$AH16,8,0)))))</f>
        <v>9.4482294206432144E-2</v>
      </c>
      <c r="BL30" s="1" t="s">
        <v>33</v>
      </c>
      <c r="BM30" s="13">
        <f>MAX($W17:$AA17)</f>
        <v>0.85307346326836575</v>
      </c>
      <c r="BN30" s="14">
        <f>_xlfn.IFNA(VLOOKUP($BM30, $W17:$AH17,8,0), _xlfn.IFNA(VLOOKUP($BM30, $X17:$AH17,8,0), _xlfn.IFNA(VLOOKUP($BM30, $Y17:$AH17,8,0), _xlfn.IFNA(VLOOKUP($BM30, $Z17:$AH17,8,0), VLOOKUP($BM30, $AA17:$AH17,8,0)))))</f>
        <v>5.3223388305847158E-3</v>
      </c>
      <c r="BP30" s="1" t="s">
        <v>33</v>
      </c>
      <c r="BQ30" s="13">
        <f>MAX($W18:$AA18)</f>
        <v>1.258469890419222</v>
      </c>
      <c r="BR30" s="14">
        <f>_xlfn.IFNA(VLOOKUP($BQ30, $W18:$AH18,8,0), _xlfn.IFNA(VLOOKUP($BQ30, $X18:$AH18,8,0), _xlfn.IFNA(VLOOKUP($BQ30, $Y18:$AH18,8,0), _xlfn.IFNA(VLOOKUP($BQ30, $Z18:$AH18,8,0), VLOOKUP($BQ30, $AA18:$AH18,8,0)))))</f>
        <v>9.6424941076594842E-2</v>
      </c>
    </row>
    <row r="31" spans="1:70" x14ac:dyDescent="0.35">
      <c r="A31" s="32" t="s">
        <v>34</v>
      </c>
      <c r="B31" t="s">
        <v>27</v>
      </c>
      <c r="C31" s="25">
        <v>551</v>
      </c>
      <c r="D31" s="25">
        <v>225</v>
      </c>
      <c r="E31" s="25">
        <v>15</v>
      </c>
      <c r="F31" s="25">
        <v>1</v>
      </c>
      <c r="G31" s="25">
        <v>0</v>
      </c>
      <c r="I31" s="25">
        <v>66</v>
      </c>
      <c r="J31" s="25">
        <v>27</v>
      </c>
      <c r="K31" s="25">
        <v>5</v>
      </c>
      <c r="L31" s="25">
        <v>0</v>
      </c>
      <c r="M31" s="25">
        <v>0</v>
      </c>
      <c r="O31" s="2">
        <f>IF(I31&gt;0, I31/C31, 0)</f>
        <v>0.11978221415607986</v>
      </c>
      <c r="P31" s="2">
        <f>IF(J31&gt;0, J31/D31, 0)</f>
        <v>0.12</v>
      </c>
      <c r="Q31" s="2">
        <f>IF(K31&gt;0, K31/E31, 0)</f>
        <v>0.33333333333333331</v>
      </c>
      <c r="R31" s="2">
        <f>IF(L31&gt;0, L31/F31, 0)</f>
        <v>0</v>
      </c>
      <c r="S31" s="2">
        <f>IF(M31&gt;0, M31/G31, 0)</f>
        <v>0</v>
      </c>
      <c r="T31" s="2"/>
      <c r="U31" s="2">
        <f>69/569</f>
        <v>0.12126537785588752</v>
      </c>
      <c r="V31" s="2"/>
      <c r="W31" s="3">
        <f>O31/$U31</f>
        <v>0.98776927325810782</v>
      </c>
      <c r="X31" s="3">
        <f>P31/$U31</f>
        <v>0.98956521739130432</v>
      </c>
      <c r="Y31" s="3">
        <f>Q31/$U31</f>
        <v>2.7487922705314007</v>
      </c>
      <c r="Z31" s="3">
        <f>R31/$U31</f>
        <v>0</v>
      </c>
      <c r="AA31" s="3">
        <f>S31/$U31</f>
        <v>0</v>
      </c>
      <c r="AB31" s="3">
        <f>MAX(W31:AA31)</f>
        <v>2.7487922705314007</v>
      </c>
      <c r="AC31" s="3"/>
      <c r="AD31" s="3">
        <f>IF(C31&gt;0,((I31*((3*69)+C31))/(4*C31*69))*(1-(C31-I31)/(569-69)),0)</f>
        <v>9.8690128619900661E-3</v>
      </c>
      <c r="AE31" s="3">
        <f>IF(D31&gt;0,((J31*((3*69)+D31))/(4*D31*69))*(1-(D31-J31)/(569-69)),0)</f>
        <v>0.11344695652173913</v>
      </c>
      <c r="AF31" s="3">
        <f>IF(E31&gt;0,((K31*((3*69)+E31))/(4*E31*69))*(1-(E31-K31)/(569-69)),0)</f>
        <v>0.26275362318840584</v>
      </c>
      <c r="AG31" s="3">
        <f>IF(F31&gt;0,((L31*((3*69)+F31))/(4*F31*69))*(1-(F31-L31)/(569-69)),0)</f>
        <v>0</v>
      </c>
      <c r="AH31" s="3">
        <f>IF(G31&gt;0,((M31*((3*69)+G31))/(4*G31*69))*(1-(G31-M31)/(569-69)),0)</f>
        <v>0</v>
      </c>
      <c r="AX31" t="s">
        <v>34</v>
      </c>
      <c r="AY31" s="5">
        <f>MAX(W19:AA22)</f>
        <v>5.0803571428571432</v>
      </c>
      <c r="AZ31" s="5">
        <f>_xlfn.IFNA(VLOOKUP(AY31, W19:AH22,8,0), _xlfn.IFNA(VLOOKUP(AY31, X19:AH22,8,0), _xlfn.IFNA(VLOOKUP(AY31, Y19:AH22,8,0), _xlfn.IFNA(VLOOKUP(AY31, Z19:AH22,8,0), VLOOKUP(AY31, AA19:AH22,8,0)))))</f>
        <v>0.24096335461558924</v>
      </c>
      <c r="BA31" t="s">
        <v>34</v>
      </c>
      <c r="BB31" s="5">
        <f>MAX(AD19:AH22)</f>
        <v>0.24096335461558924</v>
      </c>
      <c r="BD31" t="s">
        <v>34</v>
      </c>
      <c r="BE31" s="4">
        <f>MAX($W19:$AA19)</f>
        <v>3.5562500000000004</v>
      </c>
      <c r="BF31" s="5">
        <f>_xlfn.IFNA(VLOOKUP($BE31, $W19:$AH19,8,0), _xlfn.IFNA(VLOOKUP($BE31, $X19:$AH19,8,0), _xlfn.IFNA(VLOOKUP($BE31, $Y19:$AH19,8,0), _xlfn.IFNA(VLOOKUP($BE31, $Z19:$AH19,8,0), VLOOKUP($BE31, $AA19:$AH19,8,0)))))</f>
        <v>0.15663698789571695</v>
      </c>
      <c r="BH31" t="s">
        <v>34</v>
      </c>
      <c r="BI31" s="4">
        <f>MAX($W20:$AA20)</f>
        <v>3.2329545454545459</v>
      </c>
      <c r="BJ31" s="5">
        <f>_xlfn.IFNA(VLOOKUP($BI31, $W20:$AH20,8,0), _xlfn.IFNA(VLOOKUP($BI31, $X20:$AH20,8,0), _xlfn.IFNA(VLOOKUP($BI31, $Y20:$AH20,8,0), _xlfn.IFNA(VLOOKUP($BI31, $Z20:$AH20,8,0), VLOOKUP($BI31, $AA20:$AH20,8,0)))))</f>
        <v>0.17402552056881665</v>
      </c>
      <c r="BL31" t="s">
        <v>34</v>
      </c>
      <c r="BM31" s="4">
        <f>MAX($W21:$AA21)</f>
        <v>2.5401785714285716</v>
      </c>
      <c r="BN31" s="5">
        <f>_xlfn.IFNA(VLOOKUP($BM31, $W21:$AH21,8,0), _xlfn.IFNA(VLOOKUP($BM31, $X21:$AH21,8,0), _xlfn.IFNA(VLOOKUP($BM31, $Y21:$AH21,8,0), _xlfn.IFNA(VLOOKUP($BM31, $Z21:$AH21,8,0), VLOOKUP($BM31, $AA21:$AH21,8,0)))))</f>
        <v>0.11367093974461293</v>
      </c>
      <c r="BP31" t="s">
        <v>34</v>
      </c>
      <c r="BQ31" s="4">
        <f>MAX($W22:$AA22)</f>
        <v>5.0803571428571432</v>
      </c>
      <c r="BR31" s="5">
        <f>_xlfn.IFNA(VLOOKUP($BQ31, $W22:$AH22,8,0), _xlfn.IFNA(VLOOKUP($BQ31, $X22:$AH22,8,0), _xlfn.IFNA(VLOOKUP($BQ31, $Y22:$AH22,8,0), _xlfn.IFNA(VLOOKUP($BQ31, $Z22:$AH22,8,0), VLOOKUP($BQ31, $AA22:$AH22,8,0)))))</f>
        <v>0.24096335461558924</v>
      </c>
    </row>
    <row r="32" spans="1:70" x14ac:dyDescent="0.35">
      <c r="A32" s="32" t="s">
        <v>34</v>
      </c>
      <c r="B32" t="s">
        <v>28</v>
      </c>
      <c r="C32" s="25">
        <v>19</v>
      </c>
      <c r="D32" s="25">
        <v>3</v>
      </c>
      <c r="E32" s="25">
        <v>0</v>
      </c>
      <c r="F32" s="25">
        <v>0</v>
      </c>
      <c r="G32" s="25">
        <v>0</v>
      </c>
      <c r="I32" s="25">
        <v>0</v>
      </c>
      <c r="J32" s="25">
        <v>0</v>
      </c>
      <c r="K32" s="25">
        <v>0</v>
      </c>
      <c r="L32" s="25">
        <v>0</v>
      </c>
      <c r="M32" s="25">
        <v>0</v>
      </c>
      <c r="O32" s="2">
        <f>IF(I32&gt;0, I32/C32, 0)</f>
        <v>0</v>
      </c>
      <c r="P32" s="2">
        <f>IF(J32&gt;0, J32/D32, 0)</f>
        <v>0</v>
      </c>
      <c r="Q32" s="2">
        <f>IF(K32&gt;0, K32/E32, 0)</f>
        <v>0</v>
      </c>
      <c r="R32" s="2">
        <f>IF(L32&gt;0, L32/F32, 0)</f>
        <v>0</v>
      </c>
      <c r="S32" s="2">
        <f>IF(M32&gt;0, M32/G32, 0)</f>
        <v>0</v>
      </c>
      <c r="T32" s="2"/>
      <c r="U32" s="2">
        <f>69/569</f>
        <v>0.12126537785588752</v>
      </c>
      <c r="V32" s="2"/>
      <c r="W32" s="3">
        <f>O32/$U32</f>
        <v>0</v>
      </c>
      <c r="X32" s="3">
        <f>P32/$U32</f>
        <v>0</v>
      </c>
      <c r="Y32" s="3">
        <f>Q32/$U32</f>
        <v>0</v>
      </c>
      <c r="Z32" s="3">
        <f>R32/$U32</f>
        <v>0</v>
      </c>
      <c r="AA32" s="3">
        <f>S32/$U32</f>
        <v>0</v>
      </c>
      <c r="AB32" s="3">
        <f>MAX(W32:AA32)</f>
        <v>0</v>
      </c>
      <c r="AC32" s="3"/>
      <c r="AD32" s="3">
        <f>IF(C32&gt;0,((I32*((3*69)+C32))/(4*C32*69))*(1-(C32-I32)/(569-69)),0)</f>
        <v>0</v>
      </c>
      <c r="AE32" s="3">
        <f>IF(D32&gt;0,((J32*((3*69)+D32))/(4*D32*69))*(1-(D32-J32)/(569-69)),0)</f>
        <v>0</v>
      </c>
      <c r="AF32" s="3">
        <f>IF(E32&gt;0,((K32*((3*69)+E32))/(4*E32*69))*(1-(E32-K32)/(569-69)),0)</f>
        <v>0</v>
      </c>
      <c r="AG32" s="3">
        <f>IF(F32&gt;0,((L32*((3*69)+F32))/(4*F32*69))*(1-(F32-L32)/(569-69)),0)</f>
        <v>0</v>
      </c>
      <c r="AH32" s="3">
        <f>IF(G32&gt;0,((M32*((3*69)+G32))/(4*G32*69))*(1-(G32-M32)/(569-69)),0)</f>
        <v>0</v>
      </c>
      <c r="AQ32" t="s">
        <v>39</v>
      </c>
      <c r="AX32" t="s">
        <v>35</v>
      </c>
      <c r="AY32" s="5">
        <f>MAX(W23:AA26)</f>
        <v>2.9189466484268127</v>
      </c>
      <c r="AZ32" s="5">
        <f>_xlfn.IFNA(VLOOKUP(AY32, W23:AH26,8,0), _xlfn.IFNA(VLOOKUP(AY32, X23:AH26,8,0), _xlfn.IFNA(VLOOKUP(AY32, Y23:AH26,8,0), _xlfn.IFNA(VLOOKUP(AY32, Z23:AH26,8,0), VLOOKUP(AY32, AA23:AH26,8,0)))))</f>
        <v>0.27137092789189243</v>
      </c>
      <c r="BA32" t="s">
        <v>35</v>
      </c>
      <c r="BB32" s="5">
        <f>MAX(AD23:AH26)</f>
        <v>0.27137092789189243</v>
      </c>
      <c r="BD32" t="s">
        <v>35</v>
      </c>
      <c r="BE32" s="4">
        <f>MAX($W23:$AA23)</f>
        <v>2.9189466484268127</v>
      </c>
      <c r="BF32" s="5">
        <f>_xlfn.IFNA(VLOOKUP($BE32, $W23:$AH23,8,0), _xlfn.IFNA(VLOOKUP($BE32, $X23:$AH23,8,0), _xlfn.IFNA(VLOOKUP($BE32, $Y23:$AH23,8,0), _xlfn.IFNA(VLOOKUP($BE32, $Z23:$AH23,8,0), VLOOKUP($BE32, $AA23:$AH23,8,0)))))</f>
        <v>0.27137092789189243</v>
      </c>
      <c r="BH32" t="s">
        <v>35</v>
      </c>
      <c r="BI32" s="4">
        <f>MAX($W24:$AA24)</f>
        <v>1.3232558139534885</v>
      </c>
      <c r="BJ32" s="5">
        <f>_xlfn.IFNA(VLOOKUP($BI32, $W24:$AH24,8,0), _xlfn.IFNA(VLOOKUP($BI32, $X24:$AH24,8,0), _xlfn.IFNA(VLOOKUP($BI32, $Y24:$AH24,8,0), _xlfn.IFNA(VLOOKUP($BI32, $Z24:$AH24,8,0), VLOOKUP($BI32, $AA24:$AH24,8,0)))))</f>
        <v>7.9431205234768765E-2</v>
      </c>
      <c r="BL32" t="s">
        <v>35</v>
      </c>
      <c r="BM32" s="4">
        <f>MAX($W25:$AA25)</f>
        <v>2.3524547803617573</v>
      </c>
      <c r="BN32" s="5">
        <f>_xlfn.IFNA(VLOOKUP($BM32, $W25:$AH25,8,0), _xlfn.IFNA(VLOOKUP($BM32, $X25:$AH25,8,0), _xlfn.IFNA(VLOOKUP($BM32, $Y25:$AH25,8,0), _xlfn.IFNA(VLOOKUP($BM32, $Z25:$AH25,8,0), VLOOKUP($BM32, $AA25:$AH25,8,0)))))</f>
        <v>0.2295163144398267</v>
      </c>
      <c r="BP32" t="s">
        <v>35</v>
      </c>
      <c r="BQ32" s="4">
        <f>MAX($W26:$AA26)</f>
        <v>0.4009866102889359</v>
      </c>
      <c r="BR32" s="5">
        <f>_xlfn.IFNA(VLOOKUP($BQ32, $W26:$AH26,8,0), _xlfn.IFNA(VLOOKUP($BQ32, $X26:$AH26,8,0), _xlfn.IFNA(VLOOKUP($BQ32, $Y26:$AH26,8,0), _xlfn.IFNA(VLOOKUP($BQ32, $Z26:$AH26,8,0), VLOOKUP($BQ32, $AA26:$AH26,8,0)))))</f>
        <v>2.6804877852715861E-2</v>
      </c>
    </row>
    <row r="33" spans="1:70" x14ac:dyDescent="0.35">
      <c r="A33" s="32" t="s">
        <v>34</v>
      </c>
      <c r="B33" t="s">
        <v>29</v>
      </c>
      <c r="C33" s="25">
        <v>483</v>
      </c>
      <c r="D33" s="25">
        <v>68</v>
      </c>
      <c r="E33" s="25">
        <v>5</v>
      </c>
      <c r="F33" s="25">
        <v>0</v>
      </c>
      <c r="G33" s="25">
        <v>0</v>
      </c>
      <c r="I33" s="25">
        <v>64</v>
      </c>
      <c r="J33" s="25">
        <v>14</v>
      </c>
      <c r="K33" s="25">
        <v>2</v>
      </c>
      <c r="L33" s="25">
        <v>0</v>
      </c>
      <c r="M33" s="25">
        <v>0</v>
      </c>
      <c r="O33" s="2">
        <f>IF(I33&gt;0, I33/C33, 0)</f>
        <v>0.13250517598343686</v>
      </c>
      <c r="P33" s="2">
        <f>IF(J33&gt;0, J33/D33, 0)</f>
        <v>0.20588235294117646</v>
      </c>
      <c r="Q33" s="2">
        <f>IF(K33&gt;0, K33/E33, 0)</f>
        <v>0.4</v>
      </c>
      <c r="R33" s="2">
        <f>IF(L33&gt;0, L33/F33, 0)</f>
        <v>0</v>
      </c>
      <c r="S33" s="2">
        <f>IF(M33&gt;0, M33/G33, 0)</f>
        <v>0</v>
      </c>
      <c r="T33" s="2"/>
      <c r="U33" s="2">
        <f>69/569</f>
        <v>0.12126537785588752</v>
      </c>
      <c r="V33" s="2"/>
      <c r="W33" s="3">
        <f>O33/$U33</f>
        <v>1.0926876106460228</v>
      </c>
      <c r="X33" s="3">
        <f>P33/$U33</f>
        <v>1.6977834612105711</v>
      </c>
      <c r="Y33" s="3">
        <f>Q33/$U33</f>
        <v>3.2985507246376815</v>
      </c>
      <c r="Z33" s="3">
        <f>R33/$U33</f>
        <v>0</v>
      </c>
      <c r="AA33" s="3">
        <f>S33/$U33</f>
        <v>0</v>
      </c>
      <c r="AB33" s="3">
        <f>MAX(W33:AA33)</f>
        <v>3.2985507246376815</v>
      </c>
      <c r="AC33" s="3"/>
      <c r="AD33" s="3">
        <f>IF(C33&gt;0,((I33*((3*69)+C33))/(4*C33*69))*(1-(C33-I33)/(569-69)),0)</f>
        <v>5.3664596273291933E-2</v>
      </c>
      <c r="AE33" s="3">
        <f>IF(D33&gt;0,((J33*((3*69)+D33))/(4*D33*69))*(1-(D33-J33)/(569-69)),0)</f>
        <v>0.18298167092924128</v>
      </c>
      <c r="AF33" s="3">
        <f>IF(E33&gt;0,((K33*((3*69)+E33))/(4*E33*69))*(1-(E33-K33)/(569-69)),0)</f>
        <v>0.30540289855072467</v>
      </c>
      <c r="AG33" s="3">
        <f>IF(F33&gt;0,((L33*((3*69)+F33))/(4*F33*69))*(1-(F33-L33)/(569-69)),0)</f>
        <v>0</v>
      </c>
      <c r="AH33" s="3">
        <f>IF(G33&gt;0,((M33*((3*69)+G33))/(4*G33*69))*(1-(G33-M33)/(569-69)),0)</f>
        <v>0</v>
      </c>
      <c r="AQ33" s="17" t="s">
        <v>27</v>
      </c>
      <c r="AR33" s="7">
        <f>COUNTIF(W3, "&gt;2") + COUNTIF(W7, "&gt;2") + COUNTIF(W11, "&gt;2") + COUNTIF(W15, "&gt;2") + COUNTIF(W19, "&gt;2") + COUNTIF(W23, "&gt;2") + COUNTIF(W27, "&gt;2") + COUNTIF(W31, "&gt;2")</f>
        <v>0</v>
      </c>
      <c r="AS33" s="7">
        <f>COUNTIF(X3, "&gt;2") + COUNTIF(X7, "&gt;2") + COUNTIF(X11, "&gt;2") + COUNTIF(X15, "&gt;2") + COUNTIF(X19, "&gt;2") + COUNTIF(X23, "&gt;2") + COUNTIF(X27, "&gt;2") + COUNTIF(X31, "&gt;2")</f>
        <v>1</v>
      </c>
      <c r="AT33" s="7">
        <f>COUNTIF(Y3, "&gt;2") + COUNTIF(Y7, "&gt;2") + COUNTIF(Y11, "&gt;2") + COUNTIF(Y15, "&gt;2") + COUNTIF(Y19, "&gt;2") + COUNTIF(Y23, "&gt;2") + COUNTIF(Y27, "&gt;2") + COUNTIF(Y31, "&gt;2")</f>
        <v>1</v>
      </c>
      <c r="AU33" s="7">
        <f>COUNTIF(Z3, "&gt;2") + COUNTIF(Z7, "&gt;2") + COUNTIF(Z11, "&gt;2") + COUNTIF(Z15, "&gt;2") + COUNTIF(Z19, "&gt;2") + COUNTIF(Z23, "&gt;2") + COUNTIF(Z27, "&gt;2") + COUNTIF(Z31, "&gt;2")</f>
        <v>1</v>
      </c>
      <c r="AV33" s="18">
        <f>COUNTIF(AA3, "&gt;2") + COUNTIF(AA7, "&gt;2") + COUNTIF(AA11, "&gt;2") + COUNTIF(AA15, "&gt;2") + COUNTIF(AA19, "&gt;2") + COUNTIF(AA23, "&gt;2") + COUNTIF(AA27, "&gt;2") + COUNTIF(AA31, "&gt;2")</f>
        <v>0</v>
      </c>
      <c r="AW33" s="4"/>
      <c r="AX33" t="s">
        <v>37</v>
      </c>
      <c r="AY33" s="5">
        <f>MAX(W27:AA30)</f>
        <v>1.6247858366647627</v>
      </c>
      <c r="AZ33" s="5">
        <f>_xlfn.IFNA(VLOOKUP(AY33, W27:AH30,8,0), _xlfn.IFNA(VLOOKUP(AY33, X27:AH30,8,0), _xlfn.IFNA(VLOOKUP(AY33, Y27:AH30,8,0), _xlfn.IFNA(VLOOKUP(AY33, Z27:AH30,8,0), VLOOKUP(AY33, AA27:AH30,8,0)))))</f>
        <v>0.15170591983841555</v>
      </c>
      <c r="BA33" t="s">
        <v>37</v>
      </c>
      <c r="BB33" s="5">
        <f>MAX(AD27:AH30)</f>
        <v>0.15170591983841555</v>
      </c>
      <c r="BD33" t="s">
        <v>37</v>
      </c>
      <c r="BE33" s="4">
        <f>MAX($W27:$AA27)</f>
        <v>1.6247858366647627</v>
      </c>
      <c r="BF33" s="5">
        <f>_xlfn.IFNA(VLOOKUP($BE33, $W27:$AH27,8,0), _xlfn.IFNA(VLOOKUP($BE33, $X27:$AH27,8,0), _xlfn.IFNA(VLOOKUP($BE33, $Y27:$AH27,8,0), _xlfn.IFNA(VLOOKUP($BE33, $Z27:$AH27,8,0), VLOOKUP($BE33, $AA27:$AH27,8,0)))))</f>
        <v>0.15170591983841555</v>
      </c>
      <c r="BH33" t="s">
        <v>37</v>
      </c>
      <c r="BI33" s="4">
        <f>MAX($W28:$AA28)</f>
        <v>0.61982570806100212</v>
      </c>
      <c r="BJ33" s="5">
        <f>_xlfn.IFNA(VLOOKUP($BI33, $W28:$AH28,8,0), _xlfn.IFNA(VLOOKUP($BI33, $X28:$AH28,8,0), _xlfn.IFNA(VLOOKUP($BI33, $Y28:$AH28,8,0), _xlfn.IFNA(VLOOKUP($BI33, $Z28:$AH28,8,0), VLOOKUP($BI33, $AA28:$AH28,8,0)))))</f>
        <v>4.5040313422666366E-2</v>
      </c>
      <c r="BL33" t="s">
        <v>37</v>
      </c>
      <c r="BM33" s="4">
        <f>MAX($W29:$AA29)</f>
        <v>0.83329265316084933</v>
      </c>
      <c r="BN33" s="5">
        <f>_xlfn.IFNA(VLOOKUP($BM33, $W29:$AH29,8,0), _xlfn.IFNA(VLOOKUP($BM33, $X29:$AH29,8,0), _xlfn.IFNA(VLOOKUP($BM33, $Y29:$AH29,8,0), _xlfn.IFNA(VLOOKUP($BM33, $Z29:$AH29,8,0), VLOOKUP($BM33, $AA29:$AH29,8,0)))))</f>
        <v>3.2314821184726006E-2</v>
      </c>
      <c r="BP33" t="s">
        <v>37</v>
      </c>
      <c r="BQ33" s="4">
        <f>MAX($W30:$AA30)</f>
        <v>0.53127917833800176</v>
      </c>
      <c r="BR33" s="5">
        <f>_xlfn.IFNA(VLOOKUP($BQ33, $W30:$AH30,8,0), _xlfn.IFNA(VLOOKUP($BQ33, $X30:$AH30,8,0), _xlfn.IFNA(VLOOKUP($BQ33, $Y30:$AH30,8,0), _xlfn.IFNA(VLOOKUP($BQ33, $Z30:$AH30,8,0), VLOOKUP($BQ33, $AA30:$AH30,8,0)))))</f>
        <v>3.904805165309367E-2</v>
      </c>
    </row>
    <row r="34" spans="1:70" s="1" customFormat="1" x14ac:dyDescent="0.35">
      <c r="A34" s="32" t="s">
        <v>34</v>
      </c>
      <c r="B34" s="1" t="s">
        <v>30</v>
      </c>
      <c r="C34" s="1">
        <v>45</v>
      </c>
      <c r="D34" s="1">
        <v>15</v>
      </c>
      <c r="E34" s="1">
        <v>0</v>
      </c>
      <c r="F34" s="1">
        <v>0</v>
      </c>
      <c r="G34" s="1">
        <v>0</v>
      </c>
      <c r="I34" s="1">
        <v>3</v>
      </c>
      <c r="J34" s="1">
        <v>1</v>
      </c>
      <c r="K34" s="1">
        <v>0</v>
      </c>
      <c r="L34" s="1">
        <v>0</v>
      </c>
      <c r="M34" s="1">
        <v>0</v>
      </c>
      <c r="O34" s="9">
        <f>IF(I34&gt;0, I34/C34, 0)</f>
        <v>6.6666666666666666E-2</v>
      </c>
      <c r="P34" s="9">
        <f>IF(J34&gt;0, J34/D34, 0)</f>
        <v>6.6666666666666666E-2</v>
      </c>
      <c r="Q34" s="9">
        <f>IF(K34&gt;0, K34/E34, 0)</f>
        <v>0</v>
      </c>
      <c r="R34" s="9">
        <f>IF(L34&gt;0, L34/F34, 0)</f>
        <v>0</v>
      </c>
      <c r="S34" s="9">
        <f>IF(M34&gt;0, M34/G34, 0)</f>
        <v>0</v>
      </c>
      <c r="T34" s="9"/>
      <c r="U34" s="9">
        <f>69/569</f>
        <v>0.12126537785588752</v>
      </c>
      <c r="V34" s="9"/>
      <c r="W34" s="10">
        <f>O34/$U34</f>
        <v>0.54975845410628021</v>
      </c>
      <c r="X34" s="10">
        <f>P34/$U34</f>
        <v>0.54975845410628021</v>
      </c>
      <c r="Y34" s="10">
        <f>Q34/$U34</f>
        <v>0</v>
      </c>
      <c r="Z34" s="10">
        <f>R34/$U34</f>
        <v>0</v>
      </c>
      <c r="AA34" s="10">
        <f>S34/$U34</f>
        <v>0</v>
      </c>
      <c r="AB34" s="10">
        <f>MAX(W34:AA34)</f>
        <v>0.54975845410628021</v>
      </c>
      <c r="AC34" s="10"/>
      <c r="AD34" s="10">
        <f>IF(C34&gt;0,((I34*((3*69)+C34))/(4*C34*69))*(1-(C34-I34)/(569-69)),0)</f>
        <v>5.5756521739130441E-2</v>
      </c>
      <c r="AE34" s="10">
        <f>IF(D34&gt;0,((J34*((3*69)+D34))/(4*D34*69))*(1-(D34-J34)/(569-69)),0)</f>
        <v>5.2121739130434781E-2</v>
      </c>
      <c r="AF34" s="10">
        <f>IF(E34&gt;0,((K34*((3*69)+E34))/(4*E34*69))*(1-(E34-K34)/(569-69)),0)</f>
        <v>0</v>
      </c>
      <c r="AG34" s="10">
        <f>IF(F34&gt;0,((L34*((3*69)+F34))/(4*F34*69))*(1-(F34-L34)/(569-69)),0)</f>
        <v>0</v>
      </c>
      <c r="AH34" s="10">
        <f>IF(G34&gt;0,((M34*((3*69)+G34))/(4*G34*69))*(1-(G34-M34)/(569-69)),0)</f>
        <v>0</v>
      </c>
      <c r="AQ34" s="21" t="s">
        <v>28</v>
      </c>
      <c r="AR34" s="4">
        <f t="shared" ref="AR34:AV36" si="8">COUNTIF(W4, "&gt;2") + COUNTIF(W8, "&gt;2") + COUNTIF(W12, "&gt;2") + COUNTIF(W16, "&gt;2") + COUNTIF(W20, "&gt;2") + COUNTIF(W24, "&gt;2") + COUNTIF(W28, "&gt;2") + COUNTIF(W32, "&gt;2")</f>
        <v>1</v>
      </c>
      <c r="AS34" s="4">
        <f t="shared" si="8"/>
        <v>0</v>
      </c>
      <c r="AT34" s="4">
        <f t="shared" si="8"/>
        <v>0</v>
      </c>
      <c r="AU34" s="4">
        <f t="shared" si="8"/>
        <v>0</v>
      </c>
      <c r="AV34" s="22">
        <f t="shared" si="8"/>
        <v>0</v>
      </c>
      <c r="AW34" s="13"/>
      <c r="AX34" s="1" t="s">
        <v>38</v>
      </c>
      <c r="AY34" s="14">
        <f>MAX(W31:AA34)</f>
        <v>3.2985507246376815</v>
      </c>
      <c r="AZ34" s="14">
        <f>_xlfn.IFNA(VLOOKUP(AY34, W31:AH34,8,0), _xlfn.IFNA(VLOOKUP(AY34, X31:AH34,8,0), _xlfn.IFNA(VLOOKUP(AY34, Y31:AH34,8,0), _xlfn.IFNA(VLOOKUP(AY34, Z31:AH34,8,0), VLOOKUP(AY34, AA31:AH34,8,0)))))</f>
        <v>0.30540289855072467</v>
      </c>
      <c r="BA34" s="1" t="s">
        <v>38</v>
      </c>
      <c r="BB34" s="14">
        <f>MAX(AD31:AH34)</f>
        <v>0.30540289855072467</v>
      </c>
      <c r="BD34" s="1" t="s">
        <v>38</v>
      </c>
      <c r="BE34" s="4">
        <f>MAX($W31:$AA31)</f>
        <v>2.7487922705314007</v>
      </c>
      <c r="BF34" s="14">
        <f>_xlfn.IFNA(VLOOKUP($BE34, $W31:$AH31,8,0), _xlfn.IFNA(VLOOKUP($BE34, $X31:$AH31,8,0), _xlfn.IFNA(VLOOKUP($BE34, $Y31:$AH31,8,0), _xlfn.IFNA(VLOOKUP($BE34, $Z31:$AH31,8,0), VLOOKUP($BE34, $AA31:$AH31,8,0)))))</f>
        <v>0.26275362318840584</v>
      </c>
      <c r="BH34" s="1" t="s">
        <v>38</v>
      </c>
      <c r="BI34" s="4">
        <f>MAX($W32:$AA32)</f>
        <v>0</v>
      </c>
      <c r="BJ34" s="5">
        <f>_xlfn.IFNA(VLOOKUP($BI34, $W32:$AH32,8,0), _xlfn.IFNA(VLOOKUP($BI34, $X32:$AH32,8,0), _xlfn.IFNA(VLOOKUP($BI34, $Y32:$AH32,8,0), _xlfn.IFNA(VLOOKUP($BI34, $Z32:$AH32,8,0), VLOOKUP($BI34, $AA32:$AH32,8,0)))))</f>
        <v>0</v>
      </c>
      <c r="BL34" s="1" t="s">
        <v>38</v>
      </c>
      <c r="BM34" s="13">
        <f>MAX($W33:$AA33)</f>
        <v>3.2985507246376815</v>
      </c>
      <c r="BN34" s="14">
        <f>_xlfn.IFNA(VLOOKUP($BM34, $W33:$AH33,8,0), _xlfn.IFNA(VLOOKUP($BM34, $X33:$AH33,8,0), _xlfn.IFNA(VLOOKUP($BM34, $Y33:$AH33,8,0), _xlfn.IFNA(VLOOKUP($BM34, $Z33:$AH33,8,0), VLOOKUP($BM34, $AA33:$AH33,8,0)))))</f>
        <v>0.30540289855072467</v>
      </c>
      <c r="BP34" s="1" t="s">
        <v>38</v>
      </c>
      <c r="BQ34" s="13">
        <f>MAX($W34:$AA34)</f>
        <v>0.54975845410628021</v>
      </c>
      <c r="BR34" s="14">
        <f>_xlfn.IFNA(VLOOKUP($BQ34, $W34:$AH34,8,0), _xlfn.IFNA(VLOOKUP($BQ34, $X34:$AH34,8,0), _xlfn.IFNA(VLOOKUP($BQ34, $Y34:$AH34,8,0), _xlfn.IFNA(VLOOKUP($BQ34, $Z34:$AH34,8,0), VLOOKUP($BQ34, $AA34:$AH34,8,0)))))</f>
        <v>5.5756521739130441E-2</v>
      </c>
    </row>
    <row r="35" spans="1:70" x14ac:dyDescent="0.35">
      <c r="A35" s="32" t="s">
        <v>56</v>
      </c>
      <c r="B35" t="s">
        <v>27</v>
      </c>
      <c r="C35">
        <v>566</v>
      </c>
      <c r="D35">
        <v>440</v>
      </c>
      <c r="E35">
        <v>82</v>
      </c>
      <c r="F35">
        <v>3</v>
      </c>
      <c r="G35">
        <v>0</v>
      </c>
      <c r="I35">
        <v>52</v>
      </c>
      <c r="J35">
        <v>35</v>
      </c>
      <c r="K35">
        <v>6</v>
      </c>
      <c r="L35">
        <v>0</v>
      </c>
      <c r="M35">
        <v>0</v>
      </c>
      <c r="O35" s="28">
        <f>IF(I35&gt;0, I35/C35, 0)</f>
        <v>9.187279151943463E-2</v>
      </c>
      <c r="P35" s="28">
        <f>IF(J35&gt;0, J35/D35, 0)</f>
        <v>7.9545454545454544E-2</v>
      </c>
      <c r="Q35" s="28">
        <f>IF(K35&gt;0, K35/E35, 0)</f>
        <v>7.3170731707317069E-2</v>
      </c>
      <c r="R35" s="28">
        <f>IF(L35&gt;0, L35/F35, 0)</f>
        <v>0</v>
      </c>
      <c r="S35" s="28">
        <f>IF(M35&gt;0, M35/G35, 0)</f>
        <v>0</v>
      </c>
      <c r="T35" s="28"/>
      <c r="U35" s="28">
        <f>53/569</f>
        <v>9.3145869947275917E-2</v>
      </c>
      <c r="V35" s="28"/>
      <c r="W35" s="29">
        <f>O35/$U35</f>
        <v>0.98633242216147754</v>
      </c>
      <c r="X35" s="29">
        <f>P35/$U35</f>
        <v>0.85398799313893659</v>
      </c>
      <c r="Y35" s="29">
        <f>Q35/$U35</f>
        <v>0.78554993097100778</v>
      </c>
      <c r="Z35" s="29">
        <f>R35/$U35</f>
        <v>0</v>
      </c>
      <c r="AA35" s="29">
        <f>S35/$U35</f>
        <v>0</v>
      </c>
      <c r="AB35" s="29">
        <f>MAX(W35:AA35)</f>
        <v>0.98633242216147754</v>
      </c>
      <c r="AC35" s="29"/>
      <c r="AD35" s="29">
        <f>IF(C35&gt;0,((I35*((3*53)+C35))/(4*C35*53))*(1-(C35-I35)/(569-53)),0)</f>
        <v>1.2177814438275234E-3</v>
      </c>
      <c r="AE35" s="29">
        <f>IF(D35&gt;0,((J35*((3*53)+D35))/(4*D35*53))*(1-(D35-J35)/(569-53)),0)</f>
        <v>4.834812168415175E-2</v>
      </c>
      <c r="AF35" s="29">
        <f>IF(E35&gt;0,((K35*((3*53)+E35))/(4*E35*53))*(1-(E35-K35)/(569-53)),0)</f>
        <v>7.0928627232740071E-2</v>
      </c>
      <c r="AG35" s="29">
        <f>IF(F35&gt;0,((L35*((3*53)+F35))/(4*F35*53))*(1-(F35-L35)/(569-53)),0)</f>
        <v>0</v>
      </c>
      <c r="AH35" s="29">
        <f>IF(G35&gt;0,((M35*((3*53)+G35))/(4*G35*53))*(1-(G35-M35)/(569-53)),0)</f>
        <v>0</v>
      </c>
      <c r="AQ35" s="21" t="s">
        <v>29</v>
      </c>
      <c r="AR35" s="4">
        <f t="shared" si="8"/>
        <v>0</v>
      </c>
      <c r="AS35" s="4">
        <f t="shared" si="8"/>
        <v>1</v>
      </c>
      <c r="AT35" s="4">
        <f t="shared" si="8"/>
        <v>1</v>
      </c>
      <c r="AU35" s="4">
        <f t="shared" si="8"/>
        <v>2</v>
      </c>
      <c r="AV35" s="22">
        <f t="shared" si="8"/>
        <v>0</v>
      </c>
      <c r="AW35" s="4"/>
    </row>
    <row r="36" spans="1:70" x14ac:dyDescent="0.35">
      <c r="A36" s="32" t="s">
        <v>56</v>
      </c>
      <c r="B36" t="s">
        <v>28</v>
      </c>
      <c r="C36">
        <v>298</v>
      </c>
      <c r="D36">
        <v>41</v>
      </c>
      <c r="E36">
        <v>0</v>
      </c>
      <c r="F36">
        <v>0</v>
      </c>
      <c r="G36">
        <v>0</v>
      </c>
      <c r="I36">
        <v>19</v>
      </c>
      <c r="J36">
        <v>3</v>
      </c>
      <c r="K36">
        <v>0</v>
      </c>
      <c r="L36">
        <v>0</v>
      </c>
      <c r="M36">
        <v>0</v>
      </c>
      <c r="O36" s="28">
        <f>IF(I36&gt;0, I36/C36, 0)</f>
        <v>6.3758389261744972E-2</v>
      </c>
      <c r="P36" s="28">
        <f>IF(J36&gt;0, J36/D36, 0)</f>
        <v>7.3170731707317069E-2</v>
      </c>
      <c r="Q36" s="28">
        <f>IF(K36&gt;0, K36/E36, 0)</f>
        <v>0</v>
      </c>
      <c r="R36" s="28">
        <f>IF(L36&gt;0, L36/F36, 0)</f>
        <v>0</v>
      </c>
      <c r="S36" s="28">
        <f>IF(M36&gt;0, M36/G36, 0)</f>
        <v>0</v>
      </c>
      <c r="T36" s="28"/>
      <c r="U36" s="28">
        <f>53/569</f>
        <v>9.3145869947275917E-2</v>
      </c>
      <c r="V36" s="28"/>
      <c r="W36" s="29">
        <f>O36/$U36</f>
        <v>0.68450044320628101</v>
      </c>
      <c r="X36" s="29">
        <f>P36/$U36</f>
        <v>0.78554993097100778</v>
      </c>
      <c r="Y36" s="29">
        <f>Q36/$U36</f>
        <v>0</v>
      </c>
      <c r="Z36" s="29">
        <f>R36/$U36</f>
        <v>0</v>
      </c>
      <c r="AA36" s="29">
        <f>S36/$U36</f>
        <v>0</v>
      </c>
      <c r="AB36" s="29">
        <f>MAX(W36:AA36)</f>
        <v>0.78554993097100778</v>
      </c>
      <c r="AC36" s="29"/>
      <c r="AD36" s="29">
        <f>IF(C36&gt;0,((I36*((3*53)+C36))/(4*C36*53))*(1-(C36-I36)/(569-53)),0)</f>
        <v>6.3127170017463222E-2</v>
      </c>
      <c r="AE36" s="29">
        <f>IF(D36&gt;0,((J36*((3*53)+D36))/(4*D36*53))*(1-(D36-J36)/(569-53)),0)</f>
        <v>6.394546174509573E-2</v>
      </c>
      <c r="AF36" s="29">
        <f>IF(E36&gt;0,((K36*((3*53)+E36))/(4*E36*53))*(1-(E36-K36)/(569-53)),0)</f>
        <v>0</v>
      </c>
      <c r="AG36" s="29">
        <f>IF(F36&gt;0,((L36*((3*53)+F36))/(4*F36*53))*(1-(F36-L36)/(569-53)),0)</f>
        <v>0</v>
      </c>
      <c r="AH36" s="29">
        <f>IF(G36&gt;0,((M36*((3*53)+G36))/(4*G36*53))*(1-(G36-M36)/(569-53)),0)</f>
        <v>0</v>
      </c>
      <c r="AQ36" s="21" t="s">
        <v>30</v>
      </c>
      <c r="AR36" s="4">
        <f t="shared" si="8"/>
        <v>1</v>
      </c>
      <c r="AS36" s="4">
        <f t="shared" si="8"/>
        <v>0</v>
      </c>
      <c r="AT36" s="4">
        <f t="shared" si="8"/>
        <v>1</v>
      </c>
      <c r="AU36" s="4">
        <f t="shared" si="8"/>
        <v>0</v>
      </c>
      <c r="AV36" s="22">
        <f t="shared" si="8"/>
        <v>0</v>
      </c>
      <c r="AW36" s="4"/>
      <c r="AX36" t="s">
        <v>42</v>
      </c>
      <c r="AY36">
        <f>COUNTIF(AY27:AY34, "&gt;1.5")</f>
        <v>6</v>
      </c>
      <c r="BD36" t="s">
        <v>42</v>
      </c>
      <c r="BE36">
        <f>COUNTIF(BE27:BE34, "&gt;1.5")</f>
        <v>5</v>
      </c>
      <c r="BH36" t="s">
        <v>42</v>
      </c>
      <c r="BI36">
        <f>COUNTIF(BI27:BI34, "&gt;1.5")</f>
        <v>1</v>
      </c>
      <c r="BL36" t="s">
        <v>42</v>
      </c>
      <c r="BM36">
        <f>COUNTIF(BM27:BM34, "&gt;1.5")</f>
        <v>4</v>
      </c>
      <c r="BP36" t="s">
        <v>42</v>
      </c>
      <c r="BQ36">
        <f>COUNTIF(BQ27:BQ34, "&gt;1.5")</f>
        <v>2</v>
      </c>
    </row>
    <row r="37" spans="1:70" x14ac:dyDescent="0.35">
      <c r="A37" s="32" t="s">
        <v>56</v>
      </c>
      <c r="B37" t="s">
        <v>29</v>
      </c>
      <c r="C37">
        <v>535</v>
      </c>
      <c r="D37">
        <v>285</v>
      </c>
      <c r="E37">
        <v>48</v>
      </c>
      <c r="F37">
        <v>5</v>
      </c>
      <c r="G37">
        <v>0</v>
      </c>
      <c r="I37">
        <v>48</v>
      </c>
      <c r="J37">
        <v>27</v>
      </c>
      <c r="K37">
        <v>7</v>
      </c>
      <c r="L37">
        <v>1</v>
      </c>
      <c r="M37">
        <v>0</v>
      </c>
      <c r="O37" s="28">
        <f>IF(I37&gt;0, I37/C37, 0)</f>
        <v>8.9719626168224292E-2</v>
      </c>
      <c r="P37" s="28">
        <f>IF(J37&gt;0, J37/D37, 0)</f>
        <v>9.4736842105263161E-2</v>
      </c>
      <c r="Q37" s="28">
        <f>IF(K37&gt;0, K37/E37, 0)</f>
        <v>0.14583333333333334</v>
      </c>
      <c r="R37" s="28">
        <f>IF(L37&gt;0, L37/F37, 0)</f>
        <v>0.2</v>
      </c>
      <c r="S37" s="28">
        <f>IF(M37&gt;0, M37/G37, 0)</f>
        <v>0</v>
      </c>
      <c r="T37" s="28"/>
      <c r="U37" s="28">
        <f>53/569</f>
        <v>9.3145869947275917E-2</v>
      </c>
      <c r="V37" s="28"/>
      <c r="W37" s="29">
        <f>O37/$U37</f>
        <v>0.96321636395697408</v>
      </c>
      <c r="X37" s="29">
        <f>P37/$U37</f>
        <v>1.0170804369414101</v>
      </c>
      <c r="Y37" s="29">
        <f>Q37/$U37</f>
        <v>1.5656446540880504</v>
      </c>
      <c r="Z37" s="29">
        <f>R37/$U37</f>
        <v>2.1471698113207549</v>
      </c>
      <c r="AA37" s="29">
        <f>S37/$U37</f>
        <v>0</v>
      </c>
      <c r="AB37" s="29">
        <f>MAX(W37:AA37)</f>
        <v>2.1471698113207549</v>
      </c>
      <c r="AC37" s="29"/>
      <c r="AD37" s="29">
        <f>IF(C37&gt;0,((I37*((3*53)+C37))/(4*C37*53))*(1-(C37-I37)/(569-53)),0)</f>
        <v>1.6506665901178164E-2</v>
      </c>
      <c r="AE37" s="29">
        <f>IF(D37&gt;0,((J37*((3*53)+D37))/(4*D37*53))*(1-(D37-J37)/(569-53)),0)</f>
        <v>9.9205561072492551E-2</v>
      </c>
      <c r="AF37" s="29">
        <f>IF(E37&gt;0,((K37*((3*53)+E37))/(4*E37*53))*(1-(E37-K37)/(569-53)),0)</f>
        <v>0.13107962648091268</v>
      </c>
      <c r="AG37" s="29">
        <f>IF(F37&gt;0,((L37*((3*53)+F37))/(4*F37*53))*(1-(F37-L37)/(569-53)),0)</f>
        <v>0.15351762468919117</v>
      </c>
      <c r="AH37" s="29">
        <f>IF(G37&gt;0,((M37*((3*53)+G37))/(4*G37*53))*(1-(G37-M37)/(569-53)),0)</f>
        <v>0</v>
      </c>
      <c r="AQ37" s="19"/>
      <c r="AR37" s="1"/>
      <c r="AS37" s="1"/>
      <c r="AT37" s="1"/>
      <c r="AU37" s="1"/>
      <c r="AV37" s="23"/>
      <c r="AX37" t="s">
        <v>43</v>
      </c>
      <c r="AY37">
        <f>COUNTIF(AY27:AY34, "&gt;2")</f>
        <v>5</v>
      </c>
      <c r="BD37" t="s">
        <v>43</v>
      </c>
      <c r="BE37">
        <f>COUNTIF(BE27:BE34, "&gt;2")</f>
        <v>3</v>
      </c>
      <c r="BH37" t="s">
        <v>43</v>
      </c>
      <c r="BI37">
        <f>COUNTIF(BI27:BI34, "&gt;2")</f>
        <v>1</v>
      </c>
      <c r="BL37" t="s">
        <v>43</v>
      </c>
      <c r="BM37">
        <f>COUNTIF(BM27:BM34, "&gt;2")</f>
        <v>4</v>
      </c>
      <c r="BP37" t="s">
        <v>43</v>
      </c>
      <c r="BQ37">
        <f>COUNTIF(BQ27:BQ34, "&gt;2")</f>
        <v>2</v>
      </c>
    </row>
    <row r="38" spans="1:70" x14ac:dyDescent="0.35">
      <c r="A38" s="32" t="s">
        <v>56</v>
      </c>
      <c r="B38" s="1" t="s">
        <v>30</v>
      </c>
      <c r="C38" s="1">
        <v>17</v>
      </c>
      <c r="D38" s="1">
        <v>1</v>
      </c>
      <c r="E38" s="1">
        <v>0</v>
      </c>
      <c r="F38" s="1">
        <v>0</v>
      </c>
      <c r="G38" s="1">
        <v>0</v>
      </c>
      <c r="H38" s="1"/>
      <c r="I38" s="1">
        <v>1</v>
      </c>
      <c r="J38" s="1">
        <v>0</v>
      </c>
      <c r="K38" s="1">
        <v>0</v>
      </c>
      <c r="L38" s="1">
        <v>0</v>
      </c>
      <c r="M38" s="1">
        <v>0</v>
      </c>
      <c r="N38" s="1"/>
      <c r="O38" s="30">
        <f>IF(I38&gt;0, I38/C38, 0)</f>
        <v>5.8823529411764705E-2</v>
      </c>
      <c r="P38" s="30">
        <f>IF(J38&gt;0, J38/D38, 0)</f>
        <v>0</v>
      </c>
      <c r="Q38" s="30">
        <f>IF(K38&gt;0, K38/E38, 0)</f>
        <v>0</v>
      </c>
      <c r="R38" s="30">
        <f>IF(L38&gt;0, L38/F38, 0)</f>
        <v>0</v>
      </c>
      <c r="S38" s="30">
        <f>IF(M38&gt;0, M38/G38, 0)</f>
        <v>0</v>
      </c>
      <c r="T38" s="30"/>
      <c r="U38" s="30">
        <f>53/569</f>
        <v>9.3145869947275917E-2</v>
      </c>
      <c r="V38" s="30"/>
      <c r="W38" s="31">
        <f>O38/$U38</f>
        <v>0.63152053274139852</v>
      </c>
      <c r="X38" s="31">
        <f>P38/$U38</f>
        <v>0</v>
      </c>
      <c r="Y38" s="31">
        <f>Q38/$U38</f>
        <v>0</v>
      </c>
      <c r="Z38" s="31">
        <f>R38/$U38</f>
        <v>0</v>
      </c>
      <c r="AA38" s="31">
        <f>S38/$U38</f>
        <v>0</v>
      </c>
      <c r="AB38" s="31">
        <f>MAX(W38:AA38)</f>
        <v>0.63152053274139852</v>
      </c>
      <c r="AC38" s="31"/>
      <c r="AD38" s="31">
        <f>IF(C38&gt;0,((I38*((3*53)+C38))/(4*C38*53))*(1-(C38-I38)/(569-53)),0)</f>
        <v>4.7320376153971902E-2</v>
      </c>
      <c r="AE38" s="31">
        <f>IF(D38&gt;0,((J38*((3*53)+D38))/(4*D38*53))*(1-(D38-J38)/(569-53)),0)</f>
        <v>0</v>
      </c>
      <c r="AF38" s="31">
        <f>IF(E38&gt;0,((K38*((3*53)+E38))/(4*E38*53))*(1-(E38-K38)/(569-53)),0)</f>
        <v>0</v>
      </c>
      <c r="AG38" s="31">
        <f>IF(F38&gt;0,((L38*((3*53)+F38))/(4*F38*53))*(1-(F38-L38)/(569-53)),0)</f>
        <v>0</v>
      </c>
      <c r="AH38" s="31">
        <f>IF(G38&gt;0,((M38*((3*53)+G38))/(4*G38*53))*(1-(G38-M38)/(569-53)),0)</f>
        <v>0</v>
      </c>
    </row>
    <row r="39" spans="1:70" x14ac:dyDescent="0.35">
      <c r="A39" s="32" t="s">
        <v>57</v>
      </c>
      <c r="B39" t="s">
        <v>27</v>
      </c>
      <c r="C39">
        <v>513</v>
      </c>
      <c r="D39">
        <v>287</v>
      </c>
      <c r="E39">
        <v>24</v>
      </c>
      <c r="F39">
        <v>0</v>
      </c>
      <c r="G39">
        <v>0</v>
      </c>
      <c r="I39">
        <v>49</v>
      </c>
      <c r="J39">
        <v>26</v>
      </c>
      <c r="K39">
        <v>3</v>
      </c>
      <c r="L39">
        <v>0</v>
      </c>
      <c r="M39">
        <v>0</v>
      </c>
      <c r="O39" s="28">
        <f>IF(I39&gt;0, I39/C39, 0)</f>
        <v>9.5516569200779722E-2</v>
      </c>
      <c r="P39" s="28">
        <f>IF(J39&gt;0, J39/D39, 0)</f>
        <v>9.0592334494773524E-2</v>
      </c>
      <c r="Q39" s="28">
        <f>IF(K39&gt;0, K39/E39, 0)</f>
        <v>0.125</v>
      </c>
      <c r="R39" s="28">
        <f>IF(L39&gt;0, L39/F39, 0)</f>
        <v>0</v>
      </c>
      <c r="S39" s="28">
        <f>IF(M39&gt;0, M39/G39, 0)</f>
        <v>0</v>
      </c>
      <c r="T39" s="28"/>
      <c r="U39" s="28">
        <f>57/569</f>
        <v>0.10017574692442882</v>
      </c>
      <c r="V39" s="28"/>
      <c r="W39" s="29">
        <f>O39/$U39</f>
        <v>0.953489962723573</v>
      </c>
      <c r="X39" s="29">
        <f>P39/$U39</f>
        <v>0.90433400574607259</v>
      </c>
      <c r="Y39" s="29">
        <f>Q39/$U39</f>
        <v>1.2478070175438596</v>
      </c>
      <c r="Z39" s="29">
        <f>R39/$U39</f>
        <v>0</v>
      </c>
      <c r="AA39" s="29">
        <f>S39/$U39</f>
        <v>0</v>
      </c>
      <c r="AB39" s="29">
        <f>MAX(W39:AA39)</f>
        <v>1.2478070175438596</v>
      </c>
      <c r="AC39" s="29"/>
      <c r="AD39" s="29">
        <f>IF(C39&gt;0,((I39*((3*57)+C39))/(4*C39*57))*(1-(C39-I39)/(569-57)),0)</f>
        <v>2.6864035087719298E-2</v>
      </c>
      <c r="AE39" s="29">
        <f>IF(D39&gt;0,((J39*((3*57)+D39))/(4*D39*57))*(1-(D39-J39)/(569-57)),0)</f>
        <v>8.9212527316767529E-2</v>
      </c>
      <c r="AF39" s="29">
        <f>IF(E39&gt;0,((K39*((3*57)+E39))/(4*E39*57))*(1-(E39-K39)/(569-57)),0)</f>
        <v>0.10252300061677631</v>
      </c>
      <c r="AG39" s="29">
        <f>IF(F39&gt;0,((L39*((3*57)+F39))/(4*F39*57))*(1-(F39-L39)/(569-57)),0)</f>
        <v>0</v>
      </c>
      <c r="AH39" s="29">
        <f>IF(G39&gt;0,((M39*((3*57)+G39))/(4*G39*57))*(1-(G39-M39)/(569-57)),0)</f>
        <v>0</v>
      </c>
      <c r="AX39" s="1" t="s">
        <v>45</v>
      </c>
      <c r="AY39" s="1"/>
      <c r="BA39" t="s">
        <v>52</v>
      </c>
    </row>
    <row r="40" spans="1:70" x14ac:dyDescent="0.35">
      <c r="A40" s="32" t="s">
        <v>57</v>
      </c>
      <c r="B40" t="s">
        <v>28</v>
      </c>
      <c r="C40">
        <v>495</v>
      </c>
      <c r="D40">
        <v>160</v>
      </c>
      <c r="E40">
        <v>1</v>
      </c>
      <c r="F40">
        <v>0</v>
      </c>
      <c r="G40">
        <v>0</v>
      </c>
      <c r="I40">
        <v>42</v>
      </c>
      <c r="J40">
        <v>5</v>
      </c>
      <c r="K40">
        <v>0</v>
      </c>
      <c r="L40">
        <v>0</v>
      </c>
      <c r="M40">
        <v>0</v>
      </c>
      <c r="O40" s="28">
        <f>IF(I40&gt;0, I40/C40, 0)</f>
        <v>8.4848484848484854E-2</v>
      </c>
      <c r="P40" s="28">
        <f>IF(J40&gt;0, J40/D40, 0)</f>
        <v>3.125E-2</v>
      </c>
      <c r="Q40" s="28">
        <f>IF(K40&gt;0, K40/E40, 0)</f>
        <v>0</v>
      </c>
      <c r="R40" s="28">
        <f>IF(L40&gt;0, L40/F40, 0)</f>
        <v>0</v>
      </c>
      <c r="S40" s="28">
        <f>IF(M40&gt;0, M40/G40, 0)</f>
        <v>0</v>
      </c>
      <c r="T40" s="28"/>
      <c r="U40" s="28">
        <f>57/569</f>
        <v>0.10017574692442882</v>
      </c>
      <c r="V40" s="28"/>
      <c r="W40" s="29">
        <f>O40/$U40</f>
        <v>0.84699627857522597</v>
      </c>
      <c r="X40" s="29">
        <f>P40/$U40</f>
        <v>0.3119517543859649</v>
      </c>
      <c r="Y40" s="29">
        <f>Q40/$U40</f>
        <v>0</v>
      </c>
      <c r="Z40" s="29">
        <f>R40/$U40</f>
        <v>0</v>
      </c>
      <c r="AA40" s="29">
        <f>S40/$U40</f>
        <v>0</v>
      </c>
      <c r="AB40" s="29">
        <f>MAX(W40:AA40)</f>
        <v>0.84699627857522597</v>
      </c>
      <c r="AC40" s="29"/>
      <c r="AD40" s="29">
        <f>IF(C40&gt;0,((I40*((3*57)+C40))/(4*C40*57))*(1-(C40-I40)/(569-57)),0)</f>
        <v>2.8560481459330146E-2</v>
      </c>
      <c r="AE40" s="29">
        <f>IF(D40&gt;0,((J40*((3*57)+D40))/(4*D40*57))*(1-(D40-J40)/(569-57)),0)</f>
        <v>3.1633075914884866E-2</v>
      </c>
      <c r="AF40" s="29">
        <f>IF(E40&gt;0,((K40*((3*57)+E40))/(4*E40*57))*(1-(E40-K40)/(569-57)),0)</f>
        <v>0</v>
      </c>
      <c r="AG40" s="29">
        <f>IF(F40&gt;0,((L40*((3*57)+F40))/(4*F40*57))*(1-(F40-L40)/(569-57)),0)</f>
        <v>0</v>
      </c>
      <c r="AH40" s="29">
        <f>IF(G40&gt;0,((M40*((3*57)+G40))/(4*G40*57))*(1-(G40-M40)/(569-57)),0)</f>
        <v>0</v>
      </c>
      <c r="AX40" t="s">
        <v>26</v>
      </c>
      <c r="AY40" t="str">
        <f>IF(COUNTIF(W3:AA3,AY27), B3, IF(COUNTIF(W4:AA4,AY27), B4, IF(COUNTIF(W5:AA5,AY27), B5, B6)))</f>
        <v>dU</v>
      </c>
      <c r="BA40" t="str">
        <f>ROUND(AY27, 2) &amp; " (" &amp; ROUND(AZ27, 2) &amp; ")"</f>
        <v>4.38 (0.38)</v>
      </c>
    </row>
    <row r="41" spans="1:70" x14ac:dyDescent="0.35">
      <c r="A41" s="32" t="s">
        <v>57</v>
      </c>
      <c r="B41" t="s">
        <v>29</v>
      </c>
      <c r="C41">
        <v>499</v>
      </c>
      <c r="D41">
        <v>223</v>
      </c>
      <c r="E41">
        <v>14</v>
      </c>
      <c r="F41">
        <v>4</v>
      </c>
      <c r="G41">
        <v>0</v>
      </c>
      <c r="I41">
        <v>46</v>
      </c>
      <c r="J41">
        <v>22</v>
      </c>
      <c r="K41">
        <v>3</v>
      </c>
      <c r="L41">
        <v>1</v>
      </c>
      <c r="M41">
        <v>0</v>
      </c>
      <c r="O41" s="28">
        <f>IF(I41&gt;0, I41/C41, 0)</f>
        <v>9.2184368737474945E-2</v>
      </c>
      <c r="P41" s="28">
        <f>IF(J41&gt;0, J41/D41, 0)</f>
        <v>9.8654708520179366E-2</v>
      </c>
      <c r="Q41" s="28">
        <f>IF(K41&gt;0, K41/E41, 0)</f>
        <v>0.21428571428571427</v>
      </c>
      <c r="R41" s="28">
        <f>IF(L41&gt;0, L41/F41, 0)</f>
        <v>0.25</v>
      </c>
      <c r="S41" s="28">
        <f>IF(M41&gt;0, M41/G41, 0)</f>
        <v>0</v>
      </c>
      <c r="T41" s="28"/>
      <c r="U41" s="28">
        <f>57/569</f>
        <v>0.10017574692442882</v>
      </c>
      <c r="V41" s="28"/>
      <c r="W41" s="29">
        <f>O41/$U41</f>
        <v>0.92022641774777625</v>
      </c>
      <c r="X41" s="29">
        <f>P41/$U41</f>
        <v>0.9848163008417905</v>
      </c>
      <c r="Y41" s="29">
        <f>Q41/$U41</f>
        <v>2.1390977443609023</v>
      </c>
      <c r="Z41" s="29">
        <f>R41/$U41</f>
        <v>2.4956140350877192</v>
      </c>
      <c r="AA41" s="29">
        <f>S41/$U41</f>
        <v>0</v>
      </c>
      <c r="AB41" s="29">
        <f>MAX(W41:AA41)</f>
        <v>2.4956140350877192</v>
      </c>
      <c r="AC41" s="29"/>
      <c r="AD41" s="29">
        <f>IF(C41&gt;0,((I41*((3*57)+C41))/(4*C41*57))*(1-(C41-I41)/(569-57)),0)</f>
        <v>3.1216146657349786E-2</v>
      </c>
      <c r="AE41" s="29">
        <f>IF(D41&gt;0,((J41*((3*57)+D41))/(4*D41*57))*(1-(D41-J41)/(569-57)),0)</f>
        <v>0.10355465369561796</v>
      </c>
      <c r="AF41" s="29">
        <f>IF(E41&gt;0,((K41*((3*57)+E41))/(4*E41*57))*(1-(E41-K41)/(569-57)),0)</f>
        <v>0.17013664532424813</v>
      </c>
      <c r="AG41" s="29">
        <f>IF(F41&gt;0,((L41*((3*57)+F41))/(4*F41*57))*(1-(F41-L41)/(569-57)),0)</f>
        <v>0.19076163308662283</v>
      </c>
      <c r="AH41" s="29">
        <f>IF(G41&gt;0,((M41*((3*57)+G41))/(4*G41*57))*(1-(G41-M41)/(569-57)),0)</f>
        <v>0</v>
      </c>
      <c r="AX41" t="s">
        <v>31</v>
      </c>
      <c r="AY41" t="str">
        <f>IF(COUNTIF(W7:AA7,AY28), B7, IF(COUNTIF(W8:AA8,AY28), B8, IF(COUNTIF(W9:AA9,AY28), B9, B10)))</f>
        <v>dU(class)</v>
      </c>
      <c r="BA41" t="str">
        <f t="shared" ref="BA41:BA43" si="9">ROUND(AY28, 2) &amp; " (" &amp; ROUND(AZ28, 2) &amp; ")"</f>
        <v>3.31 (0.38)</v>
      </c>
    </row>
    <row r="42" spans="1:70" x14ac:dyDescent="0.35">
      <c r="A42" s="34" t="s">
        <v>57</v>
      </c>
      <c r="B42" s="1" t="s">
        <v>30</v>
      </c>
      <c r="C42" s="1">
        <v>19</v>
      </c>
      <c r="D42" s="1">
        <v>2</v>
      </c>
      <c r="E42" s="1">
        <v>1</v>
      </c>
      <c r="F42" s="1">
        <v>0</v>
      </c>
      <c r="G42" s="1">
        <v>0</v>
      </c>
      <c r="H42" s="1"/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/>
      <c r="O42" s="30">
        <f>IF(I42&gt;0, I42/C42, 0)</f>
        <v>0</v>
      </c>
      <c r="P42" s="30">
        <f>IF(J42&gt;0, J42/D42, 0)</f>
        <v>0</v>
      </c>
      <c r="Q42" s="30">
        <f>IF(K42&gt;0, K42/E42, 0)</f>
        <v>0</v>
      </c>
      <c r="R42" s="30">
        <f>IF(L42&gt;0, L42/F42, 0)</f>
        <v>0</v>
      </c>
      <c r="S42" s="30">
        <f>IF(M42&gt;0, M42/G42, 0)</f>
        <v>0</v>
      </c>
      <c r="T42" s="30"/>
      <c r="U42" s="30">
        <f>57/569</f>
        <v>0.10017574692442882</v>
      </c>
      <c r="V42" s="30"/>
      <c r="W42" s="31">
        <f>O42/$U42</f>
        <v>0</v>
      </c>
      <c r="X42" s="31">
        <f>P42/$U42</f>
        <v>0</v>
      </c>
      <c r="Y42" s="31">
        <f>Q42/$U42</f>
        <v>0</v>
      </c>
      <c r="Z42" s="31">
        <f>R42/$U42</f>
        <v>0</v>
      </c>
      <c r="AA42" s="31">
        <f>S42/$U42</f>
        <v>0</v>
      </c>
      <c r="AB42" s="31">
        <f>MAX(W42:AA42)</f>
        <v>0</v>
      </c>
      <c r="AC42" s="31"/>
      <c r="AD42" s="31">
        <f>IF(C42&gt;0,((I42*((3*57)+C42))/(4*C42*57))*(1-(C42-I42)/(569-57)),0)</f>
        <v>0</v>
      </c>
      <c r="AE42" s="31">
        <f>IF(D42&gt;0,((J42*((3*57)+D42))/(4*D42*57))*(1-(D42-J42)/(569-57)),0)</f>
        <v>0</v>
      </c>
      <c r="AF42" s="31">
        <f>IF(E42&gt;0,((K42*((3*57)+E42))/(4*E42*57))*(1-(E42-K42)/(569-57)),0)</f>
        <v>0</v>
      </c>
      <c r="AG42" s="31">
        <f>IF(F42&gt;0,((L42*((3*57)+F42))/(4*F42*57))*(1-(F42-L42)/(569-57)),0)</f>
        <v>0</v>
      </c>
      <c r="AH42" s="31">
        <f>IF(G42&gt;0,((M42*((3*57)+G42))/(4*G42*57))*(1-(G42-M42)/(569-57)),0)</f>
        <v>0</v>
      </c>
      <c r="AX42" t="s">
        <v>32</v>
      </c>
      <c r="AY42" t="str">
        <f>IF(COUNTIF(W11:AA11,AY29), B11, IF(COUNTIF(W12:AA12,AY29), B12, IF(COUNTIF(W13:AA13,AY29), B13, B14)))</f>
        <v>dU(class)</v>
      </c>
      <c r="BA42" t="str">
        <f t="shared" si="9"/>
        <v>1.14 (0.15)</v>
      </c>
    </row>
    <row r="43" spans="1:70" x14ac:dyDescent="0.35">
      <c r="A43" s="32" t="s">
        <v>35</v>
      </c>
      <c r="B43" t="s">
        <v>27</v>
      </c>
      <c r="C43" s="25">
        <v>559</v>
      </c>
      <c r="D43" s="25">
        <v>331</v>
      </c>
      <c r="E43" s="25">
        <v>51</v>
      </c>
      <c r="F43" s="25">
        <v>2</v>
      </c>
      <c r="G43" s="25">
        <v>0</v>
      </c>
      <c r="I43" s="25">
        <v>39</v>
      </c>
      <c r="J43" s="25">
        <v>25</v>
      </c>
      <c r="K43" s="25">
        <v>4</v>
      </c>
      <c r="L43" s="25">
        <v>0</v>
      </c>
      <c r="M43" s="25">
        <v>0</v>
      </c>
      <c r="O43" s="2">
        <f>IF(I43&gt;0, I43/C43, 0)</f>
        <v>6.9767441860465115E-2</v>
      </c>
      <c r="P43" s="2">
        <f>IF(J43&gt;0, J43/D43, 0)</f>
        <v>7.5528700906344406E-2</v>
      </c>
      <c r="Q43" s="2">
        <f>IF(K43&gt;0, K43/E43, 0)</f>
        <v>7.8431372549019607E-2</v>
      </c>
      <c r="R43" s="2">
        <f>IF(L43&gt;0, L43/F43, 0)</f>
        <v>0</v>
      </c>
      <c r="S43" s="2">
        <f>IF(M43&gt;0, M43/G43, 0)</f>
        <v>0</v>
      </c>
      <c r="T43" s="2"/>
      <c r="U43" s="2">
        <f>39/569</f>
        <v>6.8541300527240778E-2</v>
      </c>
      <c r="V43" s="2"/>
      <c r="W43" s="3">
        <f>O43/$U43</f>
        <v>1.0178890876565294</v>
      </c>
      <c r="X43" s="3">
        <f>P43/$U43</f>
        <v>1.101944379889999</v>
      </c>
      <c r="Y43" s="3">
        <f>Q43/$U43</f>
        <v>1.1442936148818501</v>
      </c>
      <c r="Z43" s="3">
        <f>R43/$U43</f>
        <v>0</v>
      </c>
      <c r="AA43" s="3">
        <f>S43/$U43</f>
        <v>0</v>
      </c>
      <c r="AB43" s="3">
        <f>MAX(W43:AA43)</f>
        <v>1.1442936148818501</v>
      </c>
      <c r="AC43" s="3"/>
      <c r="AD43" s="3">
        <f>IF(C43&gt;0,((I43*((3*39)+C43))/(4*C43*39))*(1-(C43-I43)/(569-39)),0)</f>
        <v>5.704256252742429E-3</v>
      </c>
      <c r="AE43" s="3">
        <f>IF(D43&gt;0,((J43*((3*39)+D43))/(4*D43*39))*(1-(D43-J43)/(569-39)),0)</f>
        <v>9.1672184244720303E-2</v>
      </c>
      <c r="AF43" s="3">
        <f>IF(E43&gt;0,((K43*((3*39)+E43))/(4*E43*39))*(1-(E43-K43)/(569-39)),0)</f>
        <v>7.6974302057542909E-2</v>
      </c>
      <c r="AG43" s="3">
        <f>IF(F43&gt;0,((L43*((3*39)+F43))/(4*F43*39))*(1-(F43-L43)/(569-39)),0)</f>
        <v>0</v>
      </c>
      <c r="AH43" s="3">
        <f>IF(G43&gt;0,((M43*((3*39)+G43))/(4*G43*39))*(1-(G43-M43)/(569-39)),0)</f>
        <v>0</v>
      </c>
      <c r="AX43" t="s">
        <v>33</v>
      </c>
      <c r="AY43" t="str">
        <f>IF(COUNTIF(W15:AA15,AY30), B15, IF(COUNTIF(W16:AA16,AY30), B16, IF(COUNTIF(W17:AA17,AY30), B17, B18)))</f>
        <v>dE(class)</v>
      </c>
      <c r="BA43" t="str">
        <f t="shared" si="9"/>
        <v>1.31 (0.06)</v>
      </c>
    </row>
    <row r="44" spans="1:70" x14ac:dyDescent="0.35">
      <c r="A44" s="32" t="s">
        <v>35</v>
      </c>
      <c r="B44" t="s">
        <v>28</v>
      </c>
      <c r="C44" s="25">
        <v>556</v>
      </c>
      <c r="D44" s="25">
        <v>362</v>
      </c>
      <c r="E44" s="25">
        <v>2</v>
      </c>
      <c r="F44" s="25">
        <v>0</v>
      </c>
      <c r="G44" s="25">
        <v>0</v>
      </c>
      <c r="I44" s="25">
        <v>38</v>
      </c>
      <c r="J44" s="25">
        <v>31</v>
      </c>
      <c r="K44" s="25">
        <v>0</v>
      </c>
      <c r="L44" s="25">
        <v>0</v>
      </c>
      <c r="M44" s="25">
        <v>0</v>
      </c>
      <c r="O44" s="2">
        <f>IF(I44&gt;0, I44/C44, 0)</f>
        <v>6.83453237410072E-2</v>
      </c>
      <c r="P44" s="2">
        <f>IF(J44&gt;0, J44/D44, 0)</f>
        <v>8.5635359116022103E-2</v>
      </c>
      <c r="Q44" s="2">
        <f>IF(K44&gt;0, K44/E44, 0)</f>
        <v>0</v>
      </c>
      <c r="R44" s="2">
        <f>IF(L44&gt;0, L44/F44, 0)</f>
        <v>0</v>
      </c>
      <c r="S44" s="2">
        <f>IF(M44&gt;0, M44/G44, 0)</f>
        <v>0</v>
      </c>
      <c r="T44" s="2"/>
      <c r="U44" s="2">
        <f>39/569</f>
        <v>6.8541300527240778E-2</v>
      </c>
      <c r="V44" s="2"/>
      <c r="W44" s="3">
        <f>O44/$U44</f>
        <v>0.99714074893931004</v>
      </c>
      <c r="X44" s="3">
        <f>P44/$U44</f>
        <v>1.2493979317183737</v>
      </c>
      <c r="Y44" s="3">
        <f>Q44/$U44</f>
        <v>0</v>
      </c>
      <c r="Z44" s="3">
        <f>R44/$U44</f>
        <v>0</v>
      </c>
      <c r="AA44" s="3">
        <f>S44/$U44</f>
        <v>0</v>
      </c>
      <c r="AB44" s="3">
        <f>MAX(W44:AA44)</f>
        <v>1.2493979317183737</v>
      </c>
      <c r="AC44" s="3"/>
      <c r="AD44" s="3">
        <f>IF(C44&gt;0,((I44*((3*39)+C44))/(4*C44*39))*(1-(C44-I44)/(569-39)),0)</f>
        <v>6.6758204466905412E-3</v>
      </c>
      <c r="AE44" s="3">
        <f>IF(D44&gt;0,((J44*((3*39)+D44))/(4*D44*39))*(1-(D44-J44)/(569-39)),0)</f>
        <v>9.872820593007188E-2</v>
      </c>
      <c r="AF44" s="3">
        <f>IF(E44&gt;0,((K44*((3*39)+E44))/(4*E44*39))*(1-(E44-K44)/(569-39)),0)</f>
        <v>0</v>
      </c>
      <c r="AG44" s="3">
        <f>IF(F44&gt;0,((L44*((3*39)+F44))/(4*F44*39))*(1-(F44-L44)/(569-39)),0)</f>
        <v>0</v>
      </c>
      <c r="AH44" s="3">
        <f>IF(G44&gt;0,((M44*((3*39)+G44))/(4*G44*39))*(1-(G44-M44)/(569-39)),0)</f>
        <v>0</v>
      </c>
      <c r="AX44" t="s">
        <v>34</v>
      </c>
      <c r="AY44" t="str">
        <f>IF(COUNTIF(W19:AA19,AY31), B19, IF(COUNTIF(W20:AA20,AY31), B20, IF(COUNTIF(W21:AA21,AY31), B21, B22)))</f>
        <v>dU</v>
      </c>
      <c r="BA44" t="str">
        <f>ROUND(AY31, 2) &amp; " (" &amp; ROUND(AZ31, 2) &amp; ")"</f>
        <v>5.08 (0.24)</v>
      </c>
    </row>
    <row r="45" spans="1:70" x14ac:dyDescent="0.35">
      <c r="A45" s="32" t="s">
        <v>35</v>
      </c>
      <c r="B45" t="s">
        <v>29</v>
      </c>
      <c r="C45" s="25">
        <v>564</v>
      </c>
      <c r="D45" s="25">
        <v>403</v>
      </c>
      <c r="E45" s="25">
        <v>76</v>
      </c>
      <c r="F45" s="25">
        <v>2</v>
      </c>
      <c r="G45" s="25">
        <v>0</v>
      </c>
      <c r="I45" s="25">
        <v>39</v>
      </c>
      <c r="J45" s="25">
        <v>30</v>
      </c>
      <c r="K45" s="25">
        <v>4</v>
      </c>
      <c r="L45" s="25">
        <v>0</v>
      </c>
      <c r="M45" s="25">
        <v>0</v>
      </c>
      <c r="O45" s="2">
        <f>IF(I45&gt;0, I45/C45, 0)</f>
        <v>6.9148936170212769E-2</v>
      </c>
      <c r="P45" s="2">
        <f>IF(J45&gt;0, J45/D45, 0)</f>
        <v>7.4441687344913146E-2</v>
      </c>
      <c r="Q45" s="2">
        <f>IF(K45&gt;0, K45/E45, 0)</f>
        <v>5.2631578947368418E-2</v>
      </c>
      <c r="R45" s="2">
        <f>IF(L45&gt;0, L45/F45, 0)</f>
        <v>0</v>
      </c>
      <c r="S45" s="2">
        <f>IF(M45&gt;0, M45/G45, 0)</f>
        <v>0</v>
      </c>
      <c r="T45" s="2"/>
      <c r="U45" s="2">
        <f>39/569</f>
        <v>6.8541300527240778E-2</v>
      </c>
      <c r="V45" s="2"/>
      <c r="W45" s="3">
        <f>O45/$U45</f>
        <v>1.0088652482269502</v>
      </c>
      <c r="X45" s="3">
        <f>P45/$U45</f>
        <v>1.0860851307501429</v>
      </c>
      <c r="Y45" s="3">
        <f>Q45/$U45</f>
        <v>0.76788124156545201</v>
      </c>
      <c r="Z45" s="3">
        <f>R45/$U45</f>
        <v>0</v>
      </c>
      <c r="AA45" s="3">
        <f>S45/$U45</f>
        <v>0</v>
      </c>
      <c r="AB45" s="3">
        <f>MAX(W45:AA45)</f>
        <v>1.0860851307501429</v>
      </c>
      <c r="AC45" s="3"/>
      <c r="AD45" s="3">
        <f>IF(C45&gt;0,((I45*((3*39)+C45))/(4*C45*39))*(1-(C45-I45)/(569-39)),0)</f>
        <v>2.8477519068647122E-3</v>
      </c>
      <c r="AE45" s="3">
        <f>IF(D45&gt;0,((J45*((3*39)+D45))/(4*D45*39))*(1-(D45-J45)/(569-39)),0)</f>
        <v>7.350531391919099E-2</v>
      </c>
      <c r="AF45" s="3">
        <f>IF(E45&gt;0,((K45*((3*39)+E45))/(4*E45*39))*(1-(E45-K45)/(569-39)),0)</f>
        <v>5.6268937947190185E-2</v>
      </c>
      <c r="AG45" s="3">
        <f>IF(F45&gt;0,((L45*((3*39)+F45))/(4*F45*39))*(1-(F45-L45)/(569-39)),0)</f>
        <v>0</v>
      </c>
      <c r="AH45" s="3">
        <f>IF(G45&gt;0,((M45*((3*39)+G45))/(4*G45*39))*(1-(G45-M45)/(569-39)),0)</f>
        <v>0</v>
      </c>
      <c r="AX45" t="s">
        <v>35</v>
      </c>
      <c r="AY45" t="str">
        <f>IF(COUNTIF(W23:AA23,AY32), B23, IF(COUNTIF(W24:AA24,AY32), B24, IF(COUNTIF(W25:AA25,AY32), B25, B26)))</f>
        <v>dE(class)</v>
      </c>
      <c r="BA45" t="str">
        <f t="shared" ref="BA45:BA47" si="10">ROUND(AY32, 2) &amp; " (" &amp; ROUND(AZ32, 2) &amp; ")"</f>
        <v>2.92 (0.27)</v>
      </c>
    </row>
    <row r="46" spans="1:70" x14ac:dyDescent="0.35">
      <c r="A46" s="32" t="s">
        <v>35</v>
      </c>
      <c r="B46" s="1" t="s">
        <v>30</v>
      </c>
      <c r="C46" s="1">
        <v>556</v>
      </c>
      <c r="D46" s="1">
        <v>364</v>
      </c>
      <c r="E46" s="1">
        <v>1</v>
      </c>
      <c r="F46" s="1">
        <v>0</v>
      </c>
      <c r="G46" s="1">
        <v>0</v>
      </c>
      <c r="H46" s="1"/>
      <c r="I46" s="1">
        <v>38</v>
      </c>
      <c r="J46" s="1">
        <v>31</v>
      </c>
      <c r="K46" s="1">
        <v>0</v>
      </c>
      <c r="L46" s="1">
        <v>0</v>
      </c>
      <c r="M46" s="1">
        <v>0</v>
      </c>
      <c r="N46" s="1"/>
      <c r="O46" s="9">
        <f>IF(I46&gt;0, I46/C46, 0)</f>
        <v>6.83453237410072E-2</v>
      </c>
      <c r="P46" s="9">
        <f>IF(J46&gt;0, J46/D46, 0)</f>
        <v>8.5164835164835168E-2</v>
      </c>
      <c r="Q46" s="9">
        <f>IF(K46&gt;0, K46/E46, 0)</f>
        <v>0</v>
      </c>
      <c r="R46" s="9">
        <f>IF(L46&gt;0, L46/F46, 0)</f>
        <v>0</v>
      </c>
      <c r="S46" s="9">
        <f>IF(M46&gt;0, M46/G46, 0)</f>
        <v>0</v>
      </c>
      <c r="T46" s="9"/>
      <c r="U46" s="9">
        <f>39/569</f>
        <v>6.8541300527240778E-2</v>
      </c>
      <c r="V46" s="9"/>
      <c r="W46" s="10">
        <f>O46/$U46</f>
        <v>0.99714074893931004</v>
      </c>
      <c r="X46" s="10">
        <f>P46/$U46</f>
        <v>1.2425331079177233</v>
      </c>
      <c r="Y46" s="10">
        <f>Q46/$U46</f>
        <v>0</v>
      </c>
      <c r="Z46" s="10">
        <f>R46/$U46</f>
        <v>0</v>
      </c>
      <c r="AA46" s="10">
        <f>S46/$U46</f>
        <v>0</v>
      </c>
      <c r="AB46" s="10">
        <f>MAX(W46:AA46)</f>
        <v>1.2425331079177233</v>
      </c>
      <c r="AC46" s="10"/>
      <c r="AD46" s="10">
        <f>IF(C46&gt;0,((I46*((3*39)+C46))/(4*C46*39))*(1-(C46-I46)/(569-39)),0)</f>
        <v>6.6758204466905412E-3</v>
      </c>
      <c r="AE46" s="10">
        <f>IF(D46&gt;0,((J46*((3*39)+D46))/(4*D46*39))*(1-(D46-J46)/(569-39)),0)</f>
        <v>9.7604793005736407E-2</v>
      </c>
      <c r="AF46" s="10">
        <f>IF(E46&gt;0,((K46*((3*39)+E46))/(4*E46*39))*(1-(E46-K46)/(569-39)),0)</f>
        <v>0</v>
      </c>
      <c r="AG46" s="10">
        <f>IF(F46&gt;0,((L46*((3*39)+F46))/(4*F46*39))*(1-(F46-L46)/(569-39)),0)</f>
        <v>0</v>
      </c>
      <c r="AH46" s="10">
        <f>IF(G46&gt;0,((M46*((3*39)+G46))/(4*G46*39))*(1-(G46-M46)/(569-39)),0)</f>
        <v>0</v>
      </c>
      <c r="AX46" t="s">
        <v>37</v>
      </c>
      <c r="AY46" t="str">
        <f>IF(COUNTIF(W27:AA27,AY33), B27, IF(COUNTIF(W28:AA28,AY33), B28, IF(COUNTIF(W29:AA29,AY33), B29, B30)))</f>
        <v>dE(class)</v>
      </c>
      <c r="BA46" t="str">
        <f t="shared" si="10"/>
        <v>1.62 (0.15)</v>
      </c>
    </row>
    <row r="47" spans="1:70" x14ac:dyDescent="0.35">
      <c r="A47" s="32" t="s">
        <v>37</v>
      </c>
      <c r="B47" t="s">
        <v>27</v>
      </c>
      <c r="C47" s="25">
        <v>414</v>
      </c>
      <c r="D47" s="25">
        <v>65</v>
      </c>
      <c r="E47" s="25">
        <v>0</v>
      </c>
      <c r="F47" s="25">
        <v>0</v>
      </c>
      <c r="G47" s="25">
        <v>0</v>
      </c>
      <c r="I47" s="25">
        <v>45</v>
      </c>
      <c r="J47" s="25">
        <v>3</v>
      </c>
      <c r="K47" s="25">
        <v>0</v>
      </c>
      <c r="L47" s="25">
        <v>0</v>
      </c>
      <c r="M47" s="25">
        <v>0</v>
      </c>
      <c r="O47" s="2">
        <f>IF(I47&gt;0, I47/C47, 0)</f>
        <v>0.10869565217391304</v>
      </c>
      <c r="P47" s="2">
        <f>IF(J47&gt;0, J47/D47, 0)</f>
        <v>4.6153846153846156E-2</v>
      </c>
      <c r="Q47" s="2">
        <f>IF(K47&gt;0, K47/E47, 0)</f>
        <v>0</v>
      </c>
      <c r="R47" s="2">
        <f>IF(L47&gt;0, L47/F47, 0)</f>
        <v>0</v>
      </c>
      <c r="S47" s="2">
        <f>IF(M47&gt;0, M47/G47, 0)</f>
        <v>0</v>
      </c>
      <c r="T47" s="2"/>
      <c r="U47" s="2">
        <f>56/569</f>
        <v>9.8418277680140595E-2</v>
      </c>
      <c r="V47" s="2"/>
      <c r="W47" s="3">
        <f>O47/$U47</f>
        <v>1.1044254658385093</v>
      </c>
      <c r="X47" s="3">
        <f>P47/$U47</f>
        <v>0.46895604395604401</v>
      </c>
      <c r="Y47" s="3">
        <f>Q47/$U47</f>
        <v>0</v>
      </c>
      <c r="Z47" s="3">
        <f>R47/$U47</f>
        <v>0</v>
      </c>
      <c r="AA47" s="3">
        <f>S47/$U47</f>
        <v>0</v>
      </c>
      <c r="AB47" s="3">
        <f>MAX(W47:AA47)</f>
        <v>1.1044254658385093</v>
      </c>
      <c r="AC47" s="3"/>
      <c r="AD47" s="3">
        <f>IF(C47&gt;0,((I47*((3*56)+C47))/(4*C47*56))*(1-(C47-I47)/(569-56)),0)</f>
        <v>7.9274272638117024E-2</v>
      </c>
      <c r="AE47" s="3">
        <f>IF(D47&gt;0,((J47*((3*56)+D47))/(4*D47*56))*(1-(D47-J47)/(569-56)),0)</f>
        <v>4.2206076087655038E-2</v>
      </c>
      <c r="AF47" s="3">
        <f>IF(E47&gt;0,((K47*((3*56)+E47))/(4*E47*56))*(1-(E47-K47)/(569-56)),0)</f>
        <v>0</v>
      </c>
      <c r="AG47" s="3">
        <f>IF(F47&gt;0,((L47*((3*56)+F47))/(4*F47*56))*(1-(F47-L47)/(569-56)),0)</f>
        <v>0</v>
      </c>
      <c r="AH47" s="3">
        <f>IF(G47&gt;0,((M47*((3*56)+G47))/(4*G47*56))*(1-(G47-M47)/(569-56)),0)</f>
        <v>0</v>
      </c>
      <c r="AX47" t="s">
        <v>38</v>
      </c>
      <c r="AY47" t="str">
        <f>IF(COUNTIF(W31:AA31,AY34), B31, IF(COUNTIF(W32:AA32,AY34), B32, IF(COUNTIF(W33:AA33,AY34), B33, B34)))</f>
        <v>dU(class)</v>
      </c>
      <c r="BA47" t="str">
        <f t="shared" si="10"/>
        <v>3.3 (0.31)</v>
      </c>
    </row>
    <row r="48" spans="1:70" x14ac:dyDescent="0.35">
      <c r="A48" s="32" t="s">
        <v>37</v>
      </c>
      <c r="B48" t="s">
        <v>28</v>
      </c>
      <c r="C48" s="25">
        <v>45</v>
      </c>
      <c r="D48" s="25">
        <v>4</v>
      </c>
      <c r="E48" s="25">
        <v>0</v>
      </c>
      <c r="F48" s="25">
        <v>0</v>
      </c>
      <c r="G48" s="25">
        <v>0</v>
      </c>
      <c r="I48" s="25">
        <v>4</v>
      </c>
      <c r="J48" s="25">
        <v>1</v>
      </c>
      <c r="K48" s="25">
        <v>0</v>
      </c>
      <c r="L48" s="25">
        <v>0</v>
      </c>
      <c r="M48" s="25">
        <v>0</v>
      </c>
      <c r="O48" s="2">
        <f>IF(I48&gt;0, I48/C48, 0)</f>
        <v>8.8888888888888892E-2</v>
      </c>
      <c r="P48" s="2">
        <f>IF(J48&gt;0, J48/D48, 0)</f>
        <v>0.25</v>
      </c>
      <c r="Q48" s="2">
        <f>IF(K48&gt;0, K48/E48, 0)</f>
        <v>0</v>
      </c>
      <c r="R48" s="2">
        <f>IF(L48&gt;0, L48/F48, 0)</f>
        <v>0</v>
      </c>
      <c r="S48" s="2">
        <f>IF(M48&gt;0, M48/G48, 0)</f>
        <v>0</v>
      </c>
      <c r="T48" s="2"/>
      <c r="U48" s="2">
        <f>56/569</f>
        <v>9.8418277680140595E-2</v>
      </c>
      <c r="V48" s="2"/>
      <c r="W48" s="3">
        <f>O48/$U48</f>
        <v>0.90317460317460319</v>
      </c>
      <c r="X48" s="3">
        <f>P48/$U48</f>
        <v>2.5401785714285716</v>
      </c>
      <c r="Y48" s="3">
        <f>Q48/$U48</f>
        <v>0</v>
      </c>
      <c r="Z48" s="3">
        <f>R48/$U48</f>
        <v>0</v>
      </c>
      <c r="AA48" s="3">
        <f>S48/$U48</f>
        <v>0</v>
      </c>
      <c r="AB48" s="3">
        <f>MAX(W48:AA48)</f>
        <v>2.5401785714285716</v>
      </c>
      <c r="AC48" s="3"/>
      <c r="AD48" s="3">
        <f>IF(C48&gt;0,((I48*((3*56)+C48))/(4*C48*56))*(1-(C48-I48)/(569-56)),0)</f>
        <v>7.7768495312354968E-2</v>
      </c>
      <c r="AE48" s="3">
        <f>IF(D48&gt;0,((J48*((3*56)+D48))/(4*D48*56))*(1-(D48-J48)/(569-56)),0)</f>
        <v>0.1908416875522139</v>
      </c>
      <c r="AF48" s="3">
        <f>IF(E48&gt;0,((K48*((3*56)+E48))/(4*E48*56))*(1-(E48-K48)/(569-56)),0)</f>
        <v>0</v>
      </c>
      <c r="AG48" s="3">
        <f>IF(F48&gt;0,((L48*((3*56)+F48))/(4*F48*56))*(1-(F48-L48)/(569-56)),0)</f>
        <v>0</v>
      </c>
      <c r="AH48" s="3">
        <f>IF(G48&gt;0,((M48*((3*56)+G48))/(4*G48*56))*(1-(G48-M48)/(569-56)),0)</f>
        <v>0</v>
      </c>
    </row>
    <row r="49" spans="1:52" x14ac:dyDescent="0.35">
      <c r="A49" s="32" t="s">
        <v>37</v>
      </c>
      <c r="B49" t="s">
        <v>29</v>
      </c>
      <c r="C49" s="25">
        <v>414</v>
      </c>
      <c r="D49" s="25">
        <v>90</v>
      </c>
      <c r="E49" s="25">
        <v>5</v>
      </c>
      <c r="F49" s="25">
        <v>0</v>
      </c>
      <c r="G49" s="25">
        <v>0</v>
      </c>
      <c r="I49" s="25">
        <v>49</v>
      </c>
      <c r="J49" s="25">
        <v>8</v>
      </c>
      <c r="K49" s="25">
        <v>0</v>
      </c>
      <c r="L49" s="25">
        <v>0</v>
      </c>
      <c r="M49" s="25">
        <v>0</v>
      </c>
      <c r="O49" s="2">
        <f>IF(I49&gt;0, I49/C49, 0)</f>
        <v>0.11835748792270531</v>
      </c>
      <c r="P49" s="2">
        <f>IF(J49&gt;0, J49/D49, 0)</f>
        <v>8.8888888888888892E-2</v>
      </c>
      <c r="Q49" s="2">
        <f>IF(K49&gt;0, K49/E49, 0)</f>
        <v>0</v>
      </c>
      <c r="R49" s="2">
        <f>IF(L49&gt;0, L49/F49, 0)</f>
        <v>0</v>
      </c>
      <c r="S49" s="2">
        <f>IF(M49&gt;0, M49/G49, 0)</f>
        <v>0</v>
      </c>
      <c r="T49" s="2"/>
      <c r="U49" s="2">
        <f>56/569</f>
        <v>9.8418277680140595E-2</v>
      </c>
      <c r="V49" s="2"/>
      <c r="W49" s="3">
        <f>O49/$U49</f>
        <v>1.2025966183574879</v>
      </c>
      <c r="X49" s="3">
        <f>P49/$U49</f>
        <v>0.90317460317460319</v>
      </c>
      <c r="Y49" s="3">
        <f>Q49/$U49</f>
        <v>0</v>
      </c>
      <c r="Z49" s="3">
        <f>R49/$U49</f>
        <v>0</v>
      </c>
      <c r="AA49" s="3">
        <f>S49/$U49</f>
        <v>0</v>
      </c>
      <c r="AB49" s="27">
        <f>MAX(W49:AA49)</f>
        <v>1.2025966183574879</v>
      </c>
      <c r="AC49" s="27"/>
      <c r="AD49" s="3">
        <f>IF(C49&gt;0,((I49*((3*56)+C49))/(4*C49*56))*(1-(C49-I49)/(569-56)),0)</f>
        <v>8.8718676724016163E-2</v>
      </c>
      <c r="AE49" s="3">
        <f>IF(D49&gt;0,((J49*((3*56)+D49))/(4*D49*56))*(1-(D49-J49)/(569-56)),0)</f>
        <v>8.6015965840527245E-2</v>
      </c>
      <c r="AF49" s="3">
        <f>IF(E49&gt;0,((K49*((3*56)+E49))/(4*E49*56))*(1-(E49-K49)/(569-56)),0)</f>
        <v>0</v>
      </c>
      <c r="AG49" s="3">
        <f>IF(F49&gt;0,((L49*((3*56)+F49))/(4*F49*56))*(1-(F49-L49)/(569-56)),0)</f>
        <v>0</v>
      </c>
      <c r="AH49" s="3">
        <f>IF(G49&gt;0,((M49*((3*56)+G49))/(4*G49*56))*(1-(G49-M49)/(569-56)),0)</f>
        <v>0</v>
      </c>
      <c r="AX49" t="s">
        <v>46</v>
      </c>
      <c r="AY49" t="s">
        <v>47</v>
      </c>
    </row>
    <row r="50" spans="1:52" x14ac:dyDescent="0.35">
      <c r="A50" s="32" t="s">
        <v>37</v>
      </c>
      <c r="B50" s="1" t="s">
        <v>30</v>
      </c>
      <c r="C50" s="1">
        <v>461</v>
      </c>
      <c r="D50" s="1">
        <v>37</v>
      </c>
      <c r="E50" s="1">
        <v>3</v>
      </c>
      <c r="F50" s="1">
        <v>0</v>
      </c>
      <c r="G50" s="1">
        <v>0</v>
      </c>
      <c r="H50" s="1"/>
      <c r="I50" s="1">
        <v>45</v>
      </c>
      <c r="J50" s="1">
        <v>3</v>
      </c>
      <c r="K50" s="1">
        <v>0</v>
      </c>
      <c r="L50" s="1">
        <v>0</v>
      </c>
      <c r="M50" s="1">
        <v>0</v>
      </c>
      <c r="N50" s="1"/>
      <c r="O50" s="9">
        <f>IF(I50&gt;0, I50/C50, 0)</f>
        <v>9.7613882863340565E-2</v>
      </c>
      <c r="P50" s="9">
        <f>IF(J50&gt;0, J50/D50, 0)</f>
        <v>8.1081081081081086E-2</v>
      </c>
      <c r="Q50" s="9">
        <f>IF(K50&gt;0, K50/E50, 0)</f>
        <v>0</v>
      </c>
      <c r="R50" s="9">
        <f>IF(L50&gt;0, L50/F50, 0)</f>
        <v>0</v>
      </c>
      <c r="S50" s="9">
        <f>IF(M50&gt;0, M50/G50, 0)</f>
        <v>0</v>
      </c>
      <c r="T50" s="9"/>
      <c r="U50" s="9">
        <f>56/569</f>
        <v>9.8418277680140595E-2</v>
      </c>
      <c r="V50" s="9"/>
      <c r="W50" s="10">
        <f>O50/$U50</f>
        <v>0.99182677409358544</v>
      </c>
      <c r="X50" s="10">
        <f>P50/$U50</f>
        <v>0.82384169884169889</v>
      </c>
      <c r="Y50" s="10">
        <f>Q50/$U50</f>
        <v>0</v>
      </c>
      <c r="Z50" s="10">
        <f>R50/$U50</f>
        <v>0</v>
      </c>
      <c r="AA50" s="10">
        <f>S50/$U50</f>
        <v>0</v>
      </c>
      <c r="AB50" s="10">
        <f>MAX(W50:AA50)</f>
        <v>0.99182677409358544</v>
      </c>
      <c r="AC50" s="10"/>
      <c r="AD50" s="10">
        <f>IF(C50&gt;0,((I50*((3*56)+C50))/(4*C50*56))*(1-(C50-I50)/(569-56)),0)</f>
        <v>5.1828493413577335E-2</v>
      </c>
      <c r="AE50" s="10">
        <f>IF(D50&gt;0,((J50*((3*56)+D50))/(4*D50*56))*(1-(D50-J50)/(569-56)),0)</f>
        <v>6.9285686062001847E-2</v>
      </c>
      <c r="AF50" s="10">
        <f>IF(E50&gt;0,((K50*((3*56)+E50))/(4*E50*56))*(1-(E50-K50)/(569-56)),0)</f>
        <v>0</v>
      </c>
      <c r="AG50" s="10">
        <f>IF(F50&gt;0,((L50*((3*56)+F50))/(4*F50*56))*(1-(F50-L50)/(569-56)),0)</f>
        <v>0</v>
      </c>
      <c r="AH50" s="10">
        <f>IF(G50&gt;0,((M50*((3*56)+G50))/(4*G50*56))*(1-(G50-M50)/(569-56)),0)</f>
        <v>0</v>
      </c>
      <c r="AX50" t="s">
        <v>27</v>
      </c>
      <c r="AY50">
        <f>COUNTIF(AY$40:AY$47, AX50)</f>
        <v>3</v>
      </c>
    </row>
    <row r="51" spans="1:52" x14ac:dyDescent="0.35">
      <c r="A51" s="32" t="s">
        <v>38</v>
      </c>
      <c r="B51" t="s">
        <v>27</v>
      </c>
      <c r="C51" s="25">
        <v>559</v>
      </c>
      <c r="D51" s="25">
        <v>322</v>
      </c>
      <c r="E51" s="25">
        <v>44</v>
      </c>
      <c r="F51" s="25">
        <v>2</v>
      </c>
      <c r="G51" s="25">
        <v>0</v>
      </c>
      <c r="I51" s="25">
        <v>53</v>
      </c>
      <c r="J51" s="25">
        <v>37</v>
      </c>
      <c r="K51" s="25">
        <v>3</v>
      </c>
      <c r="L51" s="25">
        <v>0</v>
      </c>
      <c r="M51" s="25">
        <v>0</v>
      </c>
      <c r="O51" s="2">
        <f>IF(I51&gt;0, I51/C51, 0)</f>
        <v>9.4812164579606437E-2</v>
      </c>
      <c r="P51" s="2">
        <f>IF(J51&gt;0, J51/D51, 0)</f>
        <v>0.11490683229813664</v>
      </c>
      <c r="Q51" s="2">
        <f>IF(K51&gt;0, K51/E51, 0)</f>
        <v>6.8181818181818177E-2</v>
      </c>
      <c r="R51" s="2">
        <f>IF(L51&gt;0, L51/F51, 0)</f>
        <v>0</v>
      </c>
      <c r="S51" s="2">
        <f>IF(M51&gt;0, M51/G51, 0)</f>
        <v>0</v>
      </c>
      <c r="T51" s="2"/>
      <c r="U51" s="2">
        <f>53/569</f>
        <v>9.3145869947275917E-2</v>
      </c>
      <c r="V51" s="2"/>
      <c r="W51" s="3">
        <f>O51/$U51</f>
        <v>1.0178890876565296</v>
      </c>
      <c r="X51" s="3">
        <f>P51/$U51</f>
        <v>1.2336224071252784</v>
      </c>
      <c r="Y51" s="3">
        <f>Q51/$U51</f>
        <v>0.73198970840480271</v>
      </c>
      <c r="Z51" s="3">
        <f>R51/$U51</f>
        <v>0</v>
      </c>
      <c r="AA51" s="3">
        <f>S51/$U51</f>
        <v>0</v>
      </c>
      <c r="AB51" s="3">
        <f>MAX(W51:AA51)</f>
        <v>1.2336224071252784</v>
      </c>
      <c r="AC51" s="3"/>
      <c r="AD51" s="3">
        <f>IF(C51&gt;0,((I51*((3*53)+C51))/(4*C51*53))*(1-(C51-I51)/(569-53)),0)</f>
        <v>6.2230450278043681E-3</v>
      </c>
      <c r="AE51" s="3">
        <f>IF(D51&gt;0,((J51*((3*53)+D51))/(4*D51*53))*(1-(D51-J51)/(569-53)),0)</f>
        <v>0.11671249308430473</v>
      </c>
      <c r="AF51" s="3">
        <f>IF(E51&gt;0,((K51*((3*53)+E51))/(4*E51*53))*(1-(E51-K51)/(569-53)),0)</f>
        <v>6.0099749690853237E-2</v>
      </c>
      <c r="AG51" s="3">
        <f>IF(F51&gt;0,((L51*((3*53)+F51))/(4*F51*53))*(1-(F51-L51)/(569-53)),0)</f>
        <v>0</v>
      </c>
      <c r="AH51" s="3">
        <f>IF(G51&gt;0,((M51*((3*53)+G51))/(4*G51*53))*(1-(G51-M51)/(569-53)),0)</f>
        <v>0</v>
      </c>
      <c r="AX51" t="s">
        <v>28</v>
      </c>
      <c r="AY51">
        <f t="shared" ref="AY51:AY53" si="11">COUNTIF(AY$40:AY$47, AX51)</f>
        <v>0</v>
      </c>
    </row>
    <row r="52" spans="1:52" x14ac:dyDescent="0.35">
      <c r="A52" s="32" t="s">
        <v>38</v>
      </c>
      <c r="B52" t="s">
        <v>28</v>
      </c>
      <c r="C52" s="25">
        <v>505</v>
      </c>
      <c r="D52" s="25">
        <v>29</v>
      </c>
      <c r="E52" s="25">
        <v>1</v>
      </c>
      <c r="F52" s="25">
        <v>0</v>
      </c>
      <c r="G52" s="25">
        <v>0</v>
      </c>
      <c r="I52" s="25">
        <v>51</v>
      </c>
      <c r="J52" s="25">
        <v>1</v>
      </c>
      <c r="K52" s="25">
        <v>0</v>
      </c>
      <c r="L52" s="25">
        <v>0</v>
      </c>
      <c r="M52" s="25">
        <v>0</v>
      </c>
      <c r="O52" s="2">
        <f>IF(I52&gt;0, I52/C52, 0)</f>
        <v>0.100990099009901</v>
      </c>
      <c r="P52" s="2">
        <f>IF(J52&gt;0, J52/D52, 0)</f>
        <v>3.4482758620689655E-2</v>
      </c>
      <c r="Q52" s="2">
        <f>IF(K52&gt;0, K52/E52, 0)</f>
        <v>0</v>
      </c>
      <c r="R52" s="2">
        <f>IF(L52&gt;0, L52/F52, 0)</f>
        <v>0</v>
      </c>
      <c r="S52" s="2">
        <f>IF(M52&gt;0, M52/G52, 0)</f>
        <v>0</v>
      </c>
      <c r="T52" s="2"/>
      <c r="U52" s="2">
        <f>53/569</f>
        <v>9.3145869947275917E-2</v>
      </c>
      <c r="V52" s="2"/>
      <c r="W52" s="3">
        <f>O52/$U52</f>
        <v>1.0842144591817673</v>
      </c>
      <c r="X52" s="3">
        <f>P52/$U52</f>
        <v>0.37020169160702671</v>
      </c>
      <c r="Y52" s="3">
        <f>Q52/$U52</f>
        <v>0</v>
      </c>
      <c r="Z52" s="3">
        <f>R52/$U52</f>
        <v>0</v>
      </c>
      <c r="AA52" s="3">
        <f>S52/$U52</f>
        <v>0</v>
      </c>
      <c r="AB52" s="3">
        <f>MAX(W52:AA52)</f>
        <v>1.0842144591817673</v>
      </c>
      <c r="AC52" s="3"/>
      <c r="AD52" s="3">
        <f>IF(C52&gt;0,((I52*((3*53)+C52))/(4*C52*53))*(1-(C52-I52)/(569-53)),0)</f>
        <v>3.8006073534075653E-2</v>
      </c>
      <c r="AE52" s="3">
        <f>IF(D52&gt;0,((J52*((3*53)+D52))/(4*D52*53))*(1-(D52-J52)/(569-53)),0)</f>
        <v>2.8919721797723341E-2</v>
      </c>
      <c r="AF52" s="3">
        <f>IF(E52&gt;0,((K52*((3*53)+E52))/(4*E52*53))*(1-(E52-K52)/(569-53)),0)</f>
        <v>0</v>
      </c>
      <c r="AG52" s="3">
        <f>IF(F52&gt;0,((L52*((3*53)+F52))/(4*F52*53))*(1-(F52-L52)/(569-53)),0)</f>
        <v>0</v>
      </c>
      <c r="AH52" s="3">
        <f>IF(G52&gt;0,((M52*((3*53)+G52))/(4*G52*53))*(1-(G52-M52)/(569-53)),0)</f>
        <v>0</v>
      </c>
      <c r="AX52" t="s">
        <v>29</v>
      </c>
      <c r="AY52">
        <f t="shared" si="11"/>
        <v>3</v>
      </c>
    </row>
    <row r="53" spans="1:52" x14ac:dyDescent="0.35">
      <c r="A53" s="32" t="s">
        <v>38</v>
      </c>
      <c r="B53" t="s">
        <v>29</v>
      </c>
      <c r="C53" s="25">
        <v>505</v>
      </c>
      <c r="D53" s="25">
        <v>112</v>
      </c>
      <c r="E53" s="25">
        <v>3</v>
      </c>
      <c r="F53" s="25">
        <v>0</v>
      </c>
      <c r="G53" s="25">
        <v>0</v>
      </c>
      <c r="I53" s="25">
        <v>49</v>
      </c>
      <c r="J53" s="25">
        <v>10</v>
      </c>
      <c r="K53" s="25">
        <v>0</v>
      </c>
      <c r="L53" s="25">
        <v>0</v>
      </c>
      <c r="M53" s="25">
        <v>0</v>
      </c>
      <c r="O53" s="2">
        <f>IF(I53&gt;0, I53/C53, 0)</f>
        <v>9.7029702970297033E-2</v>
      </c>
      <c r="P53" s="2">
        <f>IF(J53&gt;0, J53/D53, 0)</f>
        <v>8.9285714285714288E-2</v>
      </c>
      <c r="Q53" s="2">
        <f>IF(K53&gt;0, K53/E53, 0)</f>
        <v>0</v>
      </c>
      <c r="R53" s="2">
        <f>IF(L53&gt;0, L53/F53, 0)</f>
        <v>0</v>
      </c>
      <c r="S53" s="2">
        <f>IF(M53&gt;0, M53/G53, 0)</f>
        <v>0</v>
      </c>
      <c r="T53" s="2"/>
      <c r="U53" s="2">
        <f>53/569</f>
        <v>9.3145869947275917E-2</v>
      </c>
      <c r="V53" s="2"/>
      <c r="W53" s="3">
        <f>O53/$U53</f>
        <v>1.0416962450962077</v>
      </c>
      <c r="X53" s="3">
        <f>P53/$U53</f>
        <v>0.95855795148247991</v>
      </c>
      <c r="Y53" s="3">
        <f>Q53/$U53</f>
        <v>0</v>
      </c>
      <c r="Z53" s="3">
        <f>R53/$U53</f>
        <v>0</v>
      </c>
      <c r="AA53" s="3">
        <f>S53/$U53</f>
        <v>0</v>
      </c>
      <c r="AB53" s="3">
        <f>MAX(W53:AA53)</f>
        <v>1.0416962450962077</v>
      </c>
      <c r="AC53" s="3"/>
      <c r="AD53" s="3">
        <f>IF(C53&gt;0,((I53*((3*53)+C53))/(4*C53*53))*(1-(C53-I53)/(569-53)),0)</f>
        <v>3.5337715430165215E-2</v>
      </c>
      <c r="AE53" s="3">
        <f>IF(D53&gt;0,((J53*((3*53)+D53))/(4*D53*53))*(1-(D53-J53)/(569-53)),0)</f>
        <v>9.1572705760671974E-2</v>
      </c>
      <c r="AF53" s="3">
        <f>IF(E53&gt;0,((K53*((3*53)+E53))/(4*E53*53))*(1-(E53-K53)/(569-53)),0)</f>
        <v>0</v>
      </c>
      <c r="AG53" s="3">
        <f>IF(F53&gt;0,((L53*((3*53)+F53))/(4*F53*53))*(1-(F53-L53)/(569-53)),0)</f>
        <v>0</v>
      </c>
      <c r="AH53" s="3">
        <f>IF(G53&gt;0,((M53*((3*53)+G53))/(4*G53*53))*(1-(G53-M53)/(569-53)),0)</f>
        <v>0</v>
      </c>
      <c r="AX53" t="s">
        <v>30</v>
      </c>
      <c r="AY53">
        <f t="shared" si="11"/>
        <v>2</v>
      </c>
    </row>
    <row r="54" spans="1:52" x14ac:dyDescent="0.35">
      <c r="A54" s="33" t="s">
        <v>38</v>
      </c>
      <c r="B54" s="1" t="s">
        <v>30</v>
      </c>
      <c r="C54" s="1">
        <v>491</v>
      </c>
      <c r="D54" s="1">
        <v>32</v>
      </c>
      <c r="E54" s="1">
        <v>3</v>
      </c>
      <c r="F54" s="1">
        <v>0</v>
      </c>
      <c r="G54" s="1">
        <v>0</v>
      </c>
      <c r="H54" s="1"/>
      <c r="I54" s="1">
        <v>50</v>
      </c>
      <c r="J54" s="1">
        <v>1</v>
      </c>
      <c r="K54" s="1">
        <v>0</v>
      </c>
      <c r="L54" s="1">
        <v>0</v>
      </c>
      <c r="M54" s="1">
        <v>0</v>
      </c>
      <c r="N54" s="1"/>
      <c r="O54" s="9">
        <f>IF(I54&gt;0, I54/C54, 0)</f>
        <v>0.10183299389002037</v>
      </c>
      <c r="P54" s="9">
        <f>IF(J54&gt;0, J54/D54, 0)</f>
        <v>3.125E-2</v>
      </c>
      <c r="Q54" s="9">
        <f>IF(K54&gt;0, K54/E54, 0)</f>
        <v>0</v>
      </c>
      <c r="R54" s="9">
        <f>IF(L54&gt;0, L54/F54, 0)</f>
        <v>0</v>
      </c>
      <c r="S54" s="9">
        <f>IF(M54&gt;0, M54/G54, 0)</f>
        <v>0</v>
      </c>
      <c r="T54" s="9"/>
      <c r="U54" s="9">
        <f>53/569</f>
        <v>9.3145869947275917E-2</v>
      </c>
      <c r="V54" s="9"/>
      <c r="W54" s="10">
        <f>O54/$U54</f>
        <v>1.0932636513853131</v>
      </c>
      <c r="X54" s="10">
        <f>P54/$U54</f>
        <v>0.33549528301886794</v>
      </c>
      <c r="Y54" s="10">
        <f>Q54/$U54</f>
        <v>0</v>
      </c>
      <c r="Z54" s="10">
        <f>R54/$U54</f>
        <v>0</v>
      </c>
      <c r="AA54" s="10">
        <f>S54/$U54</f>
        <v>0</v>
      </c>
      <c r="AB54" s="10">
        <f>MAX(W54:AA54)</f>
        <v>1.0932636513853131</v>
      </c>
      <c r="AC54" s="10"/>
      <c r="AD54" s="10">
        <f>IF(C54&gt;0,((I54*((3*53)+C54))/(4*C54*53))*(1-(C54-I54)/(569-53)),0)</f>
        <v>4.5381366572861764E-2</v>
      </c>
      <c r="AE54" s="10">
        <f>IF(D54&gt;0,((J54*((3*53)+D54))/(4*D54*53))*(1-(D54-J54)/(569-53)),0)</f>
        <v>2.6463029746233727E-2</v>
      </c>
      <c r="AF54" s="10">
        <f>IF(E54&gt;0,((K54*((3*53)+E54))/(4*E54*53))*(1-(E54-K54)/(569-53)),0)</f>
        <v>0</v>
      </c>
      <c r="AG54" s="10">
        <f>IF(F54&gt;0,((L54*((3*53)+F54))/(4*F54*53))*(1-(F54-L54)/(569-53)),0)</f>
        <v>0</v>
      </c>
      <c r="AH54" s="10">
        <f>IF(G54&gt;0,((M54*((3*53)+G54))/(4*G54*53))*(1-(G54-M54)/(569-53)),0)</f>
        <v>0</v>
      </c>
    </row>
    <row r="55" spans="1:52" x14ac:dyDescent="0.35">
      <c r="AX55" t="s">
        <v>46</v>
      </c>
      <c r="AY55" t="s">
        <v>49</v>
      </c>
      <c r="AZ55" t="s">
        <v>50</v>
      </c>
    </row>
    <row r="56" spans="1:52" x14ac:dyDescent="0.35">
      <c r="AX56" t="s">
        <v>27</v>
      </c>
      <c r="AY56">
        <f>SUM(COUNTIF(AB3, "&gt;1.5"), COUNTIF(AB7, "&gt;1.5"), COUNTIF(AB11, "&gt;1.5"), COUNTIF(AB15, "&gt;1.5"), COUNTIF(AB19, "&gt;1.5"), COUNTIF(AB23, "&gt;1.5"), COUNTIF(AB27, "&gt;1.5"), COUNTIF(AB31, "&gt;1.5"))</f>
        <v>5</v>
      </c>
      <c r="AZ56">
        <f>SUM(COUNTIF(AB3, "&gt;2"), COUNTIF(AB7, "&gt;2"), COUNTIF(AB11, "&gt;2"), COUNTIF(AB15, "&gt;2"), COUNTIF(AB19, "&gt;2"), COUNTIF(AB23, "&gt;2"), COUNTIF(AB27, "&gt;2"), COUNTIF(AB31, "&gt;2"))</f>
        <v>3</v>
      </c>
    </row>
    <row r="57" spans="1:52" x14ac:dyDescent="0.35">
      <c r="AX57" t="s">
        <v>28</v>
      </c>
      <c r="AY57">
        <f>SUM(COUNTIF(AB4, "&gt;1.5"), COUNTIF(AB8, "&gt;1.5"), COUNTIF(AB12, "&gt;1.5"), COUNTIF(AB16, "&gt;1.5"), COUNTIF(AB20, "&gt;1.5"), COUNTIF(AB24, "&gt;1.5"), COUNTIF(AB28, "&gt;1.5"), COUNTIF(AB32, "&gt;1.5"))</f>
        <v>1</v>
      </c>
      <c r="AZ57">
        <f t="shared" ref="AZ57:AZ59" si="12">SUM(COUNTIF(AB4, "&gt;2"), COUNTIF(AB8, "&gt;2"), COUNTIF(AB12, "&gt;2"), COUNTIF(AB16, "&gt;2"), COUNTIF(AB20, "&gt;2"), COUNTIF(AB24, "&gt;2"), COUNTIF(AB28, "&gt;2"), COUNTIF(AB32, "&gt;2"))</f>
        <v>1</v>
      </c>
    </row>
    <row r="58" spans="1:52" x14ac:dyDescent="0.35">
      <c r="AX58" t="s">
        <v>29</v>
      </c>
      <c r="AY58">
        <f t="shared" ref="AY58:AY59" si="13">SUM(COUNTIF(AB5, "&gt;1.5"), COUNTIF(AB9, "&gt;1.5"), COUNTIF(AB13, "&gt;1.5"), COUNTIF(AB17, "&gt;1.5"), COUNTIF(AB21, "&gt;1.5"), COUNTIF(AB25, "&gt;1.5"), COUNTIF(AB29, "&gt;1.5"), COUNTIF(AB33, "&gt;1.5"))</f>
        <v>4</v>
      </c>
      <c r="AZ58">
        <f t="shared" si="12"/>
        <v>4</v>
      </c>
    </row>
    <row r="59" spans="1:52" x14ac:dyDescent="0.35">
      <c r="AX59" t="s">
        <v>30</v>
      </c>
      <c r="AY59">
        <f t="shared" si="13"/>
        <v>2</v>
      </c>
      <c r="AZ59">
        <f t="shared" si="12"/>
        <v>2</v>
      </c>
    </row>
  </sheetData>
  <sortState xmlns:xlrd2="http://schemas.microsoft.com/office/spreadsheetml/2017/richdata2" ref="A3:AH54">
    <sortCondition ref="A3:A54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153A5-96E8-498F-85C4-F03821904A7D}">
  <dimension ref="A1:BR59"/>
  <sheetViews>
    <sheetView zoomScale="70" zoomScaleNormal="70" workbookViewId="0">
      <selection activeCell="AH54" sqref="A3:AH54"/>
    </sheetView>
  </sheetViews>
  <sheetFormatPr defaultRowHeight="14.5" x14ac:dyDescent="0.35"/>
  <cols>
    <col min="3" max="5" width="9.6328125" bestFit="1" customWidth="1"/>
    <col min="6" max="7" width="9.6328125" customWidth="1"/>
    <col min="37" max="37" width="12.81640625" bestFit="1" customWidth="1"/>
    <col min="44" max="46" width="9.36328125" bestFit="1" customWidth="1"/>
    <col min="47" max="49" width="9.36328125" customWidth="1"/>
  </cols>
  <sheetData>
    <row r="1" spans="1:60" x14ac:dyDescent="0.35">
      <c r="A1" t="s">
        <v>0</v>
      </c>
      <c r="E1" t="s">
        <v>1</v>
      </c>
      <c r="K1" t="s">
        <v>2</v>
      </c>
      <c r="P1" t="s">
        <v>3</v>
      </c>
      <c r="U1" t="s">
        <v>4</v>
      </c>
      <c r="Y1" t="s">
        <v>5</v>
      </c>
      <c r="AF1" t="s">
        <v>6</v>
      </c>
      <c r="AM1" t="s">
        <v>7</v>
      </c>
      <c r="AT1" t="s">
        <v>8</v>
      </c>
      <c r="AZ1" t="s">
        <v>9</v>
      </c>
      <c r="BF1" t="s">
        <v>10</v>
      </c>
    </row>
    <row r="2" spans="1:60" s="1" customFormat="1" x14ac:dyDescent="0.35">
      <c r="C2" s="1" t="s">
        <v>11</v>
      </c>
      <c r="D2" s="1" t="s">
        <v>12</v>
      </c>
      <c r="E2" s="1" t="s">
        <v>13</v>
      </c>
      <c r="F2" s="1" t="s">
        <v>14</v>
      </c>
      <c r="G2" s="1" t="s">
        <v>15</v>
      </c>
      <c r="I2" s="1" t="s">
        <v>16</v>
      </c>
      <c r="J2" s="1" t="s">
        <v>17</v>
      </c>
      <c r="K2" s="1" t="s">
        <v>18</v>
      </c>
      <c r="L2" s="1" t="s">
        <v>19</v>
      </c>
      <c r="M2" s="1" t="s">
        <v>20</v>
      </c>
      <c r="O2" s="1" t="s">
        <v>16</v>
      </c>
      <c r="P2" s="1" t="s">
        <v>17</v>
      </c>
      <c r="Q2" s="1" t="s">
        <v>18</v>
      </c>
      <c r="R2" s="1" t="s">
        <v>19</v>
      </c>
      <c r="S2" s="1" t="s">
        <v>20</v>
      </c>
      <c r="W2" s="1" t="s">
        <v>16</v>
      </c>
      <c r="X2" s="1" t="s">
        <v>17</v>
      </c>
      <c r="Y2" s="1" t="s">
        <v>18</v>
      </c>
      <c r="Z2" s="1" t="s">
        <v>19</v>
      </c>
      <c r="AA2" s="1" t="s">
        <v>20</v>
      </c>
      <c r="AB2" s="1" t="s">
        <v>51</v>
      </c>
      <c r="AD2" s="1" t="s">
        <v>16</v>
      </c>
      <c r="AE2" s="1" t="s">
        <v>17</v>
      </c>
      <c r="AF2" s="1" t="s">
        <v>18</v>
      </c>
      <c r="AG2" s="1" t="s">
        <v>19</v>
      </c>
      <c r="AH2" s="1" t="s">
        <v>20</v>
      </c>
      <c r="AK2" s="1" t="s">
        <v>21</v>
      </c>
      <c r="AL2" s="1" t="s">
        <v>22</v>
      </c>
      <c r="AM2" s="1" t="s">
        <v>23</v>
      </c>
      <c r="AN2" s="1" t="s">
        <v>24</v>
      </c>
      <c r="AO2" s="1" t="s">
        <v>25</v>
      </c>
      <c r="AR2" s="1" t="s">
        <v>21</v>
      </c>
      <c r="AS2" s="1" t="s">
        <v>22</v>
      </c>
      <c r="AT2" s="1" t="s">
        <v>23</v>
      </c>
      <c r="AU2" s="1" t="s">
        <v>24</v>
      </c>
      <c r="AV2" s="1" t="s">
        <v>25</v>
      </c>
      <c r="AX2" s="1" t="s">
        <v>21</v>
      </c>
      <c r="AY2" s="1" t="s">
        <v>22</v>
      </c>
      <c r="AZ2" s="1" t="s">
        <v>23</v>
      </c>
      <c r="BA2" s="1" t="s">
        <v>24</v>
      </c>
      <c r="BB2" s="1" t="s">
        <v>25</v>
      </c>
      <c r="BD2" s="1" t="s">
        <v>21</v>
      </c>
      <c r="BE2" s="1" t="s">
        <v>22</v>
      </c>
      <c r="BF2" s="1" t="s">
        <v>23</v>
      </c>
      <c r="BG2" s="1" t="s">
        <v>24</v>
      </c>
      <c r="BH2" s="1" t="s">
        <v>25</v>
      </c>
    </row>
    <row r="3" spans="1:60" x14ac:dyDescent="0.35">
      <c r="A3" s="32" t="s">
        <v>53</v>
      </c>
      <c r="B3" t="s">
        <v>27</v>
      </c>
      <c r="C3">
        <v>565</v>
      </c>
      <c r="D3">
        <v>248</v>
      </c>
      <c r="E3">
        <v>15</v>
      </c>
      <c r="F3">
        <v>2</v>
      </c>
      <c r="G3">
        <v>0</v>
      </c>
      <c r="I3">
        <v>65</v>
      </c>
      <c r="J3">
        <v>21</v>
      </c>
      <c r="K3">
        <v>3</v>
      </c>
      <c r="L3">
        <v>0</v>
      </c>
      <c r="M3">
        <v>0</v>
      </c>
      <c r="O3" s="28">
        <f>IF(I3&gt;0, I3/C3, 0)</f>
        <v>0.11504424778761062</v>
      </c>
      <c r="P3" s="28">
        <f>IF(J3&gt;0, J3/D3, 0)</f>
        <v>8.4677419354838704E-2</v>
      </c>
      <c r="Q3" s="28">
        <f>IF(K3&gt;0, K3/E3, 0)</f>
        <v>0.2</v>
      </c>
      <c r="R3" s="28">
        <f>IF(L3&gt;0, L3/F3, 0)</f>
        <v>0</v>
      </c>
      <c r="S3" s="28">
        <f>IF(M3&gt;0, M3/G3, 0)</f>
        <v>0</v>
      </c>
      <c r="T3" s="28"/>
      <c r="U3" s="28">
        <f>65/569</f>
        <v>0.11423550087873462</v>
      </c>
      <c r="V3" s="28"/>
      <c r="W3" s="29">
        <f>O3/$U3</f>
        <v>1.0070796460176992</v>
      </c>
      <c r="X3" s="29">
        <f>P3/$U3</f>
        <v>0.74125310173697267</v>
      </c>
      <c r="Y3" s="29">
        <f>Q3/$U3</f>
        <v>1.7507692307692309</v>
      </c>
      <c r="Z3" s="29">
        <f>R3/$U3</f>
        <v>0</v>
      </c>
      <c r="AA3" s="29">
        <f>S3/$U3</f>
        <v>0</v>
      </c>
      <c r="AB3" s="29">
        <f>MAX(W3:AA3)</f>
        <v>1.7507692307692309</v>
      </c>
      <c r="AC3" s="29"/>
      <c r="AD3" s="29">
        <f>IF(C3&gt;0,((I3*((3*65)+C3))/(4*C3*65))*(1-(C3-I3)/(569-65)),0)</f>
        <v>2.6689141733389427E-3</v>
      </c>
      <c r="AE3" s="29">
        <f>IF(D3&gt;0,((J3*((3*65)+D3))/(4*D3*65))*(1-(D3-J3)/(569-65)),0)</f>
        <v>7.9295259511993385E-2</v>
      </c>
      <c r="AF3" s="29">
        <f>IF(E3&gt;0,((K3*((3*65)+E3))/(4*E3*65))*(1-(E3-K3)/(569-65)),0)</f>
        <v>0.15769230769230769</v>
      </c>
      <c r="AG3" s="29">
        <f>IF(F3&gt;0,((L3*((3*65)+F3))/(4*F3*65))*(1-(F3-L3)/(569-65)),0)</f>
        <v>0</v>
      </c>
      <c r="AH3" s="29">
        <f>IF(G3&gt;0,((M3*((3*65)+G3))/(4*G3*65))*(1-(G3-M3)/(569-65)),0)</f>
        <v>0</v>
      </c>
      <c r="AI3" s="2"/>
      <c r="AJ3" t="s">
        <v>27</v>
      </c>
      <c r="AK3" s="2">
        <f t="shared" ref="AK3:AO6" si="0">AVERAGE(O7,O11,O19,O23,O27,O31)</f>
        <v>0.10901924107917212</v>
      </c>
      <c r="AL3" s="2">
        <f t="shared" si="0"/>
        <v>0.1076145923506618</v>
      </c>
      <c r="AM3" s="2">
        <f t="shared" si="0"/>
        <v>0.18964646464646462</v>
      </c>
      <c r="AN3" s="2">
        <f t="shared" si="0"/>
        <v>0.23737373737373738</v>
      </c>
      <c r="AO3" s="2">
        <f t="shared" si="0"/>
        <v>0</v>
      </c>
      <c r="AQ3" t="s">
        <v>27</v>
      </c>
      <c r="AR3" s="4">
        <f>AVERAGE(W3,W7,W11,W15,W19,W23,W27,W31)</f>
        <v>0.99517845787277559</v>
      </c>
      <c r="AS3" s="4">
        <f>AVERAGE(X3,X7,X11,X15,X19,X23,X27,X31)</f>
        <v>0.91658110061322395</v>
      </c>
      <c r="AT3" s="4">
        <f>AVERAGE(Y3,Y7,Y11,Y15,Y19,Y23,Y27,Y31)</f>
        <v>1.4767411172728779</v>
      </c>
      <c r="AU3" s="4">
        <f>AVERAGE(Z3,Z7,Z11,Z15,Z19,Z23,Z27,Z31)</f>
        <v>1.5085350551138279</v>
      </c>
      <c r="AV3" s="4">
        <f>AVERAGE(AA3,AA7,AA11,AA15,AA19,AA23,AA27,AA31)</f>
        <v>0</v>
      </c>
      <c r="AW3" s="4"/>
      <c r="AX3" s="4">
        <f t="shared" ref="AX3:BB6" si="1">AVERAGE(AD3,AD7,AD11,AD15,AD19,AD23,AD27,AD31)</f>
        <v>7.9334302019093538E-3</v>
      </c>
      <c r="AY3" s="4">
        <f t="shared" si="1"/>
        <v>6.8168593198331795E-2</v>
      </c>
      <c r="AZ3" s="4">
        <f t="shared" si="1"/>
        <v>0.14478006856346756</v>
      </c>
      <c r="BA3" s="4">
        <f t="shared" si="1"/>
        <v>0.1357710565883874</v>
      </c>
      <c r="BB3" s="4">
        <f t="shared" si="1"/>
        <v>0</v>
      </c>
      <c r="BD3" s="5">
        <f>MAX(AD3,AD7,AD11,AD15,AD19,AD23,AD27,AD31)</f>
        <v>2.7739447291563333E-2</v>
      </c>
      <c r="BE3" s="5">
        <f t="shared" ref="BE3:BH6" si="2">MAX(AE3,AE7,AE11,AE15,AE19,AE23,AE27,AE31)</f>
        <v>0.12520603349169634</v>
      </c>
      <c r="BF3" s="5">
        <f t="shared" si="2"/>
        <v>0.35471673254281949</v>
      </c>
      <c r="BG3" s="5">
        <f t="shared" si="2"/>
        <v>0.75362318840579712</v>
      </c>
      <c r="BH3" s="5">
        <f t="shared" si="2"/>
        <v>0</v>
      </c>
    </row>
    <row r="4" spans="1:60" x14ac:dyDescent="0.35">
      <c r="A4" s="32" t="s">
        <v>53</v>
      </c>
      <c r="B4" t="s">
        <v>28</v>
      </c>
      <c r="C4">
        <v>568</v>
      </c>
      <c r="D4">
        <v>443</v>
      </c>
      <c r="E4">
        <v>61</v>
      </c>
      <c r="F4">
        <v>1</v>
      </c>
      <c r="G4">
        <v>0</v>
      </c>
      <c r="I4">
        <v>65</v>
      </c>
      <c r="J4">
        <v>52</v>
      </c>
      <c r="K4">
        <v>3</v>
      </c>
      <c r="L4">
        <v>0</v>
      </c>
      <c r="M4">
        <v>0</v>
      </c>
      <c r="O4" s="28">
        <f>IF(I4&gt;0, I4/C4, 0)</f>
        <v>0.11443661971830986</v>
      </c>
      <c r="P4" s="28">
        <f>IF(J4&gt;0, J4/D4, 0)</f>
        <v>0.11738148984198646</v>
      </c>
      <c r="Q4" s="28">
        <f>IF(K4&gt;0, K4/E4, 0)</f>
        <v>4.9180327868852458E-2</v>
      </c>
      <c r="R4" s="28">
        <f>IF(L4&gt;0, L4/F4, 0)</f>
        <v>0</v>
      </c>
      <c r="S4" s="28">
        <f>IF(M4&gt;0, M4/G4, 0)</f>
        <v>0</v>
      </c>
      <c r="T4" s="28"/>
      <c r="U4" s="28">
        <f>65/569</f>
        <v>0.11423550087873462</v>
      </c>
      <c r="V4" s="28"/>
      <c r="W4" s="29">
        <f>O4/$U4</f>
        <v>1.0017605633802817</v>
      </c>
      <c r="X4" s="29">
        <f>P4/$U4</f>
        <v>1.0275395033860046</v>
      </c>
      <c r="Y4" s="29">
        <f>Q4/$U4</f>
        <v>0.43051702395964692</v>
      </c>
      <c r="Z4" s="29">
        <f>R4/$U4</f>
        <v>0</v>
      </c>
      <c r="AA4" s="29">
        <f>S4/$U4</f>
        <v>0</v>
      </c>
      <c r="AB4" s="29">
        <f>MAX(W4:AA4)</f>
        <v>1.0275395033860046</v>
      </c>
      <c r="AC4" s="29"/>
      <c r="AD4" s="29">
        <f>IF(C4&gt;0,((I4*((3*65)+C4))/(4*C4*65))*(1-(C4-I4)/(569-65)),0)</f>
        <v>6.6632433489827614E-4</v>
      </c>
      <c r="AE4" s="29">
        <f>IF(D4&gt;0,((J4*((3*65)+D4))/(4*D4*65))*(1-(D4-J4)/(569-65)),0)</f>
        <v>6.4579526317675287E-2</v>
      </c>
      <c r="AF4" s="29">
        <f>IF(E4&gt;0,((K4*((3*65)+E4))/(4*E4*65))*(1-(E4-K4)/(569-65)),0)</f>
        <v>4.2851137933105146E-2</v>
      </c>
      <c r="AG4" s="29">
        <f>IF(F4&gt;0,((L4*((3*65)+F4))/(4*F4*65))*(1-(F4-L4)/(569-65)),0)</f>
        <v>0</v>
      </c>
      <c r="AH4" s="29">
        <f>IF(G4&gt;0,((M4*((3*65)+G4))/(4*G4*65))*(1-(G4-M4)/(569-65)),0)</f>
        <v>0</v>
      </c>
      <c r="AI4" s="2"/>
      <c r="AJ4" t="s">
        <v>28</v>
      </c>
      <c r="AK4" s="6">
        <f t="shared" si="0"/>
        <v>0.10534304652782066</v>
      </c>
      <c r="AL4" s="6">
        <f t="shared" si="0"/>
        <v>7.719411531410944E-2</v>
      </c>
      <c r="AM4" s="6">
        <f t="shared" si="0"/>
        <v>1.1111111111111112E-2</v>
      </c>
      <c r="AN4" s="6">
        <f t="shared" si="0"/>
        <v>0</v>
      </c>
      <c r="AO4" s="6">
        <f t="shared" si="0"/>
        <v>0</v>
      </c>
      <c r="AQ4" t="s">
        <v>28</v>
      </c>
      <c r="AR4" s="7">
        <f t="shared" ref="AR4:AR6" si="3">AVERAGE(W4,W8,W12,W16,W20,W24,W28,W32)</f>
        <v>1.1587862831726712</v>
      </c>
      <c r="AS4" s="7">
        <f>AVERAGE(X4,X8,X12,X16,X20,X24,X28,X32)</f>
        <v>0.7758288256617879</v>
      </c>
      <c r="AT4" s="7">
        <f t="shared" ref="AT4:AV6" si="4">AVERAGE(Y4,Y8,Y12,Y16,Y20,Y24,Y28,Y32)</f>
        <v>0.16408594582441324</v>
      </c>
      <c r="AU4" s="7">
        <f t="shared" si="4"/>
        <v>0</v>
      </c>
      <c r="AV4" s="7">
        <f t="shared" si="4"/>
        <v>0</v>
      </c>
      <c r="AW4" s="4"/>
      <c r="AX4" s="7">
        <f t="shared" si="1"/>
        <v>4.9949060971226381E-2</v>
      </c>
      <c r="AY4" s="7">
        <f t="shared" si="1"/>
        <v>6.5505570298847182E-2</v>
      </c>
      <c r="AZ4" s="7">
        <f t="shared" si="1"/>
        <v>1.3113488359774141E-2</v>
      </c>
      <c r="BA4" s="7">
        <f t="shared" si="1"/>
        <v>0</v>
      </c>
      <c r="BB4" s="7">
        <f t="shared" si="1"/>
        <v>0</v>
      </c>
      <c r="BD4" s="5">
        <f t="shared" ref="BD4:BD6" si="5">MAX(AD4,AD8,AD12,AD16,AD20,AD24,AD28,AD32)</f>
        <v>0.17584962756052142</v>
      </c>
      <c r="BE4" s="5">
        <f t="shared" si="2"/>
        <v>0.19240942028985508</v>
      </c>
      <c r="BF4" s="8">
        <f t="shared" si="2"/>
        <v>6.2056768945087985E-2</v>
      </c>
      <c r="BG4" s="8">
        <f t="shared" si="2"/>
        <v>0</v>
      </c>
      <c r="BH4" s="8">
        <f t="shared" si="2"/>
        <v>0</v>
      </c>
    </row>
    <row r="5" spans="1:60" x14ac:dyDescent="0.35">
      <c r="A5" s="32" t="s">
        <v>53</v>
      </c>
      <c r="B5" t="s">
        <v>29</v>
      </c>
      <c r="C5">
        <v>557</v>
      </c>
      <c r="D5">
        <v>354</v>
      </c>
      <c r="E5">
        <v>10</v>
      </c>
      <c r="F5">
        <v>0</v>
      </c>
      <c r="G5">
        <v>0</v>
      </c>
      <c r="I5">
        <v>65</v>
      </c>
      <c r="J5">
        <v>35</v>
      </c>
      <c r="K5">
        <v>1</v>
      </c>
      <c r="L5">
        <v>0</v>
      </c>
      <c r="M5">
        <v>0</v>
      </c>
      <c r="O5" s="28">
        <f>IF(I5&gt;0, I5/C5, 0)</f>
        <v>0.11669658886894076</v>
      </c>
      <c r="P5" s="28">
        <f>IF(J5&gt;0, J5/D5, 0)</f>
        <v>9.8870056497175146E-2</v>
      </c>
      <c r="Q5" s="28">
        <f>IF(K5&gt;0, K5/E5, 0)</f>
        <v>0.1</v>
      </c>
      <c r="R5" s="28">
        <f>IF(L5&gt;0, L5/F5, 0)</f>
        <v>0</v>
      </c>
      <c r="S5" s="28">
        <f>IF(M5&gt;0, M5/G5, 0)</f>
        <v>0</v>
      </c>
      <c r="T5" s="28"/>
      <c r="U5" s="28">
        <f>65/569</f>
        <v>0.11423550087873462</v>
      </c>
      <c r="V5" s="28"/>
      <c r="W5" s="29">
        <f>O5/$U5</f>
        <v>1.0215439856373429</v>
      </c>
      <c r="X5" s="29">
        <f>P5/$U5</f>
        <v>0.86549326379834868</v>
      </c>
      <c r="Y5" s="29">
        <f>Q5/$U5</f>
        <v>0.87538461538461543</v>
      </c>
      <c r="Z5" s="29">
        <f>R5/$U5</f>
        <v>0</v>
      </c>
      <c r="AA5" s="29">
        <f>S5/$U5</f>
        <v>0</v>
      </c>
      <c r="AB5" s="29">
        <f>MAX(W5:AA5)</f>
        <v>1.0215439856373429</v>
      </c>
      <c r="AC5" s="29"/>
      <c r="AD5" s="29">
        <f>IF(C5&gt;0,((I5*((3*65)+C5))/(4*C5*65))*(1-(C5-I5)/(569-65)),0)</f>
        <v>8.0362486107549043E-3</v>
      </c>
      <c r="AE5" s="29">
        <f>IF(D5&gt;0,((J5*((3*65)+D5))/(4*D5*65))*(1-(D5-J5)/(569-65)),0)</f>
        <v>7.6631084311169065E-2</v>
      </c>
      <c r="AF5" s="29">
        <f>IF(E5&gt;0,((K5*((3*65)+E5))/(4*E5*65))*(1-(E5-K5)/(569-65)),0)</f>
        <v>7.7438186813186802E-2</v>
      </c>
      <c r="AG5" s="29">
        <f>IF(F5&gt;0,((L5*((3*65)+F5))/(4*F5*65))*(1-(F5-L5)/(569-65)),0)</f>
        <v>0</v>
      </c>
      <c r="AH5" s="29">
        <f>IF(G5&gt;0,((M5*((3*65)+G5))/(4*G5*65))*(1-(G5-M5)/(569-65)),0)</f>
        <v>0</v>
      </c>
      <c r="AI5" s="2"/>
      <c r="AJ5" t="s">
        <v>29</v>
      </c>
      <c r="AK5" s="6">
        <f t="shared" si="0"/>
        <v>0.10767395007477343</v>
      </c>
      <c r="AL5" s="6">
        <f t="shared" si="0"/>
        <v>9.8610811842118659E-2</v>
      </c>
      <c r="AM5" s="6">
        <f t="shared" si="0"/>
        <v>0.13000253248640345</v>
      </c>
      <c r="AN5" s="6">
        <f t="shared" si="0"/>
        <v>8.8888888888888892E-2</v>
      </c>
      <c r="AO5" s="6">
        <f t="shared" si="0"/>
        <v>0</v>
      </c>
      <c r="AQ5" t="s">
        <v>29</v>
      </c>
      <c r="AR5" s="7">
        <f t="shared" si="3"/>
        <v>0.99850099734526276</v>
      </c>
      <c r="AS5" s="7">
        <f>AVERAGE(X5,X9,X13,X17,X21,X25,X29,X33)</f>
        <v>0.86645651453211348</v>
      </c>
      <c r="AT5" s="7">
        <f t="shared" si="4"/>
        <v>1.000626824856272</v>
      </c>
      <c r="AU5" s="7">
        <f t="shared" si="4"/>
        <v>0.72020954457364339</v>
      </c>
      <c r="AV5" s="7">
        <f t="shared" si="4"/>
        <v>0</v>
      </c>
      <c r="AW5" s="4"/>
      <c r="AX5" s="7">
        <f t="shared" si="1"/>
        <v>7.3717486115313906E-3</v>
      </c>
      <c r="AY5" s="7">
        <f t="shared" si="1"/>
        <v>7.1477852246157464E-2</v>
      </c>
      <c r="AZ5" s="7">
        <f t="shared" si="1"/>
        <v>9.2621431439441959E-2</v>
      </c>
      <c r="BA5" s="7">
        <f t="shared" si="1"/>
        <v>5.1062091347718629E-2</v>
      </c>
      <c r="BB5" s="7">
        <f t="shared" si="1"/>
        <v>0</v>
      </c>
      <c r="BD5" s="5">
        <f t="shared" si="5"/>
        <v>1.601635352731667E-2</v>
      </c>
      <c r="BE5" s="5">
        <f t="shared" si="2"/>
        <v>0.12849584061035024</v>
      </c>
      <c r="BF5" s="8">
        <f t="shared" si="2"/>
        <v>0.31071884057971016</v>
      </c>
      <c r="BG5" s="8">
        <f t="shared" si="2"/>
        <v>0.25185974288603208</v>
      </c>
      <c r="BH5" s="8">
        <f t="shared" si="2"/>
        <v>0</v>
      </c>
    </row>
    <row r="6" spans="1:60" s="1" customFormat="1" x14ac:dyDescent="0.35">
      <c r="A6" s="32" t="s">
        <v>53</v>
      </c>
      <c r="B6" s="1" t="s">
        <v>30</v>
      </c>
      <c r="C6" s="1">
        <v>16</v>
      </c>
      <c r="D6" s="1">
        <v>1</v>
      </c>
      <c r="E6" s="1">
        <v>0</v>
      </c>
      <c r="F6" s="1">
        <v>0</v>
      </c>
      <c r="G6" s="1">
        <v>0</v>
      </c>
      <c r="I6" s="1">
        <v>1</v>
      </c>
      <c r="J6" s="1">
        <v>1</v>
      </c>
      <c r="K6" s="1">
        <v>0</v>
      </c>
      <c r="L6" s="1">
        <v>0</v>
      </c>
      <c r="M6" s="1">
        <v>0</v>
      </c>
      <c r="O6" s="30">
        <f>IF(I6&gt;0, I6/C6, 0)</f>
        <v>6.25E-2</v>
      </c>
      <c r="P6" s="30">
        <f>IF(J6&gt;0, J6/D6, 0)</f>
        <v>1</v>
      </c>
      <c r="Q6" s="30">
        <f>IF(K6&gt;0, K6/E6, 0)</f>
        <v>0</v>
      </c>
      <c r="R6" s="30">
        <f>IF(L6&gt;0, L6/F6, 0)</f>
        <v>0</v>
      </c>
      <c r="S6" s="30">
        <f>IF(M6&gt;0, M6/G6, 0)</f>
        <v>0</v>
      </c>
      <c r="T6" s="30"/>
      <c r="U6" s="30">
        <f>65/569</f>
        <v>0.11423550087873462</v>
      </c>
      <c r="V6" s="30"/>
      <c r="W6" s="31">
        <f>O6/$U6</f>
        <v>0.54711538461538467</v>
      </c>
      <c r="X6" s="31">
        <f>P6/$U6</f>
        <v>8.7538461538461547</v>
      </c>
      <c r="Y6" s="31">
        <f>Q6/$U6</f>
        <v>0</v>
      </c>
      <c r="Z6" s="31">
        <f>R6/$U6</f>
        <v>0</v>
      </c>
      <c r="AA6" s="31">
        <f>S6/$U6</f>
        <v>0</v>
      </c>
      <c r="AB6" s="31">
        <f>MAX(W6:AA6)</f>
        <v>8.7538461538461547</v>
      </c>
      <c r="AC6" s="31"/>
      <c r="AD6" s="31">
        <f>IF(C6&gt;0,((I6*((3*65)+C6))/(4*C6*65))*(1-(C6-I6)/(569-65)),0)</f>
        <v>4.9211595695970695E-2</v>
      </c>
      <c r="AE6" s="31">
        <f>IF(D6&gt;0,((J6*((3*65)+D6))/(4*D6*65))*(1-(D6-J6)/(569-65)),0)</f>
        <v>0.75384615384615383</v>
      </c>
      <c r="AF6" s="31">
        <f>IF(E6&gt;0,((K6*((3*65)+E6))/(4*E6*65))*(1-(E6-K6)/(569-65)),0)</f>
        <v>0</v>
      </c>
      <c r="AG6" s="31">
        <f>IF(F6&gt;0,((L6*((3*65)+F6))/(4*F6*65))*(1-(F6-L6)/(569-65)),0)</f>
        <v>0</v>
      </c>
      <c r="AH6" s="31">
        <f>IF(G6&gt;0,((M6*((3*65)+G6))/(4*G6*65))*(1-(G6-M6)/(569-65)),0)</f>
        <v>0</v>
      </c>
      <c r="AI6" s="9"/>
      <c r="AJ6" s="1" t="s">
        <v>30</v>
      </c>
      <c r="AK6" s="11">
        <f t="shared" si="0"/>
        <v>0.10069505822517873</v>
      </c>
      <c r="AL6" s="11">
        <f t="shared" si="0"/>
        <v>3.9457070707070711E-2</v>
      </c>
      <c r="AM6" s="11">
        <f t="shared" si="0"/>
        <v>4.9019607843137254E-2</v>
      </c>
      <c r="AN6" s="11">
        <f t="shared" si="0"/>
        <v>0</v>
      </c>
      <c r="AO6" s="11">
        <f t="shared" si="0"/>
        <v>0</v>
      </c>
      <c r="AQ6" s="1" t="s">
        <v>30</v>
      </c>
      <c r="AR6" s="12">
        <f t="shared" si="3"/>
        <v>1.1017411324712481</v>
      </c>
      <c r="AS6" s="12">
        <f>AVERAGE(X6,X10,X14,X18,X22,X26,X30,X34)</f>
        <v>1.5076511790230689</v>
      </c>
      <c r="AT6" s="12">
        <f t="shared" si="4"/>
        <v>0.5231268263951252</v>
      </c>
      <c r="AU6" s="12">
        <f t="shared" si="4"/>
        <v>1.2262931034482758</v>
      </c>
      <c r="AV6" s="12">
        <f t="shared" si="4"/>
        <v>0</v>
      </c>
      <c r="AW6" s="13"/>
      <c r="AX6" s="12">
        <f t="shared" si="1"/>
        <v>5.8209848044622363E-2</v>
      </c>
      <c r="AY6" s="12">
        <f t="shared" si="1"/>
        <v>0.12130672844374067</v>
      </c>
      <c r="AZ6" s="12">
        <f t="shared" si="1"/>
        <v>4.2885393455692609E-2</v>
      </c>
      <c r="BA6" s="12">
        <f t="shared" si="1"/>
        <v>4.7863785121328224E-2</v>
      </c>
      <c r="BB6" s="12">
        <f t="shared" si="1"/>
        <v>0</v>
      </c>
      <c r="BD6" s="14">
        <f t="shared" si="5"/>
        <v>0.17584962756052142</v>
      </c>
      <c r="BE6" s="14">
        <f t="shared" si="2"/>
        <v>0.75384615384615383</v>
      </c>
      <c r="BF6" s="15">
        <f t="shared" si="2"/>
        <v>0.27367703838292073</v>
      </c>
      <c r="BG6" s="15">
        <f t="shared" si="2"/>
        <v>0.38291028097062579</v>
      </c>
      <c r="BH6" s="15">
        <f t="shared" si="2"/>
        <v>0</v>
      </c>
    </row>
    <row r="7" spans="1:60" x14ac:dyDescent="0.35">
      <c r="A7" s="32" t="s">
        <v>26</v>
      </c>
      <c r="B7" t="s">
        <v>27</v>
      </c>
      <c r="C7">
        <v>536</v>
      </c>
      <c r="D7">
        <v>146</v>
      </c>
      <c r="E7">
        <v>28</v>
      </c>
      <c r="F7">
        <v>3</v>
      </c>
      <c r="G7">
        <v>0</v>
      </c>
      <c r="I7">
        <v>81</v>
      </c>
      <c r="J7">
        <v>21</v>
      </c>
      <c r="K7">
        <v>7</v>
      </c>
      <c r="L7">
        <v>1</v>
      </c>
      <c r="M7">
        <v>0</v>
      </c>
      <c r="O7" s="2">
        <f>IF(I7&gt;0, I7/C7, 0)</f>
        <v>0.15111940298507462</v>
      </c>
      <c r="P7" s="2">
        <f>IF(J7&gt;0, J7/D7, 0)</f>
        <v>0.14383561643835616</v>
      </c>
      <c r="Q7" s="2">
        <f>IF(K7&gt;0, K7/E7, 0)</f>
        <v>0.25</v>
      </c>
      <c r="R7" s="2">
        <f>IF(L7&gt;0, L7/F7, 0)</f>
        <v>0.33333333333333331</v>
      </c>
      <c r="S7" s="2">
        <f>IF(M7&gt;0, M7/G7, 0)</f>
        <v>0</v>
      </c>
      <c r="T7" s="2"/>
      <c r="U7" s="2">
        <f>86/569</f>
        <v>0.15114235500878734</v>
      </c>
      <c r="V7" s="2"/>
      <c r="W7" s="3">
        <f>O7/$U7</f>
        <v>0.99984814300590075</v>
      </c>
      <c r="X7" s="3">
        <f>P7/$U7</f>
        <v>0.95165657852819374</v>
      </c>
      <c r="Y7" s="3">
        <f>Q7/$U7</f>
        <v>1.6540697674418605</v>
      </c>
      <c r="Z7" s="3">
        <f>R7/$U7</f>
        <v>2.2054263565891472</v>
      </c>
      <c r="AA7" s="3">
        <f>S7/$U7</f>
        <v>0</v>
      </c>
      <c r="AB7" s="3">
        <f>MAX(W7:AA7)</f>
        <v>2.2054263565891472</v>
      </c>
      <c r="AC7" s="3"/>
      <c r="AD7" s="3">
        <f>IF(C7&gt;0,((I7*((3*86)+C7))/(4*C7*86))*(1-(C7-I7)/(569-86)),0)</f>
        <v>2.022056049378991E-2</v>
      </c>
      <c r="AE7" s="3">
        <f>IF(D7&gt;0,((J7*((3*86)+D7))/(4*D7*86))*(1-(D7-J7)/(569-86)),0)</f>
        <v>0.12520603349169634</v>
      </c>
      <c r="AF7" s="3">
        <f>IF(E7&gt;0,((K7*((3*86)+E7))/(4*E7*86))*(1-(E7-K7)/(569-86)),0)</f>
        <v>0.19881193124368049</v>
      </c>
      <c r="AG7" s="3">
        <f>IF(F7&gt;0,((L7*((3*86)+F7))/(4*F7*86))*(1-(F7-L7)/(569-86)),0)</f>
        <v>0.25185974288603208</v>
      </c>
      <c r="AH7" s="3">
        <f>IF(G7&gt;0,((M7*((3*86)+G7))/(4*G7*86))*(1-(G7-M7)/(569-86)),0)</f>
        <v>0</v>
      </c>
      <c r="AI7" s="2"/>
    </row>
    <row r="8" spans="1:60" x14ac:dyDescent="0.35">
      <c r="A8" s="32" t="s">
        <v>26</v>
      </c>
      <c r="B8" t="s">
        <v>28</v>
      </c>
      <c r="C8">
        <v>19</v>
      </c>
      <c r="D8">
        <v>2</v>
      </c>
      <c r="E8">
        <v>0</v>
      </c>
      <c r="F8">
        <v>0</v>
      </c>
      <c r="G8">
        <v>0</v>
      </c>
      <c r="I8">
        <v>1</v>
      </c>
      <c r="J8">
        <v>0</v>
      </c>
      <c r="K8">
        <v>0</v>
      </c>
      <c r="L8">
        <v>0</v>
      </c>
      <c r="M8">
        <v>0</v>
      </c>
      <c r="O8" s="2">
        <f>IF(I8&gt;0, I8/C8, 0)</f>
        <v>5.2631578947368418E-2</v>
      </c>
      <c r="P8" s="2">
        <f>IF(J8&gt;0, J8/D8, 0)</f>
        <v>0</v>
      </c>
      <c r="Q8" s="2">
        <f>IF(K8&gt;0, K8/E8, 0)</f>
        <v>0</v>
      </c>
      <c r="R8" s="2">
        <f>IF(L8&gt;0, L8/F8, 0)</f>
        <v>0</v>
      </c>
      <c r="S8" s="2">
        <f>IF(M8&gt;0, M8/G8, 0)</f>
        <v>0</v>
      </c>
      <c r="T8" s="2"/>
      <c r="U8" s="2">
        <f>86/569</f>
        <v>0.15114235500878734</v>
      </c>
      <c r="V8" s="2"/>
      <c r="W8" s="3">
        <f>O8/$U8</f>
        <v>0.34822521419828639</v>
      </c>
      <c r="X8" s="3">
        <f>P8/$U8</f>
        <v>0</v>
      </c>
      <c r="Y8" s="3">
        <f>Q8/$U8</f>
        <v>0</v>
      </c>
      <c r="Z8" s="3">
        <f>R8/$U8</f>
        <v>0</v>
      </c>
      <c r="AA8" s="3">
        <f>S8/$U8</f>
        <v>0</v>
      </c>
      <c r="AB8" s="3">
        <f>MAX(W8:AA8)</f>
        <v>0.34822521419828639</v>
      </c>
      <c r="AC8" s="3"/>
      <c r="AD8" s="3">
        <f>IF(C8&gt;0,((I8*((3*86)+C8))/(4*C8*86))*(1-(C8-I8)/(569-86)),0)</f>
        <v>4.0801257440872152E-2</v>
      </c>
      <c r="AE8" s="3">
        <f>IF(D8&gt;0,((J8*((3*86)+D8))/(4*D8*86))*(1-(D8-J8)/(569-86)),0)</f>
        <v>0</v>
      </c>
      <c r="AF8" s="3">
        <f>IF(E8&gt;0,((K8*((3*86)+E8))/(4*E8*86))*(1-(E8-K8)/(569-86)),0)</f>
        <v>0</v>
      </c>
      <c r="AG8" s="3">
        <f>IF(F8&gt;0,((L8*((3*86)+F8))/(4*F8*86))*(1-(F8-L8)/(569-86)),0)</f>
        <v>0</v>
      </c>
      <c r="AH8" s="3">
        <f>IF(G8&gt;0,((M8*((3*86)+G8))/(4*G8*86))*(1-(G8-M8)/(569-86)),0)</f>
        <v>0</v>
      </c>
      <c r="AI8" s="2"/>
    </row>
    <row r="9" spans="1:60" x14ac:dyDescent="0.35">
      <c r="A9" s="32" t="s">
        <v>26</v>
      </c>
      <c r="B9" t="s">
        <v>29</v>
      </c>
      <c r="C9">
        <v>543</v>
      </c>
      <c r="D9">
        <v>176</v>
      </c>
      <c r="E9">
        <v>21</v>
      </c>
      <c r="F9">
        <v>3</v>
      </c>
      <c r="G9">
        <v>0</v>
      </c>
      <c r="I9">
        <v>82</v>
      </c>
      <c r="J9">
        <v>26</v>
      </c>
      <c r="K9">
        <v>2</v>
      </c>
      <c r="L9">
        <v>1</v>
      </c>
      <c r="M9">
        <v>0</v>
      </c>
      <c r="O9" s="2">
        <f>IF(I9&gt;0, I9/C9, 0)</f>
        <v>0.15101289134438306</v>
      </c>
      <c r="P9" s="2">
        <f>IF(J9&gt;0, J9/D9, 0)</f>
        <v>0.14772727272727273</v>
      </c>
      <c r="Q9" s="2">
        <f>IF(K9&gt;0, K9/E9, 0)</f>
        <v>9.5238095238095233E-2</v>
      </c>
      <c r="R9" s="2">
        <f>IF(L9&gt;0, L9/F9, 0)</f>
        <v>0.33333333333333331</v>
      </c>
      <c r="S9" s="2">
        <f>IF(M9&gt;0, M9/G9, 0)</f>
        <v>0</v>
      </c>
      <c r="T9" s="2"/>
      <c r="U9" s="2">
        <f>86/569</f>
        <v>0.15114235500878734</v>
      </c>
      <c r="V9" s="2"/>
      <c r="W9" s="3">
        <f>O9/$U9</f>
        <v>0.99914343226690661</v>
      </c>
      <c r="X9" s="3">
        <f>P9/$U9</f>
        <v>0.97740486257928128</v>
      </c>
      <c r="Y9" s="3">
        <f>Q9/$U9</f>
        <v>0.63012181616832774</v>
      </c>
      <c r="Z9" s="3">
        <f>R9/$U9</f>
        <v>2.2054263565891472</v>
      </c>
      <c r="AA9" s="3">
        <f>S9/$U9</f>
        <v>0</v>
      </c>
      <c r="AB9" s="3">
        <f>MAX(W9:AA9)</f>
        <v>2.2054263565891472</v>
      </c>
      <c r="AC9" s="3"/>
      <c r="AD9" s="3">
        <f>IF(C9&gt;0,((I9*((3*86)+C9))/(4*C9*86))*(1-(C9-I9)/(569-86)),0)</f>
        <v>1.601635352731667E-2</v>
      </c>
      <c r="AE9" s="3">
        <f>IF(D9&gt;0,((J9*((3*86)+D9))/(4*D9*86))*(1-(D9-J9)/(569-86)),0)</f>
        <v>0.12849584061035024</v>
      </c>
      <c r="AF9" s="3">
        <f>IF(E9&gt;0,((K9*((3*86)+E9))/(4*E9*86))*(1-(E9-K9)/(569-86)),0)</f>
        <v>7.4203999092053413E-2</v>
      </c>
      <c r="AG9" s="3">
        <f>IF(F9&gt;0,((L9*((3*86)+F9))/(4*F9*86))*(1-(F9-L9)/(569-86)),0)</f>
        <v>0.25185974288603208</v>
      </c>
      <c r="AH9" s="3">
        <f>IF(G9&gt;0,((M9*((3*86)+G9))/(4*G9*86))*(1-(G9-M9)/(569-86)),0)</f>
        <v>0</v>
      </c>
      <c r="AI9" s="2"/>
    </row>
    <row r="10" spans="1:60" s="1" customFormat="1" x14ac:dyDescent="0.35">
      <c r="A10" s="32" t="s">
        <v>26</v>
      </c>
      <c r="B10" s="1" t="s">
        <v>30</v>
      </c>
      <c r="C10" s="1">
        <v>14</v>
      </c>
      <c r="D10" s="1">
        <v>0</v>
      </c>
      <c r="E10" s="1">
        <v>0</v>
      </c>
      <c r="F10" s="1">
        <v>0</v>
      </c>
      <c r="G10" s="1">
        <v>0</v>
      </c>
      <c r="I10" s="1">
        <v>1</v>
      </c>
      <c r="J10" s="1">
        <v>0</v>
      </c>
      <c r="K10" s="1">
        <v>0</v>
      </c>
      <c r="L10" s="1">
        <v>0</v>
      </c>
      <c r="M10" s="1">
        <v>0</v>
      </c>
      <c r="O10" s="9">
        <f>IF(I10&gt;0, I10/C10, 0)</f>
        <v>7.1428571428571425E-2</v>
      </c>
      <c r="P10" s="9">
        <f>IF(J10&gt;0, J10/D10, 0)</f>
        <v>0</v>
      </c>
      <c r="Q10" s="9">
        <f>IF(K10&gt;0, K10/E10, 0)</f>
        <v>0</v>
      </c>
      <c r="R10" s="9">
        <f>IF(L10&gt;0, L10/F10, 0)</f>
        <v>0</v>
      </c>
      <c r="S10" s="9">
        <f>IF(M10&gt;0, M10/G10, 0)</f>
        <v>0</v>
      </c>
      <c r="T10" s="9"/>
      <c r="U10" s="9">
        <f>86/569</f>
        <v>0.15114235500878734</v>
      </c>
      <c r="V10" s="9"/>
      <c r="W10" s="10">
        <f>O10/$U10</f>
        <v>0.47259136212624586</v>
      </c>
      <c r="X10" s="10">
        <f>P10/$U10</f>
        <v>0</v>
      </c>
      <c r="Y10" s="10">
        <f>Q10/$U10</f>
        <v>0</v>
      </c>
      <c r="Z10" s="10">
        <f>R10/$U10</f>
        <v>0</v>
      </c>
      <c r="AA10" s="10">
        <f>S10/$U10</f>
        <v>0</v>
      </c>
      <c r="AB10" s="10">
        <f>MAX(W10:AA10)</f>
        <v>0.47259136212624586</v>
      </c>
      <c r="AC10" s="10"/>
      <c r="AD10" s="10">
        <f>IF(C10&gt;0,((I10*((3*86)+C10))/(4*C10*86))*(1-(C10-I10)/(569-86)),0)</f>
        <v>5.4958282605256467E-2</v>
      </c>
      <c r="AE10" s="10">
        <f>IF(D10&gt;0,((J10*((3*86)+D10))/(4*D10*86))*(1-(D10-J10)/(569-86)),0)</f>
        <v>0</v>
      </c>
      <c r="AF10" s="10">
        <f>IF(E10&gt;0,((K10*((3*86)+E10))/(4*E10*86))*(1-(E10-K10)/(569-86)),0)</f>
        <v>0</v>
      </c>
      <c r="AG10" s="10">
        <f>IF(F10&gt;0,((L10*((3*86)+F10))/(4*F10*86))*(1-(F10-L10)/(569-86)),0)</f>
        <v>0</v>
      </c>
      <c r="AH10" s="10">
        <f>IF(G10&gt;0,((M10*((3*86)+G10))/(4*G10*86))*(1-(G10-M10)/(569-86)),0)</f>
        <v>0</v>
      </c>
      <c r="AI10" s="9"/>
      <c r="AQ10" s="1" t="s">
        <v>40</v>
      </c>
    </row>
    <row r="11" spans="1:60" x14ac:dyDescent="0.35">
      <c r="A11" s="32" t="s">
        <v>54</v>
      </c>
      <c r="B11" t="s">
        <v>27</v>
      </c>
      <c r="C11">
        <v>561</v>
      </c>
      <c r="D11">
        <v>394</v>
      </c>
      <c r="E11">
        <v>24</v>
      </c>
      <c r="F11">
        <v>1</v>
      </c>
      <c r="G11">
        <v>0</v>
      </c>
      <c r="I11">
        <v>86</v>
      </c>
      <c r="J11">
        <v>62</v>
      </c>
      <c r="K11">
        <v>4</v>
      </c>
      <c r="L11">
        <v>0</v>
      </c>
      <c r="M11">
        <v>0</v>
      </c>
      <c r="O11" s="28">
        <f>IF(I11&gt;0, I11/C11, 0)</f>
        <v>0.15329768270944741</v>
      </c>
      <c r="P11" s="28">
        <f>IF(J11&gt;0, J11/D11, 0)</f>
        <v>0.15736040609137056</v>
      </c>
      <c r="Q11" s="28">
        <f>IF(K11&gt;0, K11/E11, 0)</f>
        <v>0.16666666666666666</v>
      </c>
      <c r="R11" s="28">
        <f>IF(L11&gt;0, L11/F11, 0)</f>
        <v>0</v>
      </c>
      <c r="S11" s="28">
        <f>IF(M11&gt;0, M11/G11, 0)</f>
        <v>0</v>
      </c>
      <c r="T11" s="28"/>
      <c r="U11" s="28">
        <f>86/569</f>
        <v>0.15114235500878734</v>
      </c>
      <c r="V11" s="28"/>
      <c r="W11" s="29">
        <f>IF(O11&gt;0, O11/$U11, 0)</f>
        <v>1.0142602495543671</v>
      </c>
      <c r="X11" s="29">
        <f>IF(P11&gt;0, P11/$U11, 0)</f>
        <v>1.0411403612324401</v>
      </c>
      <c r="Y11" s="29">
        <f>IF(Q11&gt;0, Q11/$U11, 0)</f>
        <v>1.1027131782945736</v>
      </c>
      <c r="Z11" s="29">
        <f>R11/$U11</f>
        <v>0</v>
      </c>
      <c r="AA11" s="29">
        <f>S11/$U11</f>
        <v>0</v>
      </c>
      <c r="AB11" s="29">
        <f>MAX(W11:AA11)</f>
        <v>1.1027131782945736</v>
      </c>
      <c r="AC11" s="29"/>
      <c r="AD11" s="29">
        <f>IF(C11&gt;0,((I11*((3*86)+C11))/(4*C11*86))*(1-(C11-I11)/(569-86)),0)</f>
        <v>6.045105789351312E-3</v>
      </c>
      <c r="AE11" s="29">
        <f>IF(D11&gt;0,((J11*((3*86)+D11))/(4*D11*86))*(1-(D11-J11)/(569-86)),0)</f>
        <v>9.3242613393203874E-2</v>
      </c>
      <c r="AF11" s="29">
        <f>IF(E11&gt;0,((K11*((3*86)+E11))/(4*E11*86))*(1-(E11-K11)/(569-86)),0)</f>
        <v>0.13097043670855602</v>
      </c>
      <c r="AG11" s="29">
        <f>IF(F11&gt;0,((L11*((3*86)+F11))/(4*F11*86))*(1-(F11-L11)/(569-86)),0)</f>
        <v>0</v>
      </c>
      <c r="AH11" s="29">
        <f>IF(G11&gt;0,((M11*((3*86)+G11))/(4*G11*86))*(1-(G11-M11)/(569-86)),0)</f>
        <v>0</v>
      </c>
      <c r="AI11" s="2"/>
      <c r="AQ11" t="s">
        <v>27</v>
      </c>
      <c r="AR11" s="5">
        <f>MAX(W3,W7,W11,W15,W19,W23,W27,W31)</f>
        <v>1.0503940045186533</v>
      </c>
      <c r="AS11" s="5">
        <f>MAX(X3,X7,X11,X15,X19,X23,X27,X31)</f>
        <v>1.0620333772507686</v>
      </c>
      <c r="AT11" s="5">
        <f>MAX(Y3,Y7,Y11,Y15,Y19,Y23,Y27,Y31)</f>
        <v>3.7483530961791831</v>
      </c>
      <c r="AU11" s="5">
        <f>MAX(Z3,Z7,Z11,Z15,Z19,Z23,Z27,Z31)</f>
        <v>8.2463768115942031</v>
      </c>
      <c r="AV11" s="5">
        <f>MAX(AA3,AA7,AA11,AA15,AA19,AA23,AA27,AA31)</f>
        <v>0</v>
      </c>
      <c r="AW11" s="5"/>
    </row>
    <row r="12" spans="1:60" x14ac:dyDescent="0.35">
      <c r="A12" s="32" t="s">
        <v>54</v>
      </c>
      <c r="B12" t="s">
        <v>28</v>
      </c>
      <c r="C12">
        <v>507</v>
      </c>
      <c r="D12">
        <v>119</v>
      </c>
      <c r="E12">
        <v>3</v>
      </c>
      <c r="F12">
        <v>0</v>
      </c>
      <c r="G12">
        <v>0</v>
      </c>
      <c r="I12">
        <v>72</v>
      </c>
      <c r="J12">
        <v>5</v>
      </c>
      <c r="K12">
        <v>0</v>
      </c>
      <c r="L12">
        <v>0</v>
      </c>
      <c r="M12">
        <v>0</v>
      </c>
      <c r="O12" s="28">
        <f>IF(I12&gt;0, I12/C12, 0)</f>
        <v>0.14201183431952663</v>
      </c>
      <c r="P12" s="28">
        <f>IF(J12&gt;0, J12/D12, 0)</f>
        <v>4.2016806722689079E-2</v>
      </c>
      <c r="Q12" s="28">
        <f>IF(K12&gt;0, K12/E12, 0)</f>
        <v>0</v>
      </c>
      <c r="R12" s="28">
        <f>IF(L12&gt;0, L12/F12, 0)</f>
        <v>0</v>
      </c>
      <c r="S12" s="28">
        <f>IF(M12&gt;0, M12/G12, 0)</f>
        <v>0</v>
      </c>
      <c r="T12" s="28"/>
      <c r="U12" s="28">
        <f>86/569</f>
        <v>0.15114235500878734</v>
      </c>
      <c r="V12" s="28"/>
      <c r="W12" s="29">
        <f>IF(O12&gt;0, O12/$U12, 0)</f>
        <v>0.93958992706756583</v>
      </c>
      <c r="X12" s="29">
        <f>IF(P12&gt;0, P12/$U12, 0)</f>
        <v>0.27799491889779171</v>
      </c>
      <c r="Y12" s="29">
        <f>IF(Q12&gt;0, Q12/$U12, 0)</f>
        <v>0</v>
      </c>
      <c r="Z12" s="29">
        <f>R12/$U12</f>
        <v>0</v>
      </c>
      <c r="AA12" s="29">
        <f>S12/$U12</f>
        <v>0</v>
      </c>
      <c r="AB12" s="29">
        <f>MAX(W12:AA12)</f>
        <v>0.93958992706756583</v>
      </c>
      <c r="AC12" s="29"/>
      <c r="AD12" s="29">
        <f>IF(C12&gt;0,((I12*((3*86)+C12))/(4*C12*86))*(1-(C12-I12)/(569-86)),0)</f>
        <v>3.1384964106438783E-2</v>
      </c>
      <c r="AE12" s="29">
        <f>IF(D12&gt;0,((J12*((3*86)+D12))/(4*D12*86))*(1-(D12-J12)/(569-86)),0)</f>
        <v>3.5179137377903638E-2</v>
      </c>
      <c r="AF12" s="29">
        <f>IF(E12&gt;0,((K12*((3*86)+E12))/(4*E12*86))*(1-(E12-K12)/(569-86)),0)</f>
        <v>0</v>
      </c>
      <c r="AG12" s="29">
        <f>IF(F12&gt;0,((L12*((3*86)+F12))/(4*F12*86))*(1-(F12-L12)/(569-86)),0)</f>
        <v>0</v>
      </c>
      <c r="AH12" s="29">
        <f>IF(G12&gt;0,((M12*((3*86)+G12))/(4*G12*86))*(1-(G12-M12)/(569-86)),0)</f>
        <v>0</v>
      </c>
      <c r="AI12" s="2"/>
      <c r="AQ12" t="s">
        <v>28</v>
      </c>
      <c r="AR12" s="8">
        <f t="shared" ref="AR12:AV14" si="6">MAX(W4,W8,W12,W16,W20,W24,W28,W32)</f>
        <v>3.5562500000000004</v>
      </c>
      <c r="AS12" s="8">
        <f t="shared" si="6"/>
        <v>2.0615942028985508</v>
      </c>
      <c r="AT12" s="8">
        <f t="shared" si="6"/>
        <v>0.88217054263565897</v>
      </c>
      <c r="AU12" s="5">
        <f t="shared" si="6"/>
        <v>0</v>
      </c>
      <c r="AV12" s="5">
        <f t="shared" si="6"/>
        <v>0</v>
      </c>
      <c r="AW12" s="5"/>
    </row>
    <row r="13" spans="1:60" x14ac:dyDescent="0.35">
      <c r="A13" s="32" t="s">
        <v>54</v>
      </c>
      <c r="B13" t="s">
        <v>29</v>
      </c>
      <c r="C13">
        <v>560</v>
      </c>
      <c r="D13">
        <v>308</v>
      </c>
      <c r="E13">
        <v>36</v>
      </c>
      <c r="F13">
        <v>0</v>
      </c>
      <c r="G13">
        <v>0</v>
      </c>
      <c r="I13">
        <v>86</v>
      </c>
      <c r="J13">
        <v>41</v>
      </c>
      <c r="K13">
        <v>3</v>
      </c>
      <c r="L13">
        <v>0</v>
      </c>
      <c r="M13">
        <v>0</v>
      </c>
      <c r="O13" s="28">
        <f>IF(I13&gt;0, I13/C13, 0)</f>
        <v>0.15357142857142858</v>
      </c>
      <c r="P13" s="28">
        <f>IF(J13&gt;0, J13/D13, 0)</f>
        <v>0.13311688311688311</v>
      </c>
      <c r="Q13" s="28">
        <f>IF(K13&gt;0, K13/E13, 0)</f>
        <v>8.3333333333333329E-2</v>
      </c>
      <c r="R13" s="28">
        <f>IF(L13&gt;0, L13/F13, 0)</f>
        <v>0</v>
      </c>
      <c r="S13" s="28">
        <f>IF(M13&gt;0, M13/G13, 0)</f>
        <v>0</v>
      </c>
      <c r="T13" s="28"/>
      <c r="U13" s="28">
        <f>86/569</f>
        <v>0.15114235500878734</v>
      </c>
      <c r="V13" s="28"/>
      <c r="W13" s="29">
        <f>IF(O13&gt;0, O13/$U13, 0)</f>
        <v>1.0160714285714287</v>
      </c>
      <c r="X13" s="29">
        <f>IF(P13&gt;0, P13/$U13, 0)</f>
        <v>0.88073844759891273</v>
      </c>
      <c r="Y13" s="29">
        <f>IF(Q13&gt;0, Q13/$U13, 0)</f>
        <v>0.5513565891472868</v>
      </c>
      <c r="Z13" s="29">
        <f>R13/$U13</f>
        <v>0</v>
      </c>
      <c r="AA13" s="29">
        <f>S13/$U13</f>
        <v>0</v>
      </c>
      <c r="AB13" s="29">
        <f>MAX(W13:AA13)</f>
        <v>1.0160714285714287</v>
      </c>
      <c r="AC13" s="29"/>
      <c r="AD13" s="29">
        <f>IF(C13&gt;0,((I13*((3*86)+C13))/(4*C13*86))*(1-(C13-I13)/(569-86)),0)</f>
        <v>6.804569653948548E-3</v>
      </c>
      <c r="AE13" s="29">
        <f>IF(D13&gt;0,((J13*((3*86)+D13))/(4*D13*86))*(1-(D13-J13)/(569-86)),0)</f>
        <v>9.7948490913968289E-2</v>
      </c>
      <c r="AF13" s="29">
        <f>IF(E13&gt;0,((K13*((3*86)+E13))/(4*E13*86))*(1-(E13-K13)/(569-86)),0)</f>
        <v>6.6354903943377147E-2</v>
      </c>
      <c r="AG13" s="29">
        <f>IF(F13&gt;0,((L13*((3*86)+F13))/(4*F13*86))*(1-(F13-L13)/(569-86)),0)</f>
        <v>0</v>
      </c>
      <c r="AH13" s="29">
        <f>IF(G13&gt;0,((M13*((3*86)+G13))/(4*G13*86))*(1-(G13-M13)/(569-86)),0)</f>
        <v>0</v>
      </c>
      <c r="AI13" s="2"/>
      <c r="AQ13" t="s">
        <v>29</v>
      </c>
      <c r="AR13" s="8">
        <f t="shared" si="6"/>
        <v>1.0215439856373429</v>
      </c>
      <c r="AS13" s="8">
        <f t="shared" si="6"/>
        <v>1.0210521708683473</v>
      </c>
      <c r="AT13" s="8">
        <f t="shared" si="6"/>
        <v>3.2985507246376815</v>
      </c>
      <c r="AU13" s="5">
        <f t="shared" si="6"/>
        <v>3.5562500000000004</v>
      </c>
      <c r="AV13" s="5">
        <f t="shared" si="6"/>
        <v>0</v>
      </c>
      <c r="AW13" s="5"/>
    </row>
    <row r="14" spans="1:60" s="1" customFormat="1" x14ac:dyDescent="0.35">
      <c r="A14" s="32" t="s">
        <v>54</v>
      </c>
      <c r="B14" s="1" t="s">
        <v>30</v>
      </c>
      <c r="C14" s="1">
        <v>74</v>
      </c>
      <c r="D14" s="1">
        <v>16</v>
      </c>
      <c r="E14" s="1">
        <v>0</v>
      </c>
      <c r="F14" s="1">
        <v>0</v>
      </c>
      <c r="G14" s="1">
        <v>0</v>
      </c>
      <c r="I14" s="1">
        <v>8</v>
      </c>
      <c r="J14" s="1">
        <v>1</v>
      </c>
      <c r="K14" s="1">
        <v>0</v>
      </c>
      <c r="L14" s="1">
        <v>0</v>
      </c>
      <c r="M14" s="1">
        <v>0</v>
      </c>
      <c r="O14" s="30">
        <f>IF(I14&gt;0, I14/C14, 0)</f>
        <v>0.10810810810810811</v>
      </c>
      <c r="P14" s="30">
        <f>IF(J14&gt;0, J14/D14, 0)</f>
        <v>6.25E-2</v>
      </c>
      <c r="Q14" s="30">
        <f>IF(K14&gt;0, K14/E14, 0)</f>
        <v>0</v>
      </c>
      <c r="R14" s="30">
        <f>IF(L14&gt;0, L14/F14, 0)</f>
        <v>0</v>
      </c>
      <c r="S14" s="30">
        <f>IF(M14&gt;0, M14/G14, 0)</f>
        <v>0</v>
      </c>
      <c r="T14" s="30"/>
      <c r="U14" s="30">
        <f>86/569</f>
        <v>0.15114235500878734</v>
      </c>
      <c r="V14" s="30"/>
      <c r="W14" s="31">
        <f>IF(O14&gt;0, O14/$U14, 0)</f>
        <v>0.71527341294783164</v>
      </c>
      <c r="X14" s="31">
        <f>IF(P14&gt;0, P14/$U14, 0)</f>
        <v>0.41351744186046513</v>
      </c>
      <c r="Y14" s="31">
        <f>IF(Q14&gt;0, Q14/$U14, 0)</f>
        <v>0</v>
      </c>
      <c r="Z14" s="31">
        <f>R14/$U14</f>
        <v>0</v>
      </c>
      <c r="AA14" s="31">
        <f>S14/$U14</f>
        <v>0</v>
      </c>
      <c r="AB14" s="31">
        <f>MAX(W14:AA14)</f>
        <v>0.71527341294783164</v>
      </c>
      <c r="AC14" s="31"/>
      <c r="AD14" s="31">
        <f>IF(C14&gt;0,((I14*((3*86)+C14))/(4*C14*86))*(1-(C14-I14)/(569-86)),0)</f>
        <v>9.007967956400717E-2</v>
      </c>
      <c r="AE14" s="31">
        <f>IF(D14&gt;0,((J14*((3*86)+D14))/(4*D14*86))*(1-(D14-J14)/(569-86)),0)</f>
        <v>4.8235952621695798E-2</v>
      </c>
      <c r="AF14" s="31">
        <f>IF(E14&gt;0,((K14*((3*86)+E14))/(4*E14*86))*(1-(E14-K14)/(569-86)),0)</f>
        <v>0</v>
      </c>
      <c r="AG14" s="31">
        <f>IF(F14&gt;0,((L14*((3*86)+F14))/(4*F14*86))*(1-(F14-L14)/(569-86)),0)</f>
        <v>0</v>
      </c>
      <c r="AH14" s="31">
        <f>IF(G14&gt;0,((M14*((3*86)+G14))/(4*G14*86))*(1-(G14-M14)/(569-86)),0)</f>
        <v>0</v>
      </c>
      <c r="AI14" s="9"/>
      <c r="AQ14" s="1" t="s">
        <v>30</v>
      </c>
      <c r="AR14" s="15">
        <f t="shared" si="6"/>
        <v>3.5562500000000004</v>
      </c>
      <c r="AS14" s="15">
        <f t="shared" si="6"/>
        <v>8.7538461538461547</v>
      </c>
      <c r="AT14" s="15">
        <f t="shared" si="6"/>
        <v>3.2814302191464821</v>
      </c>
      <c r="AU14" s="14">
        <f t="shared" si="6"/>
        <v>9.8103448275862064</v>
      </c>
      <c r="AV14" s="14">
        <f t="shared" si="6"/>
        <v>0</v>
      </c>
      <c r="AW14" s="14"/>
    </row>
    <row r="15" spans="1:60" x14ac:dyDescent="0.35">
      <c r="A15" s="32" t="s">
        <v>31</v>
      </c>
      <c r="B15" t="s">
        <v>27</v>
      </c>
      <c r="C15" s="25">
        <v>559</v>
      </c>
      <c r="D15" s="25">
        <v>309</v>
      </c>
      <c r="E15" s="25">
        <v>13</v>
      </c>
      <c r="F15" s="25">
        <v>1</v>
      </c>
      <c r="G15" s="25">
        <v>0</v>
      </c>
      <c r="I15" s="25">
        <v>25</v>
      </c>
      <c r="J15" s="25">
        <v>10</v>
      </c>
      <c r="K15" s="25">
        <v>0</v>
      </c>
      <c r="L15" s="25">
        <v>0</v>
      </c>
      <c r="M15" s="25">
        <v>0</v>
      </c>
      <c r="O15" s="2">
        <f>IF(I15&gt;0, I15/C15, 0)</f>
        <v>4.4722719141323794E-2</v>
      </c>
      <c r="P15" s="2">
        <f>IF(J15&gt;0, J15/D15, 0)</f>
        <v>3.2362459546925564E-2</v>
      </c>
      <c r="Q15" s="2">
        <f>IF(K15&gt;0, K15/E15, 0)</f>
        <v>0</v>
      </c>
      <c r="R15" s="2">
        <f>IF(L15&gt;0, L15/F15, 0)</f>
        <v>0</v>
      </c>
      <c r="S15" s="2">
        <f>IF(M15&gt;0, M15/G15, 0)</f>
        <v>0</v>
      </c>
      <c r="T15" s="2"/>
      <c r="U15" s="2">
        <f>29/569</f>
        <v>5.0966608084358524E-2</v>
      </c>
      <c r="V15" s="2"/>
      <c r="W15" s="3">
        <f>IF(O15&gt;0, O15/$U15, 0)</f>
        <v>0.87749059280735309</v>
      </c>
      <c r="X15" s="3">
        <f>IF(P15&gt;0, P15/$U15, 0)</f>
        <v>0.63497377524829812</v>
      </c>
      <c r="Y15" s="3">
        <f>IF(Q15&gt;0, Q15/$U15, 0)</f>
        <v>0</v>
      </c>
      <c r="Z15" s="3">
        <f>R15/$U15</f>
        <v>0</v>
      </c>
      <c r="AA15" s="3">
        <f>S15/$U15</f>
        <v>0</v>
      </c>
      <c r="AB15" s="3">
        <f>MAX(W15:AA15)</f>
        <v>0.87749059280735309</v>
      </c>
      <c r="AC15" s="3"/>
      <c r="AD15" s="3">
        <f>IF(C15&gt;0,((I15*((3*29)+C15))/(4*C15*29))*(1-(C15-I15)/(569-29)),0)</f>
        <v>2.7673253415033592E-3</v>
      </c>
      <c r="AE15" s="3">
        <f>IF(D15&gt;0,((J15*((3*29)+D15))/(4*D15*29))*(1-(D15-J15)/(569-29)),0)</f>
        <v>4.9306253022356132E-2</v>
      </c>
      <c r="AF15" s="3">
        <f>IF(E15&gt;0,((K15*((3*29)+E15))/(4*E15*29))*(1-(E15-K15)/(569-29)),0)</f>
        <v>0</v>
      </c>
      <c r="AG15" s="3">
        <f>IF(F15&gt;0,((L15*((3*29)+F15))/(4*F15*29))*(1-(F15-L15)/(569-29)),0)</f>
        <v>0</v>
      </c>
      <c r="AH15" s="3">
        <f>IF(G15&gt;0,((M15*((3*29)+G15))/(4*G15*29))*(1-(G15-M15)/(569-29)),0)</f>
        <v>0</v>
      </c>
      <c r="AI15" s="2"/>
    </row>
    <row r="16" spans="1:60" x14ac:dyDescent="0.35">
      <c r="A16" s="32" t="s">
        <v>31</v>
      </c>
      <c r="B16" t="s">
        <v>28</v>
      </c>
      <c r="C16" s="25">
        <v>328</v>
      </c>
      <c r="D16" s="25">
        <v>76</v>
      </c>
      <c r="E16" s="25">
        <v>1</v>
      </c>
      <c r="F16" s="25">
        <v>0</v>
      </c>
      <c r="G16" s="25">
        <v>0</v>
      </c>
      <c r="I16" s="25">
        <v>14</v>
      </c>
      <c r="J16" s="25">
        <v>3</v>
      </c>
      <c r="K16" s="25">
        <v>0</v>
      </c>
      <c r="L16" s="25">
        <v>0</v>
      </c>
      <c r="M16" s="25">
        <v>0</v>
      </c>
      <c r="O16" s="2">
        <f>IF(I16&gt;0, I16/C16, 0)</f>
        <v>4.2682926829268296E-2</v>
      </c>
      <c r="P16" s="2">
        <f>IF(J16&gt;0, J16/D16, 0)</f>
        <v>3.9473684210526314E-2</v>
      </c>
      <c r="Q16" s="2">
        <f>IF(K16&gt;0, K16/E16, 0)</f>
        <v>0</v>
      </c>
      <c r="R16" s="2">
        <f>IF(L16&gt;0, L16/F16, 0)</f>
        <v>0</v>
      </c>
      <c r="S16" s="2">
        <f>IF(M16&gt;0, M16/G16, 0)</f>
        <v>0</v>
      </c>
      <c r="T16" s="2"/>
      <c r="U16" s="2">
        <f>29/569</f>
        <v>5.0966608084358524E-2</v>
      </c>
      <c r="V16" s="2"/>
      <c r="W16" s="3">
        <f>IF(O16&gt;0, O16/$U16, 0)</f>
        <v>0.83746846089150551</v>
      </c>
      <c r="X16" s="3">
        <f>IF(P16&gt;0, P16/$U16, 0)</f>
        <v>0.7745009074410163</v>
      </c>
      <c r="Y16" s="3">
        <f>IF(Q16&gt;0, Q16/$U16, 0)</f>
        <v>0</v>
      </c>
      <c r="Z16" s="3">
        <f>R16/$U16</f>
        <v>0</v>
      </c>
      <c r="AA16" s="3">
        <f>S16/$U16</f>
        <v>0</v>
      </c>
      <c r="AB16" s="3">
        <f>MAX(W16:AA16)</f>
        <v>0.83746846089150551</v>
      </c>
      <c r="AC16" s="3"/>
      <c r="AD16" s="3">
        <f>IF(C16&gt;0,((I16*((3*29)+C16))/(4*C16*29))*(1-(C16-I16)/(569-29)),0)</f>
        <v>6.3908552160234236E-2</v>
      </c>
      <c r="AE16" s="3">
        <f>IF(D16&gt;0,((J16*((3*29)+D16))/(4*D16*29))*(1-(D16-J16)/(569-29)),0)</f>
        <v>4.7968970558580355E-2</v>
      </c>
      <c r="AF16" s="3">
        <f>IF(E16&gt;0,((K16*((3*29)+E16))/(4*E16*29))*(1-(E16-K16)/(569-29)),0)</f>
        <v>0</v>
      </c>
      <c r="AG16" s="3">
        <f>IF(F16&gt;0,((L16*((3*29)+F16))/(4*F16*29))*(1-(F16-L16)/(569-29)),0)</f>
        <v>0</v>
      </c>
      <c r="AH16" s="3">
        <f>IF(G16&gt;0,((M16*((3*29)+G16))/(4*G16*29))*(1-(G16-M16)/(569-29)),0)</f>
        <v>0</v>
      </c>
      <c r="AI16" s="2"/>
    </row>
    <row r="17" spans="1:70" x14ac:dyDescent="0.35">
      <c r="A17" s="32" t="s">
        <v>31</v>
      </c>
      <c r="B17" t="s">
        <v>29</v>
      </c>
      <c r="C17" s="25">
        <v>561</v>
      </c>
      <c r="D17" s="25">
        <v>458</v>
      </c>
      <c r="E17" s="25">
        <v>38</v>
      </c>
      <c r="F17" s="25">
        <v>5</v>
      </c>
      <c r="G17" s="25">
        <v>0</v>
      </c>
      <c r="I17" s="25">
        <v>28</v>
      </c>
      <c r="J17" s="25">
        <v>15</v>
      </c>
      <c r="K17" s="25">
        <v>0</v>
      </c>
      <c r="L17" s="25">
        <v>0</v>
      </c>
      <c r="M17" s="25">
        <v>0</v>
      </c>
      <c r="O17" s="2">
        <f>IF(I17&gt;0, I17/C17, 0)</f>
        <v>4.9910873440285206E-2</v>
      </c>
      <c r="P17" s="2">
        <f>IF(J17&gt;0, J17/D17, 0)</f>
        <v>3.2751091703056769E-2</v>
      </c>
      <c r="Q17" s="2">
        <f>IF(K17&gt;0, K17/E17, 0)</f>
        <v>0</v>
      </c>
      <c r="R17" s="2">
        <f>IF(L17&gt;0, L17/F17, 0)</f>
        <v>0</v>
      </c>
      <c r="S17" s="2">
        <f>IF(M17&gt;0, M17/G17, 0)</f>
        <v>0</v>
      </c>
      <c r="T17" s="2"/>
      <c r="U17" s="2">
        <f>29/569</f>
        <v>5.0966608084358524E-2</v>
      </c>
      <c r="V17" s="2"/>
      <c r="W17" s="3">
        <f>IF(O17&gt;0, O17/$U17, 0)</f>
        <v>0.97928575819042352</v>
      </c>
      <c r="X17" s="3">
        <f>IF(P17&gt;0, P17/$U17, 0)</f>
        <v>0.64259900617376897</v>
      </c>
      <c r="Y17" s="3">
        <f>IF(Q17&gt;0, Q17/$U17, 0)</f>
        <v>0</v>
      </c>
      <c r="Z17" s="3">
        <f>R17/$U17</f>
        <v>0</v>
      </c>
      <c r="AA17" s="3">
        <f>S17/$U17</f>
        <v>0</v>
      </c>
      <c r="AB17" s="3">
        <f>MAX(W17:AA17)</f>
        <v>0.97928575819042352</v>
      </c>
      <c r="AC17" s="3"/>
      <c r="AD17" s="3">
        <f>IF(C17&gt;0,((I17*((3*29)+C17))/(4*C17*29))*(1-(C17-I17)/(569-29)),0)</f>
        <v>3.6142356629172024E-3</v>
      </c>
      <c r="AE17" s="3">
        <f>IF(D17&gt;0,((J17*((3*29)+D17))/(4*D17*29))*(1-(D17-J17)/(569-29)),0)</f>
        <v>2.7640269203098589E-2</v>
      </c>
      <c r="AF17" s="3">
        <f>IF(E17&gt;0,((K17*((3*29)+E17))/(4*E17*29))*(1-(E17-K17)/(569-29)),0)</f>
        <v>0</v>
      </c>
      <c r="AG17" s="3">
        <f>IF(F17&gt;0,((L17*((3*29)+F17))/(4*F17*29))*(1-(F17-L17)/(569-29)),0)</f>
        <v>0</v>
      </c>
      <c r="AH17" s="3">
        <f>IF(G17&gt;0,((M17*((3*29)+G17))/(4*G17*29))*(1-(G17-M17)/(569-29)),0)</f>
        <v>0</v>
      </c>
      <c r="AI17" s="2"/>
    </row>
    <row r="18" spans="1:70" s="1" customFormat="1" x14ac:dyDescent="0.35">
      <c r="A18" s="32" t="s">
        <v>31</v>
      </c>
      <c r="B18" s="1" t="s">
        <v>30</v>
      </c>
      <c r="C18" s="1">
        <v>559</v>
      </c>
      <c r="D18" s="1">
        <v>464</v>
      </c>
      <c r="E18" s="1">
        <v>152</v>
      </c>
      <c r="F18" s="1">
        <v>2</v>
      </c>
      <c r="G18" s="1">
        <v>0</v>
      </c>
      <c r="I18" s="1">
        <v>28</v>
      </c>
      <c r="J18" s="1">
        <v>18</v>
      </c>
      <c r="K18" s="1">
        <v>7</v>
      </c>
      <c r="L18" s="1">
        <v>1</v>
      </c>
      <c r="M18" s="1">
        <v>0</v>
      </c>
      <c r="O18" s="9">
        <f>IF(I18&gt;0, I18/C18, 0)</f>
        <v>5.008944543828265E-2</v>
      </c>
      <c r="P18" s="9">
        <f>IF(J18&gt;0, J18/D18, 0)</f>
        <v>3.8793103448275863E-2</v>
      </c>
      <c r="Q18" s="9">
        <f>IF(K18&gt;0, K18/E18, 0)</f>
        <v>4.6052631578947366E-2</v>
      </c>
      <c r="R18" s="9">
        <f>IF(L18&gt;0, L18/F18, 0)</f>
        <v>0.5</v>
      </c>
      <c r="S18" s="9">
        <f>IF(M18&gt;0, M18/G18, 0)</f>
        <v>0</v>
      </c>
      <c r="T18" s="9"/>
      <c r="U18" s="9">
        <f>29/569</f>
        <v>5.0966608084358524E-2</v>
      </c>
      <c r="V18" s="9"/>
      <c r="W18" s="10">
        <f>IF(O18&gt;0, O18/$U18, 0)</f>
        <v>0.98278946394423539</v>
      </c>
      <c r="X18" s="10">
        <f>IF(P18&gt;0, P18/$U18, 0)</f>
        <v>0.76114744351961949</v>
      </c>
      <c r="Y18" s="10">
        <f>IF(Q18&gt;0, Q18/$U18, 0)</f>
        <v>0.90358439201451901</v>
      </c>
      <c r="Z18" s="10">
        <f>R18/$U18</f>
        <v>9.8103448275862064</v>
      </c>
      <c r="AA18" s="10">
        <f>S18/$U18</f>
        <v>0</v>
      </c>
      <c r="AB18" s="10">
        <f>MAX(W18:AA18)</f>
        <v>9.8103448275862064</v>
      </c>
      <c r="AC18" s="10"/>
      <c r="AD18" s="10">
        <f>IF(C18&gt;0,((I18*((3*29)+C18))/(4*C18*29))*(1-(C18-I18)/(569-29)),0)</f>
        <v>4.6491065737256738E-3</v>
      </c>
      <c r="AE18" s="10">
        <f>IF(D18&gt;0,((J18*((3*29)+D18))/(4*D18*29))*(1-(D18-J18)/(569-29)),0)</f>
        <v>3.2076149425287352E-2</v>
      </c>
      <c r="AF18" s="10">
        <f>IF(E18&gt;0,((K18*((3*29)+E18))/(4*E18*29))*(1-(E18-K18)/(569-29)),0)</f>
        <v>6.9406109262620155E-2</v>
      </c>
      <c r="AG18" s="10">
        <f>IF(F18&gt;0,((L18*((3*29)+F18))/(4*F18*29))*(1-(F18-L18)/(569-29)),0)</f>
        <v>0.38291028097062579</v>
      </c>
      <c r="AH18" s="10">
        <f>IF(G18&gt;0,((M18*((3*29)+G18))/(4*G18*29))*(1-(G18-M18)/(569-29)),0)</f>
        <v>0</v>
      </c>
      <c r="AI18" s="9"/>
    </row>
    <row r="19" spans="1:70" x14ac:dyDescent="0.35">
      <c r="A19" s="32" t="s">
        <v>55</v>
      </c>
      <c r="B19" t="s">
        <v>27</v>
      </c>
      <c r="C19">
        <v>566</v>
      </c>
      <c r="D19">
        <v>522</v>
      </c>
      <c r="E19">
        <v>192</v>
      </c>
      <c r="F19">
        <v>22</v>
      </c>
      <c r="G19">
        <v>0</v>
      </c>
      <c r="I19">
        <v>32</v>
      </c>
      <c r="J19">
        <v>26</v>
      </c>
      <c r="K19">
        <v>10</v>
      </c>
      <c r="L19">
        <v>2</v>
      </c>
      <c r="M19">
        <v>0</v>
      </c>
      <c r="O19" s="28">
        <f>IF(I19&gt;0, I19/C19, 0)</f>
        <v>5.6537102473498232E-2</v>
      </c>
      <c r="P19" s="28">
        <f>IF(J19&gt;0, J19/D19, 0)</f>
        <v>4.9808429118773943E-2</v>
      </c>
      <c r="Q19" s="28">
        <f>IF(K19&gt;0, K19/E19, 0)</f>
        <v>5.2083333333333336E-2</v>
      </c>
      <c r="R19" s="28">
        <f>IF(L19&gt;0, L19/F19, 0)</f>
        <v>9.0909090909090912E-2</v>
      </c>
      <c r="S19" s="28">
        <f>IF(M19&gt;0, M19/G19, 0)</f>
        <v>0</v>
      </c>
      <c r="T19" s="28"/>
      <c r="U19" s="28">
        <f>32/569</f>
        <v>5.6239015817223195E-2</v>
      </c>
      <c r="V19" s="28"/>
      <c r="W19" s="29">
        <f>O19/$U19</f>
        <v>1.0053003533568905</v>
      </c>
      <c r="X19" s="29">
        <f>P19/$U19</f>
        <v>0.88565613026819923</v>
      </c>
      <c r="Y19" s="29">
        <f>Q19/$U19</f>
        <v>0.92610677083333348</v>
      </c>
      <c r="Z19" s="29">
        <f>R19/$U19</f>
        <v>1.6164772727272729</v>
      </c>
      <c r="AA19" s="29">
        <f>S19/$U19</f>
        <v>0</v>
      </c>
      <c r="AB19" s="29">
        <f>MAX(W19:AA19)</f>
        <v>1.6164772727272729</v>
      </c>
      <c r="AC19" s="29"/>
      <c r="AD19" s="29">
        <f>IF(C19&gt;0,((I19*((3*32)+C19))/(4*C19*32))*(1-(C19-I19)/(569-32)),0)</f>
        <v>1.6335353455593647E-3</v>
      </c>
      <c r="AE19" s="29">
        <f>IF(D19&gt;0,((J19*((3*32)+D19))/(4*D19*32))*(1-(D19-J19)/(569-32)),0)</f>
        <v>1.8360771313598315E-2</v>
      </c>
      <c r="AF19" s="29">
        <f>IF(E19&gt;0,((K19*((3*32)+E19))/(4*E19*32))*(1-(E19-K19)/(569-32)),0)</f>
        <v>7.7470321229050287E-2</v>
      </c>
      <c r="AG19" s="29">
        <f>IF(F19&gt;0,((L19*((3*32)+F19))/(4*F19*32))*(1-(F19-L19)/(569-32)),0)</f>
        <v>8.0685521415270023E-2</v>
      </c>
      <c r="AH19" s="29">
        <f>IF(G19&gt;0,((M19*((3*32)+G19))/(4*G19*32))*(1-(G19-M19)/(569-32)),0)</f>
        <v>0</v>
      </c>
      <c r="AI19" s="2"/>
      <c r="AQ19" t="s">
        <v>27</v>
      </c>
      <c r="AS19" s="5"/>
    </row>
    <row r="20" spans="1:70" x14ac:dyDescent="0.35">
      <c r="A20" s="32" t="s">
        <v>55</v>
      </c>
      <c r="B20" t="s">
        <v>28</v>
      </c>
      <c r="C20">
        <v>20</v>
      </c>
      <c r="D20">
        <v>3</v>
      </c>
      <c r="E20">
        <v>0</v>
      </c>
      <c r="F20">
        <v>0</v>
      </c>
      <c r="G20">
        <v>0</v>
      </c>
      <c r="I20">
        <v>4</v>
      </c>
      <c r="J20">
        <v>0</v>
      </c>
      <c r="K20">
        <v>0</v>
      </c>
      <c r="L20">
        <v>0</v>
      </c>
      <c r="M20">
        <v>0</v>
      </c>
      <c r="O20" s="28">
        <f>IF(I20&gt;0, I20/C20, 0)</f>
        <v>0.2</v>
      </c>
      <c r="P20" s="28">
        <f>IF(J20&gt;0, J20/D20, 0)</f>
        <v>0</v>
      </c>
      <c r="Q20" s="28">
        <f>IF(K20&gt;0, K20/E20, 0)</f>
        <v>0</v>
      </c>
      <c r="R20" s="28">
        <f>IF(L20&gt;0, L20/F20, 0)</f>
        <v>0</v>
      </c>
      <c r="S20" s="28">
        <f>IF(M20&gt;0, M20/G20, 0)</f>
        <v>0</v>
      </c>
      <c r="T20" s="28"/>
      <c r="U20" s="28">
        <f>32/569</f>
        <v>5.6239015817223195E-2</v>
      </c>
      <c r="V20" s="28"/>
      <c r="W20" s="29">
        <f>O20/$U20</f>
        <v>3.5562500000000004</v>
      </c>
      <c r="X20" s="29">
        <f>P20/$U20</f>
        <v>0</v>
      </c>
      <c r="Y20" s="29">
        <f>Q20/$U20</f>
        <v>0</v>
      </c>
      <c r="Z20" s="29">
        <f>R20/$U20</f>
        <v>0</v>
      </c>
      <c r="AA20" s="29">
        <f>S20/$U20</f>
        <v>0</v>
      </c>
      <c r="AB20" s="29">
        <f>MAX(W20:AA20)</f>
        <v>3.5562500000000004</v>
      </c>
      <c r="AC20" s="29"/>
      <c r="AD20" s="29">
        <f>IF(C20&gt;0,((I20*((3*32)+C20))/(4*C20*32))*(1-(C20-I20)/(569-32)),0)</f>
        <v>0.17584962756052142</v>
      </c>
      <c r="AE20" s="29">
        <f>IF(D20&gt;0,((J20*((3*32)+D20))/(4*D20*32))*(1-(D20-J20)/(569-32)),0)</f>
        <v>0</v>
      </c>
      <c r="AF20" s="29">
        <f>IF(E20&gt;0,((K20*((3*32)+E20))/(4*E20*32))*(1-(E20-K20)/(569-32)),0)</f>
        <v>0</v>
      </c>
      <c r="AG20" s="29">
        <f>IF(F20&gt;0,((L20*((3*32)+F20))/(4*F20*32))*(1-(F20-L20)/(569-32)),0)</f>
        <v>0</v>
      </c>
      <c r="AH20" s="29">
        <f>IF(G20&gt;0,((M20*((3*32)+G20))/(4*G20*32))*(1-(G20-M20)/(569-32)),0)</f>
        <v>0</v>
      </c>
      <c r="AI20" s="2"/>
      <c r="AQ20" t="s">
        <v>28</v>
      </c>
    </row>
    <row r="21" spans="1:70" x14ac:dyDescent="0.35">
      <c r="A21" s="32" t="s">
        <v>55</v>
      </c>
      <c r="B21" t="s">
        <v>29</v>
      </c>
      <c r="C21">
        <v>561</v>
      </c>
      <c r="D21">
        <v>474</v>
      </c>
      <c r="E21">
        <v>125</v>
      </c>
      <c r="F21">
        <v>5</v>
      </c>
      <c r="G21">
        <v>0</v>
      </c>
      <c r="I21">
        <v>31</v>
      </c>
      <c r="J21">
        <v>19</v>
      </c>
      <c r="K21">
        <v>6</v>
      </c>
      <c r="L21">
        <v>1</v>
      </c>
      <c r="M21">
        <v>0</v>
      </c>
      <c r="O21" s="28">
        <f>IF(I21&gt;0, I21/C21, 0)</f>
        <v>5.5258467023172907E-2</v>
      </c>
      <c r="P21" s="28">
        <f>IF(J21&gt;0, J21/D21, 0)</f>
        <v>4.0084388185654012E-2</v>
      </c>
      <c r="Q21" s="28">
        <f>IF(K21&gt;0, K21/E21, 0)</f>
        <v>4.8000000000000001E-2</v>
      </c>
      <c r="R21" s="28">
        <f>IF(L21&gt;0, L21/F21, 0)</f>
        <v>0.2</v>
      </c>
      <c r="S21" s="28">
        <f>IF(M21&gt;0, M21/G21, 0)</f>
        <v>0</v>
      </c>
      <c r="T21" s="28"/>
      <c r="U21" s="28">
        <f>32/569</f>
        <v>5.6239015817223195E-2</v>
      </c>
      <c r="V21" s="28"/>
      <c r="W21" s="29">
        <f>O21/$U21</f>
        <v>0.98256461675579332</v>
      </c>
      <c r="X21" s="29">
        <f>P21/$U21</f>
        <v>0.71275052742616041</v>
      </c>
      <c r="Y21" s="29">
        <f>Q21/$U21</f>
        <v>0.85350000000000004</v>
      </c>
      <c r="Z21" s="29">
        <f>R21/$U21</f>
        <v>3.5562500000000004</v>
      </c>
      <c r="AA21" s="29">
        <f>S21/$U21</f>
        <v>0</v>
      </c>
      <c r="AB21" s="29">
        <f>MAX(W21:AA21)</f>
        <v>3.5562500000000004</v>
      </c>
      <c r="AC21" s="29"/>
      <c r="AD21" s="29">
        <f>IF(C21&gt;0,((I21*((3*32)+C21))/(4*C21*32))*(1-(C21-I21)/(569-32)),0)</f>
        <v>3.697242927135315E-3</v>
      </c>
      <c r="AE21" s="29">
        <f>IF(D21&gt;0,((J21*((3*32)+D21))/(4*D21*32))*(1-(D21-J21)/(569-32)),0)</f>
        <v>2.7257104047332805E-2</v>
      </c>
      <c r="AF21" s="29">
        <f>IF(E21&gt;0,((K21*((3*32)+E21))/(4*E21*32))*(1-(E21-K21)/(569-32)),0)</f>
        <v>6.4509776536312846E-2</v>
      </c>
      <c r="AG21" s="29">
        <f>IF(F21&gt;0,((L21*((3*32)+F21))/(4*F21*32))*(1-(F21-L21)/(569-32)),0)</f>
        <v>0.15663698789571695</v>
      </c>
      <c r="AH21" s="29">
        <f>IF(G21&gt;0,((M21*((3*32)+G21))/(4*G21*32))*(1-(G21-M21)/(569-32)),0)</f>
        <v>0</v>
      </c>
      <c r="AI21" s="2"/>
      <c r="AQ21" t="s">
        <v>29</v>
      </c>
    </row>
    <row r="22" spans="1:70" s="1" customFormat="1" x14ac:dyDescent="0.35">
      <c r="A22" s="32" t="s">
        <v>55</v>
      </c>
      <c r="B22" s="1" t="s">
        <v>30</v>
      </c>
      <c r="C22" s="1">
        <v>20</v>
      </c>
      <c r="D22" s="1">
        <v>1</v>
      </c>
      <c r="E22" s="1">
        <v>0</v>
      </c>
      <c r="F22" s="1">
        <v>0</v>
      </c>
      <c r="G22" s="1">
        <v>0</v>
      </c>
      <c r="I22" s="1">
        <v>4</v>
      </c>
      <c r="J22" s="1">
        <v>0</v>
      </c>
      <c r="K22" s="1">
        <v>0</v>
      </c>
      <c r="L22" s="1">
        <v>0</v>
      </c>
      <c r="M22" s="1">
        <v>0</v>
      </c>
      <c r="O22" s="30">
        <f>IF(I22&gt;0, I22/C22, 0)</f>
        <v>0.2</v>
      </c>
      <c r="P22" s="30">
        <f>IF(J22&gt;0, J22/D22, 0)</f>
        <v>0</v>
      </c>
      <c r="Q22" s="30">
        <f>IF(K22&gt;0, K22/E22, 0)</f>
        <v>0</v>
      </c>
      <c r="R22" s="30">
        <f>IF(L22&gt;0, L22/F22, 0)</f>
        <v>0</v>
      </c>
      <c r="S22" s="30">
        <f>IF(M22&gt;0, M22/G22, 0)</f>
        <v>0</v>
      </c>
      <c r="T22" s="30"/>
      <c r="U22" s="30">
        <f>32/569</f>
        <v>5.6239015817223195E-2</v>
      </c>
      <c r="V22" s="30"/>
      <c r="W22" s="31">
        <f>O22/$U22</f>
        <v>3.5562500000000004</v>
      </c>
      <c r="X22" s="31">
        <f>P22/$U22</f>
        <v>0</v>
      </c>
      <c r="Y22" s="31">
        <f>Q22/$U22</f>
        <v>0</v>
      </c>
      <c r="Z22" s="31">
        <f>R22/$U22</f>
        <v>0</v>
      </c>
      <c r="AA22" s="31">
        <f>S22/$U22</f>
        <v>0</v>
      </c>
      <c r="AB22" s="31">
        <f>MAX(W22:AA22)</f>
        <v>3.5562500000000004</v>
      </c>
      <c r="AC22" s="31"/>
      <c r="AD22" s="31">
        <f>IF(C22&gt;0,((I22*((3*32)+C22))/(4*C22*32))*(1-(C22-I22)/(569-32)),0)</f>
        <v>0.17584962756052142</v>
      </c>
      <c r="AE22" s="31">
        <f>IF(D22&gt;0,((J22*((3*32)+D22))/(4*D22*32))*(1-(D22-J22)/(569-32)),0)</f>
        <v>0</v>
      </c>
      <c r="AF22" s="31">
        <f>IF(E22&gt;0,((K22*((3*32)+E22))/(4*E22*32))*(1-(E22-K22)/(569-32)),0)</f>
        <v>0</v>
      </c>
      <c r="AG22" s="31">
        <f>IF(F22&gt;0,((L22*((3*32)+F22))/(4*F22*32))*(1-(F22-L22)/(569-32)),0)</f>
        <v>0</v>
      </c>
      <c r="AH22" s="31">
        <f>IF(G22&gt;0,((M22*((3*32)+G22))/(4*G22*32))*(1-(G22-M22)/(569-32)),0)</f>
        <v>0</v>
      </c>
      <c r="AI22" s="9"/>
      <c r="AQ22" s="1" t="s">
        <v>30</v>
      </c>
    </row>
    <row r="23" spans="1:70" x14ac:dyDescent="0.35">
      <c r="A23" s="32" t="s">
        <v>32</v>
      </c>
      <c r="B23" t="s">
        <v>27</v>
      </c>
      <c r="C23" s="25">
        <v>567</v>
      </c>
      <c r="D23" s="25">
        <v>503</v>
      </c>
      <c r="E23" s="25">
        <v>96</v>
      </c>
      <c r="F23" s="25">
        <v>1</v>
      </c>
      <c r="G23" s="25">
        <v>0</v>
      </c>
      <c r="I23" s="25">
        <v>43</v>
      </c>
      <c r="J23" s="25">
        <v>40</v>
      </c>
      <c r="K23" s="25">
        <v>11</v>
      </c>
      <c r="L23" s="25">
        <v>0</v>
      </c>
      <c r="M23" s="25">
        <v>0</v>
      </c>
      <c r="O23" s="2">
        <f>IF(I23&gt;0, I23/C23, 0)</f>
        <v>7.5837742504409167E-2</v>
      </c>
      <c r="P23" s="2">
        <f>IF(J23&gt;0, J23/D23, 0)</f>
        <v>7.9522862823061632E-2</v>
      </c>
      <c r="Q23" s="2">
        <f>IF(K23&gt;0, K23/E23, 0)</f>
        <v>0.11458333333333333</v>
      </c>
      <c r="R23" s="2">
        <f>IF(L23&gt;0, L23/F23, 0)</f>
        <v>0</v>
      </c>
      <c r="S23" s="2">
        <f>IF(M23&gt;0, M23/G23, 0)</f>
        <v>0</v>
      </c>
      <c r="T23" s="2"/>
      <c r="U23" s="2">
        <f>43/569</f>
        <v>7.5571177504393669E-2</v>
      </c>
      <c r="V23" s="2"/>
      <c r="W23" s="3">
        <f>O23/$U23</f>
        <v>1.0035273368606701</v>
      </c>
      <c r="X23" s="3">
        <f>P23/$U23</f>
        <v>1.0522909057284202</v>
      </c>
      <c r="Y23" s="3">
        <f>Q23/$U23</f>
        <v>1.5162306201550388</v>
      </c>
      <c r="Z23" s="3">
        <f>R23/$U23</f>
        <v>0</v>
      </c>
      <c r="AA23" s="3">
        <f>S23/$U23</f>
        <v>0</v>
      </c>
      <c r="AB23" s="3">
        <f>MAX(W23:AA23)</f>
        <v>1.5162306201550388</v>
      </c>
      <c r="AC23" s="3"/>
      <c r="AD23" s="3">
        <f>IF(C23&gt;0,((I23*((3*43)+C23))/(4*C23*43))*(1-(C23-I23)/(569-43)),0)</f>
        <v>1.1668376687388193E-3</v>
      </c>
      <c r="AE23" s="3">
        <f>IF(D23&gt;0,((J23*((3*43)+D23))/(4*D23*43))*(1-(D23-J23)/(569-43)),0)</f>
        <v>3.4997372735907473E-2</v>
      </c>
      <c r="AF23" s="3">
        <f>IF(E23&gt;0,((K23*((3*43)+E23))/(4*E23*43))*(1-(E23-K23)/(569-43)),0)</f>
        <v>0.12566906059333274</v>
      </c>
      <c r="AG23" s="3">
        <f>IF(F23&gt;0,((L23*((3*43)+F23))/(4*F23*43))*(1-(F23-L23)/(569-43)),0)</f>
        <v>0</v>
      </c>
      <c r="AH23" s="3">
        <f>IF(G23&gt;0,((M23*((3*43)+G23))/(4*G23*43))*(1-(G23-M23)/(569-43)),0)</f>
        <v>0</v>
      </c>
    </row>
    <row r="24" spans="1:70" x14ac:dyDescent="0.35">
      <c r="A24" s="32" t="s">
        <v>58</v>
      </c>
      <c r="B24" t="s">
        <v>28</v>
      </c>
      <c r="C24" s="25">
        <v>557</v>
      </c>
      <c r="D24" s="25">
        <v>347</v>
      </c>
      <c r="E24" s="25">
        <v>45</v>
      </c>
      <c r="F24" s="25">
        <v>1</v>
      </c>
      <c r="G24" s="25">
        <v>0</v>
      </c>
      <c r="I24" s="25">
        <v>41</v>
      </c>
      <c r="J24" s="25">
        <v>26</v>
      </c>
      <c r="K24" s="25">
        <v>3</v>
      </c>
      <c r="L24" s="25">
        <v>0</v>
      </c>
      <c r="M24" s="25">
        <v>0</v>
      </c>
      <c r="O24" s="2">
        <f>IF(I24&gt;0, I24/C24, 0)</f>
        <v>7.3608617594254938E-2</v>
      </c>
      <c r="P24" s="2">
        <f>IF(J24&gt;0, J24/D24, 0)</f>
        <v>7.492795389048991E-2</v>
      </c>
      <c r="Q24" s="2">
        <f>IF(K24&gt;0, K24/E24, 0)</f>
        <v>6.6666666666666666E-2</v>
      </c>
      <c r="R24" s="2">
        <f>IF(L24&gt;0, L24/F24, 0)</f>
        <v>0</v>
      </c>
      <c r="S24" s="2">
        <f>IF(M24&gt;0, M24/G24, 0)</f>
        <v>0</v>
      </c>
      <c r="T24" s="2"/>
      <c r="U24" s="2">
        <f>43/569</f>
        <v>7.5571177504393669E-2</v>
      </c>
      <c r="V24" s="2"/>
      <c r="W24" s="3">
        <f>O24/$U24</f>
        <v>0.97403031188676892</v>
      </c>
      <c r="X24" s="3">
        <f>P24/$U24</f>
        <v>0.99148850613229678</v>
      </c>
      <c r="Y24" s="3">
        <f>Q24/$U24</f>
        <v>0.88217054263565897</v>
      </c>
      <c r="Z24" s="3">
        <f>R24/$U24</f>
        <v>0</v>
      </c>
      <c r="AA24" s="3">
        <f>S24/$U24</f>
        <v>0</v>
      </c>
      <c r="AB24" s="3">
        <f>MAX(W24:AA24)</f>
        <v>0.99148850613229678</v>
      </c>
      <c r="AC24" s="3"/>
      <c r="AD24" s="3">
        <f>IF(C24&gt;0,((I24*((3*43)+C24))/(4*C24*43))*(1-(C24-I24)/(569-43)),0)</f>
        <v>5.5813413729837984E-3</v>
      </c>
      <c r="AE24" s="3">
        <f>IF(D24&gt;0,((J24*((3*43)+D24))/(4*D24*43))*(1-(D24-J24)/(569-43)),0)</f>
        <v>8.081472434160851E-2</v>
      </c>
      <c r="AF24" s="3">
        <f>IF(E24&gt;0,((K24*((3*43)+E24))/(4*E24*43))*(1-(E24-K24)/(569-43)),0)</f>
        <v>6.2056768945087985E-2</v>
      </c>
      <c r="AG24" s="3">
        <f>IF(F24&gt;0,((L24*((3*43)+F24))/(4*F24*43))*(1-(F24-L24)/(569-43)),0)</f>
        <v>0</v>
      </c>
      <c r="AH24" s="3">
        <f>IF(G24&gt;0,((M24*((3*43)+G24))/(4*G24*43))*(1-(G24-M24)/(569-43)),0)</f>
        <v>0</v>
      </c>
    </row>
    <row r="25" spans="1:70" x14ac:dyDescent="0.35">
      <c r="A25" s="32" t="s">
        <v>59</v>
      </c>
      <c r="B25" t="s">
        <v>29</v>
      </c>
      <c r="C25" s="25">
        <v>557</v>
      </c>
      <c r="D25" s="25">
        <v>437</v>
      </c>
      <c r="E25" s="25">
        <v>74</v>
      </c>
      <c r="F25" s="25">
        <v>1</v>
      </c>
      <c r="G25" s="25">
        <v>0</v>
      </c>
      <c r="I25" s="25">
        <v>41</v>
      </c>
      <c r="J25" s="25">
        <v>31</v>
      </c>
      <c r="K25" s="25">
        <v>3</v>
      </c>
      <c r="L25" s="25">
        <v>0</v>
      </c>
      <c r="M25" s="25">
        <v>0</v>
      </c>
      <c r="O25" s="2">
        <f>IF(I25&gt;0, I25/C25, 0)</f>
        <v>7.3608617594254938E-2</v>
      </c>
      <c r="P25" s="2">
        <f>IF(J25&gt;0, J25/D25, 0)</f>
        <v>7.0938215102974822E-2</v>
      </c>
      <c r="Q25" s="2">
        <f>IF(K25&gt;0, K25/E25, 0)</f>
        <v>4.0540540540540543E-2</v>
      </c>
      <c r="R25" s="2">
        <f>IF(L25&gt;0, L25/F25, 0)</f>
        <v>0</v>
      </c>
      <c r="S25" s="2">
        <f>IF(M25&gt;0, M25/G25, 0)</f>
        <v>0</v>
      </c>
      <c r="T25" s="2"/>
      <c r="U25" s="2">
        <f>43/569</f>
        <v>7.5571177504393669E-2</v>
      </c>
      <c r="V25" s="2"/>
      <c r="W25" s="3">
        <f>O25/$U25</f>
        <v>0.97403031188676892</v>
      </c>
      <c r="X25" s="3">
        <f>P25/$U25</f>
        <v>0.9386940556649459</v>
      </c>
      <c r="Y25" s="3">
        <f>Q25/$U25</f>
        <v>0.53645505971087371</v>
      </c>
      <c r="Z25" s="3">
        <f>R25/$U25</f>
        <v>0</v>
      </c>
      <c r="AA25" s="3">
        <f>S25/$U25</f>
        <v>0</v>
      </c>
      <c r="AB25" s="3">
        <f>MAX(W25:AA25)</f>
        <v>0.97403031188676892</v>
      </c>
      <c r="AC25" s="3"/>
      <c r="AD25" s="3">
        <f>IF(C25&gt;0,((I25*((3*43)+C25))/(4*C25*43))*(1-(C25-I25)/(569-43)),0)</f>
        <v>5.5813413729837984E-3</v>
      </c>
      <c r="AE25" s="3">
        <f>IF(D25&gt;0,((J25*((3*43)+D25))/(4*D25*43))*(1-(D25-J25)/(569-43)),0)</f>
        <v>5.3255411285193753E-2</v>
      </c>
      <c r="AF25" s="3">
        <f>IF(E25&gt;0,((K25*((3*43)+E25))/(4*E25*43))*(1-(E25-K25)/(569-43)),0)</f>
        <v>4.1388794621839101E-2</v>
      </c>
      <c r="AG25" s="3">
        <f>IF(F25&gt;0,((L25*((3*43)+F25))/(4*F25*43))*(1-(F25-L25)/(569-43)),0)</f>
        <v>0</v>
      </c>
      <c r="AH25" s="3">
        <f>IF(G25&gt;0,((M25*((3*43)+G25))/(4*G25*43))*(1-(G25-M25)/(569-43)),0)</f>
        <v>0</v>
      </c>
      <c r="BD25" t="s">
        <v>27</v>
      </c>
      <c r="BH25" t="s">
        <v>28</v>
      </c>
      <c r="BL25" t="s">
        <v>29</v>
      </c>
      <c r="BP25" t="s">
        <v>30</v>
      </c>
    </row>
    <row r="26" spans="1:70" s="1" customFormat="1" x14ac:dyDescent="0.35">
      <c r="A26" s="32" t="s">
        <v>60</v>
      </c>
      <c r="B26" s="1" t="s">
        <v>30</v>
      </c>
      <c r="C26" s="1">
        <v>498</v>
      </c>
      <c r="D26" s="1">
        <v>11</v>
      </c>
      <c r="E26" s="1">
        <v>0</v>
      </c>
      <c r="F26" s="1">
        <v>0</v>
      </c>
      <c r="G26" s="1">
        <v>0</v>
      </c>
      <c r="I26" s="1">
        <v>43</v>
      </c>
      <c r="J26" s="1">
        <v>1</v>
      </c>
      <c r="K26" s="1">
        <v>0</v>
      </c>
      <c r="L26" s="1">
        <v>0</v>
      </c>
      <c r="M26" s="1">
        <v>0</v>
      </c>
      <c r="O26" s="9">
        <f>IF(I26&gt;0, I26/C26, 0)</f>
        <v>8.6345381526104423E-2</v>
      </c>
      <c r="P26" s="9">
        <f>IF(J26&gt;0, J26/D26, 0)</f>
        <v>9.0909090909090912E-2</v>
      </c>
      <c r="Q26" s="9">
        <f>IF(K26&gt;0, K26/E26, 0)</f>
        <v>0</v>
      </c>
      <c r="R26" s="9">
        <f>IF(L26&gt;0, L26/F26, 0)</f>
        <v>0</v>
      </c>
      <c r="S26" s="9">
        <f>IF(M26&gt;0, M26/G26, 0)</f>
        <v>0</v>
      </c>
      <c r="T26" s="9"/>
      <c r="U26" s="9">
        <f>43/569</f>
        <v>7.5571177504393669E-2</v>
      </c>
      <c r="V26" s="9"/>
      <c r="W26" s="10">
        <f>O26/$U26</f>
        <v>1.1425702811244982</v>
      </c>
      <c r="X26" s="10">
        <f>P26/$U26</f>
        <v>1.2029598308668077</v>
      </c>
      <c r="Y26" s="10">
        <f>Q26/$U26</f>
        <v>0</v>
      </c>
      <c r="Z26" s="10">
        <f>R26/$U26</f>
        <v>0</v>
      </c>
      <c r="AA26" s="10">
        <f>S26/$U26</f>
        <v>0</v>
      </c>
      <c r="AB26" s="10">
        <f>MAX(W26:AA26)</f>
        <v>1.2029598308668077</v>
      </c>
      <c r="AC26" s="10"/>
      <c r="AD26" s="10">
        <f>IF(C26&gt;0,((I26*((3*43)+C26))/(4*C26*43))*(1-(C26-I26)/(569-43)),0)</f>
        <v>4.2486485867424061E-2</v>
      </c>
      <c r="AE26" s="10">
        <f>IF(D26&gt;0,((J26*((3*43)+D26))/(4*D26*43))*(1-(D26-J26)/(569-43)),0)</f>
        <v>7.2589007950224688E-2</v>
      </c>
      <c r="AF26" s="10">
        <f>IF(E26&gt;0,((K26*((3*43)+E26))/(4*E26*43))*(1-(E26-K26)/(569-43)),0)</f>
        <v>0</v>
      </c>
      <c r="AG26" s="10">
        <f>IF(F26&gt;0,((L26*((3*43)+F26))/(4*F26*43))*(1-(F26-L26)/(569-43)),0)</f>
        <v>0</v>
      </c>
      <c r="AH26" s="10">
        <f>IF(G26&gt;0,((M26*((3*43)+G26))/(4*G26*43))*(1-(G26-M26)/(569-43)),0)</f>
        <v>0</v>
      </c>
      <c r="AQ26" s="1" t="s">
        <v>36</v>
      </c>
      <c r="AX26" s="1" t="s">
        <v>41</v>
      </c>
      <c r="AZ26" s="1" t="s">
        <v>48</v>
      </c>
      <c r="BA26" s="1" t="s">
        <v>44</v>
      </c>
      <c r="BD26" s="1" t="s">
        <v>41</v>
      </c>
      <c r="BF26" s="1" t="s">
        <v>48</v>
      </c>
      <c r="BH26" s="1" t="s">
        <v>41</v>
      </c>
      <c r="BJ26" s="1" t="s">
        <v>48</v>
      </c>
      <c r="BL26" s="1" t="s">
        <v>41</v>
      </c>
      <c r="BN26" s="1" t="s">
        <v>48</v>
      </c>
      <c r="BP26" s="1" t="s">
        <v>41</v>
      </c>
      <c r="BR26" s="1" t="s">
        <v>48</v>
      </c>
    </row>
    <row r="27" spans="1:70" x14ac:dyDescent="0.35">
      <c r="A27" s="32" t="s">
        <v>33</v>
      </c>
      <c r="B27" t="s">
        <v>27</v>
      </c>
      <c r="C27" s="25">
        <v>567</v>
      </c>
      <c r="D27" s="25">
        <v>521</v>
      </c>
      <c r="E27" s="25">
        <v>200</v>
      </c>
      <c r="F27" s="25">
        <v>1</v>
      </c>
      <c r="G27" s="25">
        <v>0</v>
      </c>
      <c r="I27" s="25">
        <v>51</v>
      </c>
      <c r="J27" s="25">
        <v>45</v>
      </c>
      <c r="K27" s="25">
        <v>20</v>
      </c>
      <c r="L27" s="25">
        <v>0</v>
      </c>
      <c r="M27" s="25">
        <v>0</v>
      </c>
      <c r="O27" s="2">
        <f>IF(I27&gt;0, I27/C27, 0)</f>
        <v>8.9947089947089942E-2</v>
      </c>
      <c r="P27" s="2">
        <f>IF(J27&gt;0, J27/D27, 0)</f>
        <v>8.6372360844529747E-2</v>
      </c>
      <c r="Q27" s="2">
        <f>IF(K27&gt;0, K27/E27, 0)</f>
        <v>0.1</v>
      </c>
      <c r="R27" s="2">
        <f>IF(L27&gt;0, L27/F27, 0)</f>
        <v>0</v>
      </c>
      <c r="S27" s="2">
        <f>IF(M27&gt;0, M27/G27, 0)</f>
        <v>0</v>
      </c>
      <c r="T27" s="2"/>
      <c r="U27" s="2">
        <f>51/569</f>
        <v>8.9630931458699478E-2</v>
      </c>
      <c r="V27" s="2"/>
      <c r="W27" s="3">
        <f>O27/$U27</f>
        <v>1.0035273368606701</v>
      </c>
      <c r="X27" s="3">
        <f>P27/$U27</f>
        <v>0.96364457491249844</v>
      </c>
      <c r="Y27" s="3">
        <f>Q27/$U27</f>
        <v>1.115686274509804</v>
      </c>
      <c r="Z27" s="3">
        <f>R27/$U27</f>
        <v>0</v>
      </c>
      <c r="AA27" s="3">
        <f>S27/$U27</f>
        <v>0</v>
      </c>
      <c r="AB27" s="3">
        <f>MAX(W27:AA27)</f>
        <v>1.115686274509804</v>
      </c>
      <c r="AC27" s="3"/>
      <c r="AD27" s="3">
        <f>IF(C27&gt;0,((I27*((3*51)+C27))/(4*C27*51))*(1-(C27-I27)/(569-51)),0)</f>
        <v>1.2257155114297946E-3</v>
      </c>
      <c r="AE27" s="3">
        <f>IF(D27&gt;0,((J27*((3*51)+D27))/(4*D27*51))*(1-(D27-J27)/(569-51)),0)</f>
        <v>2.3137905886014713E-2</v>
      </c>
      <c r="AF27" s="3">
        <f>IF(E27&gt;0,((K27*((3*51)+E27))/(4*E27*51))*(1-(E27-K27)/(569-51)),0)</f>
        <v>0.1129097584979938</v>
      </c>
      <c r="AG27" s="3">
        <f>IF(F27&gt;0,((L27*((3*51)+F27))/(4*F27*51))*(1-(F27-L27)/(569-51)),0)</f>
        <v>0</v>
      </c>
      <c r="AH27" s="3">
        <f>IF(G27&gt;0,((M27*((3*51)+G27))/(4*G27*51))*(1-(G27-M27)/(569-51)),0)</f>
        <v>0</v>
      </c>
      <c r="AQ27" s="17" t="s">
        <v>27</v>
      </c>
      <c r="AR27" s="24">
        <f t="shared" ref="AR27:AV30" si="7">COUNTIF(W3, "&gt;1") + COUNTIF(W7, "&gt;1") + COUNTIF(W11, "&gt;1") + COUNTIF(W15, "&gt;1") + COUNTIF(W19, "&gt;1") + COUNTIF(W23, "&gt;1") + COUNTIF(W27, "&gt;1") + COUNTIF(W31, "&gt;1")</f>
        <v>6</v>
      </c>
      <c r="AS27" s="24">
        <f t="shared" si="7"/>
        <v>3</v>
      </c>
      <c r="AT27" s="7">
        <f t="shared" si="7"/>
        <v>6</v>
      </c>
      <c r="AU27" s="7">
        <f t="shared" si="7"/>
        <v>3</v>
      </c>
      <c r="AV27" s="18">
        <f t="shared" si="7"/>
        <v>0</v>
      </c>
      <c r="AW27" s="4"/>
      <c r="AX27" t="s">
        <v>26</v>
      </c>
      <c r="AY27" s="5">
        <f>MAX(W3:AA6)</f>
        <v>8.7538461538461547</v>
      </c>
      <c r="AZ27" s="5">
        <f>_xlfn.IFNA(VLOOKUP(AY27, W3:AH6,8,0), _xlfn.IFNA(VLOOKUP(AY27, X3:AH6,8,0), _xlfn.IFNA(VLOOKUP(AY27, Y3:AH6,8,0), _xlfn.IFNA(VLOOKUP(AY27, Z3:AH6,8,0), VLOOKUP(AY27, AA3:AH6,8,0)))))</f>
        <v>0.75384615384615383</v>
      </c>
      <c r="BA27" t="s">
        <v>26</v>
      </c>
      <c r="BB27" s="5">
        <f>MAX(AD3:AH6)</f>
        <v>0.75384615384615383</v>
      </c>
      <c r="BD27" t="s">
        <v>26</v>
      </c>
      <c r="BE27" s="4">
        <f>MAX($W3:$AA3)</f>
        <v>1.7507692307692309</v>
      </c>
      <c r="BF27" s="5">
        <f>_xlfn.IFNA(VLOOKUP($BE27, $W3:$AH3,8,0), _xlfn.IFNA(VLOOKUP($BE27, $X3:$AH3,8,0), _xlfn.IFNA(VLOOKUP($BE27, $Y3:$AH3,8,0), _xlfn.IFNA(VLOOKUP($BE27, $Z3:$AH3,8,0), VLOOKUP($BE27, $AA3:$AH3,8,0)))))</f>
        <v>0.15769230769230769</v>
      </c>
      <c r="BH27" t="s">
        <v>26</v>
      </c>
      <c r="BI27" s="4">
        <f>MAX($W4:$AA4)</f>
        <v>1.0275395033860046</v>
      </c>
      <c r="BJ27" s="5">
        <f>_xlfn.IFNA(VLOOKUP($BI27, $W4:$AH4,8,0), _xlfn.IFNA(VLOOKUP($BI27, $X4:$AH4,8,0), _xlfn.IFNA(VLOOKUP($BI27, $Y4:$AH4,8,0), _xlfn.IFNA(VLOOKUP($BI27, $Z4:$AH4,8,0), VLOOKUP($BI27, $AA4:$AH4,8,0)))))</f>
        <v>6.4579526317675287E-2</v>
      </c>
      <c r="BL27" t="s">
        <v>26</v>
      </c>
      <c r="BM27" s="4">
        <f>MAX($W5:$AA5)</f>
        <v>1.0215439856373429</v>
      </c>
      <c r="BN27" s="5">
        <f>_xlfn.IFNA(VLOOKUP($BM27, $W5:$AH5,8,0), _xlfn.IFNA(VLOOKUP($BM27, $X5:$AH5,8,0), _xlfn.IFNA(VLOOKUP($BM27, $Y5:$AH5,8,0), _xlfn.IFNA(VLOOKUP($BM27, $Z5:$AH5,8,0), VLOOKUP($BM27, $AA5:$AH5,8,0)))))</f>
        <v>8.0362486107549043E-3</v>
      </c>
      <c r="BP27" t="s">
        <v>26</v>
      </c>
      <c r="BQ27" s="4">
        <f>MAX($W6:$AA6)</f>
        <v>8.7538461538461547</v>
      </c>
      <c r="BR27" s="5">
        <f>_xlfn.IFNA(VLOOKUP($BQ27, $W6:$AH6,8,0), _xlfn.IFNA(VLOOKUP($BQ27, $X6:$AH6,8,0), _xlfn.IFNA(VLOOKUP($BQ27, $Y6:$AH6,8,0), _xlfn.IFNA(VLOOKUP($BQ27, $Z6:$AH6,8,0), VLOOKUP($BQ27, $AA6:$AH6,8,0)))))</f>
        <v>0.75384615384615383</v>
      </c>
    </row>
    <row r="28" spans="1:70" x14ac:dyDescent="0.35">
      <c r="A28" s="32" t="s">
        <v>33</v>
      </c>
      <c r="B28" t="s">
        <v>28</v>
      </c>
      <c r="C28" s="25">
        <v>544</v>
      </c>
      <c r="D28" s="25">
        <v>291</v>
      </c>
      <c r="E28" s="25">
        <v>0</v>
      </c>
      <c r="F28" s="25">
        <v>0</v>
      </c>
      <c r="G28" s="25">
        <v>0</v>
      </c>
      <c r="I28" s="25">
        <v>49</v>
      </c>
      <c r="J28" s="25">
        <v>28</v>
      </c>
      <c r="K28" s="25">
        <v>0</v>
      </c>
      <c r="L28" s="25">
        <v>0</v>
      </c>
      <c r="M28" s="25">
        <v>0</v>
      </c>
      <c r="O28" s="2">
        <f>IF(I28&gt;0, I28/C28, 0)</f>
        <v>9.0073529411764705E-2</v>
      </c>
      <c r="P28" s="2">
        <f>IF(J28&gt;0, J28/D28, 0)</f>
        <v>9.6219931271477668E-2</v>
      </c>
      <c r="Q28" s="2">
        <f>IF(K28&gt;0, K28/E28, 0)</f>
        <v>0</v>
      </c>
      <c r="R28" s="2">
        <f>IF(L28&gt;0, L28/F28, 0)</f>
        <v>0</v>
      </c>
      <c r="S28" s="2">
        <f>IF(M28&gt;0, M28/G28, 0)</f>
        <v>0</v>
      </c>
      <c r="T28" s="2"/>
      <c r="U28" s="2">
        <f>51/569</f>
        <v>8.9630931458699478E-2</v>
      </c>
      <c r="V28" s="2"/>
      <c r="W28" s="3">
        <f>O28/$U28</f>
        <v>1.00493800461361</v>
      </c>
      <c r="X28" s="3">
        <f>P28/$U28</f>
        <v>1.0735125665386429</v>
      </c>
      <c r="Y28" s="3">
        <f>Q28/$U28</f>
        <v>0</v>
      </c>
      <c r="Z28" s="3">
        <f>R28/$U28</f>
        <v>0</v>
      </c>
      <c r="AA28" s="3">
        <f>S28/$U28</f>
        <v>0</v>
      </c>
      <c r="AB28" s="3">
        <f>MAX(W28:AA28)</f>
        <v>1.0735125665386429</v>
      </c>
      <c r="AC28" s="3"/>
      <c r="AD28" s="3">
        <f>IF(C28&gt;0,((I28*((3*51)+C28))/(4*C28*51))*(1-(C28-I28)/(569-51)),0)</f>
        <v>1.366462970323265E-2</v>
      </c>
      <c r="AE28" s="3">
        <f>IF(D28&gt;0,((J28*((3*51)+D28))/(4*D28*51))*(1-(D28-J28)/(569-51)),0)</f>
        <v>0.10309278350515465</v>
      </c>
      <c r="AF28" s="3">
        <f>IF(E28&gt;0,((K28*((3*51)+E28))/(4*E28*51))*(1-(E28-K28)/(569-51)),0)</f>
        <v>0</v>
      </c>
      <c r="AG28" s="3">
        <f>IF(F28&gt;0,((L28*((3*51)+F28))/(4*F28*51))*(1-(F28-L28)/(569-51)),0)</f>
        <v>0</v>
      </c>
      <c r="AH28" s="3">
        <f>IF(G28&gt;0,((M28*((3*51)+G28))/(4*G28*51))*(1-(G28-M28)/(569-51)),0)</f>
        <v>0</v>
      </c>
      <c r="AQ28" s="21" t="s">
        <v>28</v>
      </c>
      <c r="AR28" s="26">
        <f t="shared" si="7"/>
        <v>3</v>
      </c>
      <c r="AS28" s="26">
        <f t="shared" si="7"/>
        <v>3</v>
      </c>
      <c r="AT28" s="4">
        <f t="shared" si="7"/>
        <v>0</v>
      </c>
      <c r="AU28" s="4">
        <f t="shared" si="7"/>
        <v>0</v>
      </c>
      <c r="AV28" s="22">
        <f t="shared" si="7"/>
        <v>0</v>
      </c>
      <c r="AW28" s="4"/>
      <c r="AX28" t="s">
        <v>31</v>
      </c>
      <c r="AY28" s="5">
        <f>MAX(W7:AA10)</f>
        <v>2.2054263565891472</v>
      </c>
      <c r="AZ28" s="5">
        <f>_xlfn.IFNA(VLOOKUP(AY28, W7:AH10,8,0), _xlfn.IFNA(VLOOKUP(AY28, X7:AH10,8,0), _xlfn.IFNA(VLOOKUP(AY28, Y7:AH10,8,0), _xlfn.IFNA(VLOOKUP(AY28, Z7:AH10,8,0), VLOOKUP(AY28, AA7:AH10,8,0)))))</f>
        <v>0.25185974288603208</v>
      </c>
      <c r="BA28" t="s">
        <v>31</v>
      </c>
      <c r="BB28" s="5">
        <f>MAX(AD7:AH10)</f>
        <v>0.25185974288603208</v>
      </c>
      <c r="BD28" t="s">
        <v>31</v>
      </c>
      <c r="BE28" s="4">
        <f>MAX($W7:$AA7)</f>
        <v>2.2054263565891472</v>
      </c>
      <c r="BF28" s="5">
        <f>_xlfn.IFNA(VLOOKUP($BE28, $W7:$AH7,8,0), _xlfn.IFNA(VLOOKUP($BE28, $X7:$AH7,8,0), _xlfn.IFNA(VLOOKUP($BE28, $Y7:$AH7,8,0), _xlfn.IFNA(VLOOKUP($BE28, $Z7:$AH7,8,0), VLOOKUP($BE28, $AA7:$AH7,8,0)))))</f>
        <v>0.25185974288603208</v>
      </c>
      <c r="BH28" t="s">
        <v>31</v>
      </c>
      <c r="BI28" s="4">
        <f>MAX($W8:$AA8)</f>
        <v>0.34822521419828639</v>
      </c>
      <c r="BJ28" s="5">
        <f>_xlfn.IFNA(VLOOKUP($BI28, $W8:$AH8,8,0), _xlfn.IFNA(VLOOKUP($BI28, $X8:$AH8,8,0), _xlfn.IFNA(VLOOKUP($BI28, $Y8:$AH8,8,0), _xlfn.IFNA(VLOOKUP($BI28, $Z8:$AH8,8,0), VLOOKUP($BI28, $AA8:$AH8,8,0)))))</f>
        <v>4.0801257440872152E-2</v>
      </c>
      <c r="BL28" t="s">
        <v>31</v>
      </c>
      <c r="BM28" s="4">
        <f>MAX($W9:$AA9)</f>
        <v>2.2054263565891472</v>
      </c>
      <c r="BN28" s="5">
        <f>_xlfn.IFNA(VLOOKUP($BM28, $W9:$AH9,8,0), _xlfn.IFNA(VLOOKUP($BM28, $X9:$AH9,8,0), _xlfn.IFNA(VLOOKUP($BM28, $Y9:$AH9,8,0), _xlfn.IFNA(VLOOKUP($BM28, $Z9:$AH9,8,0), VLOOKUP($BM28, $AA9:$AH9,8,0)))))</f>
        <v>0.25185974288603208</v>
      </c>
      <c r="BP28" t="s">
        <v>31</v>
      </c>
      <c r="BQ28" s="4">
        <f>MAX($W10:$AA10)</f>
        <v>0.47259136212624586</v>
      </c>
      <c r="BR28" s="5">
        <f>_xlfn.IFNA(VLOOKUP($BQ28, $W10:$AH10,8,0), _xlfn.IFNA(VLOOKUP($BQ28, $X10:$AH10,8,0), _xlfn.IFNA(VLOOKUP($BQ28, $Y10:$AH10,8,0), _xlfn.IFNA(VLOOKUP($BQ28, $Z10:$AH10,8,0), VLOOKUP($BQ28, $AA10:$AH10,8,0)))))</f>
        <v>5.4958282605256467E-2</v>
      </c>
    </row>
    <row r="29" spans="1:70" x14ac:dyDescent="0.35">
      <c r="A29" s="32" t="s">
        <v>33</v>
      </c>
      <c r="B29" t="s">
        <v>29</v>
      </c>
      <c r="C29" s="25">
        <v>566</v>
      </c>
      <c r="D29" s="25">
        <v>448</v>
      </c>
      <c r="E29" s="25">
        <v>62</v>
      </c>
      <c r="F29" s="25">
        <v>5</v>
      </c>
      <c r="G29" s="25">
        <v>0</v>
      </c>
      <c r="I29" s="25">
        <v>51</v>
      </c>
      <c r="J29" s="25">
        <v>41</v>
      </c>
      <c r="K29" s="25">
        <v>7</v>
      </c>
      <c r="L29" s="25">
        <v>0</v>
      </c>
      <c r="M29" s="25">
        <v>0</v>
      </c>
      <c r="O29" s="2">
        <f>IF(I29&gt;0, I29/C29, 0)</f>
        <v>9.0106007067137811E-2</v>
      </c>
      <c r="P29" s="2">
        <f>IF(J29&gt;0, J29/D29, 0)</f>
        <v>9.1517857142857137E-2</v>
      </c>
      <c r="Q29" s="2">
        <f>IF(K29&gt;0, K29/E29, 0)</f>
        <v>0.11290322580645161</v>
      </c>
      <c r="R29" s="2">
        <f>IF(L29&gt;0, L29/F29, 0)</f>
        <v>0</v>
      </c>
      <c r="S29" s="2">
        <f>IF(M29&gt;0, M29/G29, 0)</f>
        <v>0</v>
      </c>
      <c r="T29" s="2"/>
      <c r="U29" s="2">
        <f>51/569</f>
        <v>8.9630931458699478E-2</v>
      </c>
      <c r="V29" s="2"/>
      <c r="W29" s="3">
        <f>O29/$U29</f>
        <v>1.0053003533568905</v>
      </c>
      <c r="X29" s="3">
        <f>P29/$U29</f>
        <v>1.0210521708683473</v>
      </c>
      <c r="Y29" s="3">
        <f>Q29/$U29</f>
        <v>1.2596457938013914</v>
      </c>
      <c r="Z29" s="3">
        <f>R29/$U29</f>
        <v>0</v>
      </c>
      <c r="AA29" s="3">
        <f>S29/$U29</f>
        <v>0</v>
      </c>
      <c r="AB29" s="3">
        <f>MAX(W29:AA29)</f>
        <v>1.2596457938013914</v>
      </c>
      <c r="AC29" s="3"/>
      <c r="AD29" s="3">
        <f>IF(C29&gt;0,((I29*((3*51)+C29))/(4*C29*51))*(1-(C29-I29)/(569-51)),0)</f>
        <v>1.8392635442105369E-3</v>
      </c>
      <c r="AE29" s="3">
        <f>IF(D29&gt;0,((J29*((3*51)+D29))/(4*D29*51))*(1-(D29-J29)/(569-51)),0)</f>
        <v>5.7775453931572636E-2</v>
      </c>
      <c r="AF29" s="3">
        <f>IF(E29&gt;0,((K29*((3*51)+E29))/(4*E29*51))*(1-(E29-K29)/(569-51)),0)</f>
        <v>0.10635694992905619</v>
      </c>
      <c r="AG29" s="3">
        <f>IF(F29&gt;0,((L29*((3*51)+F29))/(4*F29*51))*(1-(F29-L29)/(569-51)),0)</f>
        <v>0</v>
      </c>
      <c r="AH29" s="3">
        <f>IF(G29&gt;0,((M29*((3*51)+G29))/(4*G29*51))*(1-(G29-M29)/(569-51)),0)</f>
        <v>0</v>
      </c>
      <c r="AQ29" s="21" t="s">
        <v>29</v>
      </c>
      <c r="AR29" s="26">
        <f t="shared" si="7"/>
        <v>4</v>
      </c>
      <c r="AS29" s="26">
        <f t="shared" si="7"/>
        <v>1</v>
      </c>
      <c r="AT29" s="4">
        <f t="shared" si="7"/>
        <v>2</v>
      </c>
      <c r="AU29" s="4">
        <f t="shared" si="7"/>
        <v>2</v>
      </c>
      <c r="AV29" s="22">
        <f t="shared" si="7"/>
        <v>0</v>
      </c>
      <c r="AW29" s="4"/>
      <c r="AX29" t="s">
        <v>32</v>
      </c>
      <c r="AY29" s="5">
        <f>MAX(W11:AA14)</f>
        <v>1.1027131782945736</v>
      </c>
      <c r="AZ29" s="5">
        <f>_xlfn.IFNA(VLOOKUP(AY29, W11:AH14,8,0), _xlfn.IFNA(VLOOKUP(AY29, X11:AH14,8,0), _xlfn.IFNA(VLOOKUP(AY29, Y11:AH14,8,0), _xlfn.IFNA(VLOOKUP(AY29, Z11:AH14,8,0), VLOOKUP(AY29, AA11:AH14,8,0)))))</f>
        <v>0.13097043670855602</v>
      </c>
      <c r="BA29" t="s">
        <v>32</v>
      </c>
      <c r="BB29" s="5">
        <f>MAX(AD11:AH14)</f>
        <v>0.13097043670855602</v>
      </c>
      <c r="BD29" t="s">
        <v>32</v>
      </c>
      <c r="BE29" s="4">
        <f>MAX($W11:$AA11)</f>
        <v>1.1027131782945736</v>
      </c>
      <c r="BF29" s="5">
        <f>_xlfn.IFNA(VLOOKUP($BE29, $W11:$AH11,8,0), _xlfn.IFNA(VLOOKUP($BE29, $X11:$AH11,8,0), _xlfn.IFNA(VLOOKUP($BE29, $Y11:$AH11,8,0), _xlfn.IFNA(VLOOKUP($BE29, $Z11:$AH11,8,0), VLOOKUP($BE29, $AA11:$AH11,8,0)))))</f>
        <v>0.13097043670855602</v>
      </c>
      <c r="BH29" t="s">
        <v>32</v>
      </c>
      <c r="BI29" s="4">
        <f>MAX($W12:$AA12)</f>
        <v>0.93958992706756583</v>
      </c>
      <c r="BJ29" s="5">
        <f>_xlfn.IFNA(VLOOKUP($BI29, $W12:$AH12,8,0), _xlfn.IFNA(VLOOKUP($BI29, $X12:$AH12,8,0), _xlfn.IFNA(VLOOKUP($BI29, $Y12:$AH12,8,0), _xlfn.IFNA(VLOOKUP($BI29, $Z12:$AH12,8,0), VLOOKUP($BI29, $AA12:$AH12,8,0)))))</f>
        <v>3.1384964106438783E-2</v>
      </c>
      <c r="BL29" t="s">
        <v>32</v>
      </c>
      <c r="BM29" s="4">
        <f>MAX($W13:$AA13)</f>
        <v>1.0160714285714287</v>
      </c>
      <c r="BN29" s="5">
        <f>_xlfn.IFNA(VLOOKUP($BM29, $W13:$AH13,8,0), _xlfn.IFNA(VLOOKUP($BM29, $X13:$AH13,8,0), _xlfn.IFNA(VLOOKUP($BM29, $Y13:$AH13,8,0), _xlfn.IFNA(VLOOKUP($BM29, $Z13:$AH13,8,0), VLOOKUP($BM29, $AA13:$AH13,8,0)))))</f>
        <v>6.804569653948548E-3</v>
      </c>
      <c r="BP29" t="s">
        <v>32</v>
      </c>
      <c r="BQ29" s="4">
        <f>MAX($W14:$AA14)</f>
        <v>0.71527341294783164</v>
      </c>
      <c r="BR29" s="5">
        <f>_xlfn.IFNA(VLOOKUP($BQ29, $W14:$AH14,8,0), _xlfn.IFNA(VLOOKUP($BQ29, $X14:$AH14,8,0), _xlfn.IFNA(VLOOKUP($BQ29, $Y14:$AH14,8,0), _xlfn.IFNA(VLOOKUP($BQ29, $Z14:$AH14,8,0), VLOOKUP($BQ29, $AA14:$AH14,8,0)))))</f>
        <v>9.007967956400717E-2</v>
      </c>
    </row>
    <row r="30" spans="1:70" s="1" customFormat="1" x14ac:dyDescent="0.35">
      <c r="A30" s="32" t="s">
        <v>33</v>
      </c>
      <c r="B30" s="1" t="s">
        <v>30</v>
      </c>
      <c r="C30" s="1">
        <v>555</v>
      </c>
      <c r="D30" s="1">
        <v>408</v>
      </c>
      <c r="E30" s="1">
        <v>51</v>
      </c>
      <c r="F30" s="1">
        <v>0</v>
      </c>
      <c r="G30" s="1">
        <v>0</v>
      </c>
      <c r="I30" s="1">
        <v>49</v>
      </c>
      <c r="J30" s="1">
        <v>34</v>
      </c>
      <c r="K30" s="1">
        <v>15</v>
      </c>
      <c r="L30" s="1">
        <v>0</v>
      </c>
      <c r="M30" s="1">
        <v>0</v>
      </c>
      <c r="O30" s="9">
        <f>IF(I30&gt;0, I30/C30, 0)</f>
        <v>8.8288288288288289E-2</v>
      </c>
      <c r="P30" s="9">
        <f>IF(J30&gt;0, J30/D30, 0)</f>
        <v>8.3333333333333329E-2</v>
      </c>
      <c r="Q30" s="9">
        <f>IF(K30&gt;0, K30/E30, 0)</f>
        <v>0.29411764705882354</v>
      </c>
      <c r="R30" s="9">
        <f>IF(L30&gt;0, L30/F30, 0)</f>
        <v>0</v>
      </c>
      <c r="S30" s="9">
        <f>IF(M30&gt;0, M30/G30, 0)</f>
        <v>0</v>
      </c>
      <c r="T30" s="9"/>
      <c r="U30" s="9">
        <f>51/569</f>
        <v>8.9630931458699478E-2</v>
      </c>
      <c r="V30" s="9"/>
      <c r="W30" s="10">
        <f>O30/$U30</f>
        <v>0.98502031443207905</v>
      </c>
      <c r="X30" s="10">
        <f>P30/$U30</f>
        <v>0.92973856209150318</v>
      </c>
      <c r="Y30" s="10">
        <f>Q30/$U30</f>
        <v>3.2814302191464821</v>
      </c>
      <c r="Z30" s="10">
        <f>R30/$U30</f>
        <v>0</v>
      </c>
      <c r="AA30" s="10">
        <f>S30/$U30</f>
        <v>0</v>
      </c>
      <c r="AB30" s="10">
        <f>MAX(W30:AA30)</f>
        <v>3.2814302191464821</v>
      </c>
      <c r="AC30" s="10"/>
      <c r="AD30" s="10">
        <f>IF(C30&gt;0,((I30*((3*51)+C30))/(4*C30*51))*(1-(C30-I30)/(569-51)),0)</f>
        <v>7.0983543161603439E-3</v>
      </c>
      <c r="AE30" s="10">
        <f>IF(D30&gt;0,((J30*((3*51)+D30))/(4*D30*51))*(1-(D30-J30)/(569-51)),0)</f>
        <v>6.3706563706563704E-2</v>
      </c>
      <c r="AF30" s="10">
        <f>IF(E30&gt;0,((K30*((3*51)+E30))/(4*E30*51))*(1-(E30-K30)/(569-51)),0)</f>
        <v>0.27367703838292073</v>
      </c>
      <c r="AG30" s="10">
        <f>IF(F30&gt;0,((L30*((3*51)+F30))/(4*F30*51))*(1-(F30-L30)/(569-51)),0)</f>
        <v>0</v>
      </c>
      <c r="AH30" s="10">
        <f>IF(G30&gt;0,((M30*((3*51)+G30))/(4*G30*51))*(1-(G30-M30)/(569-51)),0)</f>
        <v>0</v>
      </c>
      <c r="AQ30" s="19" t="s">
        <v>30</v>
      </c>
      <c r="AR30" s="16">
        <f t="shared" si="7"/>
        <v>2</v>
      </c>
      <c r="AS30" s="16">
        <f t="shared" si="7"/>
        <v>2</v>
      </c>
      <c r="AT30" s="13">
        <f t="shared" si="7"/>
        <v>1</v>
      </c>
      <c r="AU30" s="13">
        <f t="shared" si="7"/>
        <v>1</v>
      </c>
      <c r="AV30" s="20">
        <f t="shared" si="7"/>
        <v>0</v>
      </c>
      <c r="AW30" s="13"/>
      <c r="AX30" s="1" t="s">
        <v>33</v>
      </c>
      <c r="AY30" s="14">
        <f>MAX(W15:AA18)</f>
        <v>9.8103448275862064</v>
      </c>
      <c r="AZ30" s="14">
        <f>_xlfn.IFNA(VLOOKUP(AY30, W15:AH18,8,0), _xlfn.IFNA(VLOOKUP(AY30, X15:AH18,8,0), _xlfn.IFNA(VLOOKUP(AY30, Y15:AH18,8,0), _xlfn.IFNA(VLOOKUP(AY30, Z15:AH18,8,0), VLOOKUP(AY30, AA15:AH18,8,0)))))</f>
        <v>0.38291028097062579</v>
      </c>
      <c r="BA30" s="1" t="s">
        <v>33</v>
      </c>
      <c r="BB30" s="14">
        <f>MAX(AD15:AH18)</f>
        <v>0.38291028097062579</v>
      </c>
      <c r="BD30" s="1" t="s">
        <v>33</v>
      </c>
      <c r="BE30" s="4">
        <f>MAX($W15:$AA15)</f>
        <v>0.87749059280735309</v>
      </c>
      <c r="BF30" s="14">
        <f>_xlfn.IFNA(VLOOKUP($BE30, $W15:$AH15,8,0), _xlfn.IFNA(VLOOKUP($BE30, $X15:$AH15,8,0), _xlfn.IFNA(VLOOKUP($BE30, $Y15:$AH15,8,0), _xlfn.IFNA(VLOOKUP($BE30, $Z15:$AH15,8,0), VLOOKUP($BE30, $AA15:$AH15,8,0)))))</f>
        <v>2.7673253415033592E-3</v>
      </c>
      <c r="BH30" s="1" t="s">
        <v>33</v>
      </c>
      <c r="BI30" s="4">
        <f>MAX($W16:$AA16)</f>
        <v>0.83746846089150551</v>
      </c>
      <c r="BJ30" s="5">
        <f>_xlfn.IFNA(VLOOKUP($BI30, $W16:$AH16,8,0), _xlfn.IFNA(VLOOKUP($BI30, $X16:$AH16,8,0), _xlfn.IFNA(VLOOKUP($BI30, $Y16:$AH16,8,0), _xlfn.IFNA(VLOOKUP($BI30, $Z16:$AH16,8,0), VLOOKUP($BI30, $AA16:$AH16,8,0)))))</f>
        <v>6.3908552160234236E-2</v>
      </c>
      <c r="BL30" s="1" t="s">
        <v>33</v>
      </c>
      <c r="BM30" s="13">
        <f>MAX($W17:$AA17)</f>
        <v>0.97928575819042352</v>
      </c>
      <c r="BN30" s="14">
        <f>_xlfn.IFNA(VLOOKUP($BM30, $W17:$AH17,8,0), _xlfn.IFNA(VLOOKUP($BM30, $X17:$AH17,8,0), _xlfn.IFNA(VLOOKUP($BM30, $Y17:$AH17,8,0), _xlfn.IFNA(VLOOKUP($BM30, $Z17:$AH17,8,0), VLOOKUP($BM30, $AA17:$AH17,8,0)))))</f>
        <v>3.6142356629172024E-3</v>
      </c>
      <c r="BP30" s="1" t="s">
        <v>33</v>
      </c>
      <c r="BQ30" s="13">
        <f>MAX($W18:$AA18)</f>
        <v>9.8103448275862064</v>
      </c>
      <c r="BR30" s="14">
        <f>_xlfn.IFNA(VLOOKUP($BQ30, $W18:$AH18,8,0), _xlfn.IFNA(VLOOKUP($BQ30, $X18:$AH18,8,0), _xlfn.IFNA(VLOOKUP($BQ30, $Y18:$AH18,8,0), _xlfn.IFNA(VLOOKUP($BQ30, $Z18:$AH18,8,0), VLOOKUP($BQ30, $AA18:$AH18,8,0)))))</f>
        <v>0.38291028097062579</v>
      </c>
    </row>
    <row r="31" spans="1:70" x14ac:dyDescent="0.35">
      <c r="A31" s="32" t="s">
        <v>34</v>
      </c>
      <c r="B31" t="s">
        <v>27</v>
      </c>
      <c r="C31" s="25">
        <v>526</v>
      </c>
      <c r="D31" s="25">
        <v>132</v>
      </c>
      <c r="E31" s="25">
        <v>11</v>
      </c>
      <c r="F31" s="25">
        <v>1</v>
      </c>
      <c r="G31" s="25">
        <v>0</v>
      </c>
      <c r="I31" s="25">
        <v>67</v>
      </c>
      <c r="J31" s="25">
        <v>17</v>
      </c>
      <c r="K31" s="25">
        <v>5</v>
      </c>
      <c r="L31" s="25">
        <v>1</v>
      </c>
      <c r="M31" s="25">
        <v>0</v>
      </c>
      <c r="O31" s="2">
        <f>IF(I31&gt;0, I31/C31, 0)</f>
        <v>0.12737642585551331</v>
      </c>
      <c r="P31" s="2">
        <f>IF(J31&gt;0, J31/D31, 0)</f>
        <v>0.12878787878787878</v>
      </c>
      <c r="Q31" s="2">
        <f>IF(K31&gt;0, K31/E31, 0)</f>
        <v>0.45454545454545453</v>
      </c>
      <c r="R31" s="2">
        <f>IF(L31&gt;0, L31/F31, 0)</f>
        <v>1</v>
      </c>
      <c r="S31" s="2">
        <f>IF(M31&gt;0, M31/G31, 0)</f>
        <v>0</v>
      </c>
      <c r="T31" s="2"/>
      <c r="U31" s="2">
        <f>69/569</f>
        <v>0.12126537785588752</v>
      </c>
      <c r="V31" s="2"/>
      <c r="W31" s="3">
        <f>O31/$U31</f>
        <v>1.0503940045186533</v>
      </c>
      <c r="X31" s="3">
        <f>P31/$U31</f>
        <v>1.0620333772507686</v>
      </c>
      <c r="Y31" s="3">
        <f>Q31/$U31</f>
        <v>3.7483530961791831</v>
      </c>
      <c r="Z31" s="3">
        <f>R31/$U31</f>
        <v>8.2463768115942031</v>
      </c>
      <c r="AA31" s="3">
        <f>S31/$U31</f>
        <v>0</v>
      </c>
      <c r="AB31" s="3">
        <f>MAX(W31:AA31)</f>
        <v>8.2463768115942031</v>
      </c>
      <c r="AC31" s="3"/>
      <c r="AD31" s="3">
        <f>IF(C31&gt;0,((I31*((3*69)+C31))/(4*C31*69))*(1-(C31-I31)/(569-69)),0)</f>
        <v>2.7739447291563333E-2</v>
      </c>
      <c r="AE31" s="3">
        <f>IF(D31&gt;0,((J31*((3*69)+D31))/(4*D31*69))*(1-(D31-J31)/(569-69)),0)</f>
        <v>0.12180253623188406</v>
      </c>
      <c r="AF31" s="3">
        <f>IF(E31&gt;0,((K31*((3*69)+E31))/(4*E31*69))*(1-(E31-K31)/(569-69)),0)</f>
        <v>0.35471673254281949</v>
      </c>
      <c r="AG31" s="3">
        <f>IF(F31&gt;0,((L31*((3*69)+F31))/(4*F31*69))*(1-(F31-L31)/(569-69)),0)</f>
        <v>0.75362318840579712</v>
      </c>
      <c r="AH31" s="3">
        <f>IF(G31&gt;0,((M31*((3*69)+G31))/(4*G31*69))*(1-(G31-M31)/(569-69)),0)</f>
        <v>0</v>
      </c>
      <c r="AX31" t="s">
        <v>34</v>
      </c>
      <c r="AY31" s="5">
        <f>MAX(W19:AA22)</f>
        <v>3.5562500000000004</v>
      </c>
      <c r="AZ31" s="5">
        <f>_xlfn.IFNA(VLOOKUP(AY31, W19:AH22,8,0), _xlfn.IFNA(VLOOKUP(AY31, X19:AH22,8,0), _xlfn.IFNA(VLOOKUP(AY31, Y19:AH22,8,0), _xlfn.IFNA(VLOOKUP(AY31, Z19:AH22,8,0), VLOOKUP(AY31, AA19:AH22,8,0)))))</f>
        <v>0.17584962756052142</v>
      </c>
      <c r="BA31" t="s">
        <v>34</v>
      </c>
      <c r="BB31" s="5">
        <f>MAX(AD19:AH22)</f>
        <v>0.17584962756052142</v>
      </c>
      <c r="BD31" t="s">
        <v>34</v>
      </c>
      <c r="BE31" s="4">
        <f>MAX($W19:$AA19)</f>
        <v>1.6164772727272729</v>
      </c>
      <c r="BF31" s="5">
        <f>_xlfn.IFNA(VLOOKUP($BE31, $W19:$AH19,8,0), _xlfn.IFNA(VLOOKUP($BE31, $X19:$AH19,8,0), _xlfn.IFNA(VLOOKUP($BE31, $Y19:$AH19,8,0), _xlfn.IFNA(VLOOKUP($BE31, $Z19:$AH19,8,0), VLOOKUP($BE31, $AA19:$AH19,8,0)))))</f>
        <v>8.0685521415270023E-2</v>
      </c>
      <c r="BH31" t="s">
        <v>34</v>
      </c>
      <c r="BI31" s="4">
        <f>MAX($W20:$AA20)</f>
        <v>3.5562500000000004</v>
      </c>
      <c r="BJ31" s="5">
        <f>_xlfn.IFNA(VLOOKUP($BI31, $W20:$AH20,8,0), _xlfn.IFNA(VLOOKUP($BI31, $X20:$AH20,8,0), _xlfn.IFNA(VLOOKUP($BI31, $Y20:$AH20,8,0), _xlfn.IFNA(VLOOKUP($BI31, $Z20:$AH20,8,0), VLOOKUP($BI31, $AA20:$AH20,8,0)))))</f>
        <v>0.17584962756052142</v>
      </c>
      <c r="BL31" t="s">
        <v>34</v>
      </c>
      <c r="BM31" s="4">
        <f>MAX($W21:$AA21)</f>
        <v>3.5562500000000004</v>
      </c>
      <c r="BN31" s="5">
        <f>_xlfn.IFNA(VLOOKUP($BM31, $W21:$AH21,8,0), _xlfn.IFNA(VLOOKUP($BM31, $X21:$AH21,8,0), _xlfn.IFNA(VLOOKUP($BM31, $Y21:$AH21,8,0), _xlfn.IFNA(VLOOKUP($BM31, $Z21:$AH21,8,0), VLOOKUP($BM31, $AA21:$AH21,8,0)))))</f>
        <v>0.15663698789571695</v>
      </c>
      <c r="BP31" t="s">
        <v>34</v>
      </c>
      <c r="BQ31" s="4">
        <f>MAX($W22:$AA22)</f>
        <v>3.5562500000000004</v>
      </c>
      <c r="BR31" s="5">
        <f>_xlfn.IFNA(VLOOKUP($BQ31, $W22:$AH22,8,0), _xlfn.IFNA(VLOOKUP($BQ31, $X22:$AH22,8,0), _xlfn.IFNA(VLOOKUP($BQ31, $Y22:$AH22,8,0), _xlfn.IFNA(VLOOKUP($BQ31, $Z22:$AH22,8,0), VLOOKUP($BQ31, $AA22:$AH22,8,0)))))</f>
        <v>0.17584962756052142</v>
      </c>
    </row>
    <row r="32" spans="1:70" x14ac:dyDescent="0.35">
      <c r="A32" s="32" t="s">
        <v>34</v>
      </c>
      <c r="B32" t="s">
        <v>28</v>
      </c>
      <c r="C32" s="25">
        <v>217</v>
      </c>
      <c r="D32" s="25">
        <v>8</v>
      </c>
      <c r="E32" s="25">
        <v>0</v>
      </c>
      <c r="F32" s="25">
        <v>0</v>
      </c>
      <c r="G32" s="25">
        <v>0</v>
      </c>
      <c r="I32" s="25">
        <v>16</v>
      </c>
      <c r="J32" s="25">
        <v>2</v>
      </c>
      <c r="K32" s="25">
        <v>0</v>
      </c>
      <c r="L32" s="25">
        <v>0</v>
      </c>
      <c r="M32" s="25">
        <v>0</v>
      </c>
      <c r="O32" s="2">
        <f>IF(I32&gt;0, I32/C32, 0)</f>
        <v>7.3732718894009217E-2</v>
      </c>
      <c r="P32" s="2">
        <f>IF(J32&gt;0, J32/D32, 0)</f>
        <v>0.25</v>
      </c>
      <c r="Q32" s="2">
        <f>IF(K32&gt;0, K32/E32, 0)</f>
        <v>0</v>
      </c>
      <c r="R32" s="2">
        <f>IF(L32&gt;0, L32/F32, 0)</f>
        <v>0</v>
      </c>
      <c r="S32" s="2">
        <f>IF(M32&gt;0, M32/G32, 0)</f>
        <v>0</v>
      </c>
      <c r="T32" s="2"/>
      <c r="U32" s="2">
        <f>69/569</f>
        <v>0.12126537785588752</v>
      </c>
      <c r="V32" s="2"/>
      <c r="W32" s="3">
        <f>O32/$U32</f>
        <v>0.60802778334335139</v>
      </c>
      <c r="X32" s="3">
        <f>P32/$U32</f>
        <v>2.0615942028985508</v>
      </c>
      <c r="Y32" s="3">
        <f>Q32/$U32</f>
        <v>0</v>
      </c>
      <c r="Z32" s="3">
        <f>R32/$U32</f>
        <v>0</v>
      </c>
      <c r="AA32" s="3">
        <f>S32/$U32</f>
        <v>0</v>
      </c>
      <c r="AB32" s="3">
        <f>MAX(W32:AA32)</f>
        <v>2.0615942028985508</v>
      </c>
      <c r="AC32" s="3"/>
      <c r="AD32" s="3">
        <f>IF(C32&gt;0,((I32*((3*69)+C32))/(4*C32*69))*(1-(C32-I32)/(569-69)),0)</f>
        <v>6.7735791090629799E-2</v>
      </c>
      <c r="AE32" s="3">
        <f>IF(D32&gt;0,((J32*((3*69)+D32))/(4*D32*69))*(1-(D32-J32)/(569-69)),0)</f>
        <v>0.19240942028985508</v>
      </c>
      <c r="AF32" s="3">
        <f>IF(E32&gt;0,((K32*((3*69)+E32))/(4*E32*69))*(1-(E32-K32)/(569-69)),0)</f>
        <v>0</v>
      </c>
      <c r="AG32" s="3">
        <f>IF(F32&gt;0,((L32*((3*69)+F32))/(4*F32*69))*(1-(F32-L32)/(569-69)),0)</f>
        <v>0</v>
      </c>
      <c r="AH32" s="3">
        <f>IF(G32&gt;0,((M32*((3*69)+G32))/(4*G32*69))*(1-(G32-M32)/(569-69)),0)</f>
        <v>0</v>
      </c>
      <c r="AQ32" t="s">
        <v>39</v>
      </c>
      <c r="AX32" t="s">
        <v>35</v>
      </c>
      <c r="AY32" s="5">
        <f>MAX(W23:AA26)</f>
        <v>1.5162306201550388</v>
      </c>
      <c r="AZ32" s="5">
        <f>_xlfn.IFNA(VLOOKUP(AY32, W23:AH26,8,0), _xlfn.IFNA(VLOOKUP(AY32, X23:AH26,8,0), _xlfn.IFNA(VLOOKUP(AY32, Y23:AH26,8,0), _xlfn.IFNA(VLOOKUP(AY32, Z23:AH26,8,0), VLOOKUP(AY32, AA23:AH26,8,0)))))</f>
        <v>0.12566906059333274</v>
      </c>
      <c r="BA32" t="s">
        <v>35</v>
      </c>
      <c r="BB32" s="5">
        <f>MAX(AD23:AH26)</f>
        <v>0.12566906059333274</v>
      </c>
      <c r="BD32" t="s">
        <v>35</v>
      </c>
      <c r="BE32" s="4">
        <f>MAX($W23:$AA23)</f>
        <v>1.5162306201550388</v>
      </c>
      <c r="BF32" s="5">
        <f>_xlfn.IFNA(VLOOKUP($BE32, $W23:$AH23,8,0), _xlfn.IFNA(VLOOKUP($BE32, $X23:$AH23,8,0), _xlfn.IFNA(VLOOKUP($BE32, $Y23:$AH23,8,0), _xlfn.IFNA(VLOOKUP($BE32, $Z23:$AH23,8,0), VLOOKUP($BE32, $AA23:$AH23,8,0)))))</f>
        <v>0.12566906059333274</v>
      </c>
      <c r="BH32" t="s">
        <v>35</v>
      </c>
      <c r="BI32" s="4">
        <f>MAX($W24:$AA24)</f>
        <v>0.99148850613229678</v>
      </c>
      <c r="BJ32" s="5">
        <f>_xlfn.IFNA(VLOOKUP($BI32, $W24:$AH24,8,0), _xlfn.IFNA(VLOOKUP($BI32, $X24:$AH24,8,0), _xlfn.IFNA(VLOOKUP($BI32, $Y24:$AH24,8,0), _xlfn.IFNA(VLOOKUP($BI32, $Z24:$AH24,8,0), VLOOKUP($BI32, $AA24:$AH24,8,0)))))</f>
        <v>8.081472434160851E-2</v>
      </c>
      <c r="BL32" t="s">
        <v>35</v>
      </c>
      <c r="BM32" s="4">
        <f>MAX($W25:$AA25)</f>
        <v>0.97403031188676892</v>
      </c>
      <c r="BN32" s="5">
        <f>_xlfn.IFNA(VLOOKUP($BM32, $W25:$AH25,8,0), _xlfn.IFNA(VLOOKUP($BM32, $X25:$AH25,8,0), _xlfn.IFNA(VLOOKUP($BM32, $Y25:$AH25,8,0), _xlfn.IFNA(VLOOKUP($BM32, $Z25:$AH25,8,0), VLOOKUP($BM32, $AA25:$AH25,8,0)))))</f>
        <v>5.5813413729837984E-3</v>
      </c>
      <c r="BP32" t="s">
        <v>35</v>
      </c>
      <c r="BQ32" s="4">
        <f>MAX($W26:$AA26)</f>
        <v>1.2029598308668077</v>
      </c>
      <c r="BR32" s="5">
        <f>_xlfn.IFNA(VLOOKUP($BQ32, $W26:$AH26,8,0), _xlfn.IFNA(VLOOKUP($BQ32, $X26:$AH26,8,0), _xlfn.IFNA(VLOOKUP($BQ32, $Y26:$AH26,8,0), _xlfn.IFNA(VLOOKUP($BQ32, $Z26:$AH26,8,0), VLOOKUP($BQ32, $AA26:$AH26,8,0)))))</f>
        <v>7.2589007950224688E-2</v>
      </c>
    </row>
    <row r="33" spans="1:70" x14ac:dyDescent="0.35">
      <c r="A33" s="32" t="s">
        <v>34</v>
      </c>
      <c r="B33" t="s">
        <v>29</v>
      </c>
      <c r="C33" s="25">
        <v>547</v>
      </c>
      <c r="D33" s="25">
        <v>157</v>
      </c>
      <c r="E33" s="25">
        <v>10</v>
      </c>
      <c r="F33" s="25">
        <v>1</v>
      </c>
      <c r="G33" s="25">
        <v>0</v>
      </c>
      <c r="I33" s="25">
        <v>67</v>
      </c>
      <c r="J33" s="25">
        <v>17</v>
      </c>
      <c r="K33" s="25">
        <v>4</v>
      </c>
      <c r="L33" s="25">
        <v>0</v>
      </c>
      <c r="M33" s="25">
        <v>0</v>
      </c>
      <c r="O33" s="2">
        <f>IF(I33&gt;0, I33/C33, 0)</f>
        <v>0.12248628884826325</v>
      </c>
      <c r="P33" s="2">
        <f>IF(J33&gt;0, J33/D33, 0)</f>
        <v>0.10828025477707007</v>
      </c>
      <c r="Q33" s="2">
        <f>IF(K33&gt;0, K33/E33, 0)</f>
        <v>0.4</v>
      </c>
      <c r="R33" s="2">
        <f>IF(L33&gt;0, L33/F33, 0)</f>
        <v>0</v>
      </c>
      <c r="S33" s="2">
        <f>IF(M33&gt;0, M33/G33, 0)</f>
        <v>0</v>
      </c>
      <c r="T33" s="2"/>
      <c r="U33" s="2">
        <f>69/569</f>
        <v>0.12126537785588752</v>
      </c>
      <c r="V33" s="2"/>
      <c r="W33" s="3">
        <f>O33/$U33</f>
        <v>1.0100680920965477</v>
      </c>
      <c r="X33" s="3">
        <f>P33/$U33</f>
        <v>0.89291978214714307</v>
      </c>
      <c r="Y33" s="3">
        <f>Q33/$U33</f>
        <v>3.2985507246376815</v>
      </c>
      <c r="Z33" s="3">
        <f>R33/$U33</f>
        <v>0</v>
      </c>
      <c r="AA33" s="3">
        <f>S33/$U33</f>
        <v>0</v>
      </c>
      <c r="AB33" s="3">
        <f>MAX(W33:AA33)</f>
        <v>3.2985507246376815</v>
      </c>
      <c r="AC33" s="3"/>
      <c r="AD33" s="3">
        <f>IF(C33&gt;0,((I33*((3*69)+C33))/(4*C33*69))*(1-(C33-I33)/(569-69)),0)</f>
        <v>1.3384733592984142E-2</v>
      </c>
      <c r="AE33" s="3">
        <f>IF(D33&gt;0,((J33*((3*69)+D33))/(4*D33*69))*(1-(D33-J33)/(569-69)),0)</f>
        <v>0.10281916366657436</v>
      </c>
      <c r="AF33" s="3">
        <f>IF(E33&gt;0,((K33*((3*69)+E33))/(4*E33*69))*(1-(E33-K33)/(569-69)),0)</f>
        <v>0.31071884057971016</v>
      </c>
      <c r="AG33" s="3">
        <f>IF(F33&gt;0,((L33*((3*69)+F33))/(4*F33*69))*(1-(F33-L33)/(569-69)),0)</f>
        <v>0</v>
      </c>
      <c r="AH33" s="3">
        <f>IF(G33&gt;0,((M33*((3*69)+G33))/(4*G33*69))*(1-(G33-M33)/(569-69)),0)</f>
        <v>0</v>
      </c>
      <c r="AQ33" s="17" t="s">
        <v>27</v>
      </c>
      <c r="AR33" s="7">
        <f>COUNTIF(W3, "&gt;2") + COUNTIF(W7, "&gt;2") + COUNTIF(W11, "&gt;2") + COUNTIF(W15, "&gt;2") + COUNTIF(W19, "&gt;2") + COUNTIF(W23, "&gt;2") + COUNTIF(W27, "&gt;2") + COUNTIF(W31, "&gt;2")</f>
        <v>0</v>
      </c>
      <c r="AS33" s="7">
        <f>COUNTIF(X3, "&gt;2") + COUNTIF(X7, "&gt;2") + COUNTIF(X11, "&gt;2") + COUNTIF(X15, "&gt;2") + COUNTIF(X19, "&gt;2") + COUNTIF(X23, "&gt;2") + COUNTIF(X27, "&gt;2") + COUNTIF(X31, "&gt;2")</f>
        <v>0</v>
      </c>
      <c r="AT33" s="7">
        <f>COUNTIF(Y3, "&gt;2") + COUNTIF(Y7, "&gt;2") + COUNTIF(Y11, "&gt;2") + COUNTIF(Y15, "&gt;2") + COUNTIF(Y19, "&gt;2") + COUNTIF(Y23, "&gt;2") + COUNTIF(Y27, "&gt;2") + COUNTIF(Y31, "&gt;2")</f>
        <v>1</v>
      </c>
      <c r="AU33" s="7">
        <f>COUNTIF(Z3, "&gt;2") + COUNTIF(Z7, "&gt;2") + COUNTIF(Z11, "&gt;2") + COUNTIF(Z15, "&gt;2") + COUNTIF(Z19, "&gt;2") + COUNTIF(Z23, "&gt;2") + COUNTIF(Z27, "&gt;2") + COUNTIF(Z31, "&gt;2")</f>
        <v>2</v>
      </c>
      <c r="AV33" s="18">
        <f>COUNTIF(AA3, "&gt;2") + COUNTIF(AA7, "&gt;2") + COUNTIF(AA11, "&gt;2") + COUNTIF(AA15, "&gt;2") + COUNTIF(AA19, "&gt;2") + COUNTIF(AA23, "&gt;2") + COUNTIF(AA27, "&gt;2") + COUNTIF(AA31, "&gt;2")</f>
        <v>0</v>
      </c>
      <c r="AW33" s="4"/>
      <c r="AX33" t="s">
        <v>37</v>
      </c>
      <c r="AY33" s="5">
        <f>MAX(W27:AA30)</f>
        <v>3.2814302191464821</v>
      </c>
      <c r="AZ33" s="5">
        <f>_xlfn.IFNA(VLOOKUP(AY33, W27:AH30,8,0), _xlfn.IFNA(VLOOKUP(AY33, X27:AH30,8,0), _xlfn.IFNA(VLOOKUP(AY33, Y27:AH30,8,0), _xlfn.IFNA(VLOOKUP(AY33, Z27:AH30,8,0), VLOOKUP(AY33, AA27:AH30,8,0)))))</f>
        <v>0.27367703838292073</v>
      </c>
      <c r="BA33" t="s">
        <v>37</v>
      </c>
      <c r="BB33" s="5">
        <f>MAX(AD27:AH30)</f>
        <v>0.27367703838292073</v>
      </c>
      <c r="BD33" t="s">
        <v>37</v>
      </c>
      <c r="BE33" s="4">
        <f>MAX($W27:$AA27)</f>
        <v>1.115686274509804</v>
      </c>
      <c r="BF33" s="5">
        <f>_xlfn.IFNA(VLOOKUP($BE33, $W27:$AH27,8,0), _xlfn.IFNA(VLOOKUP($BE33, $X27:$AH27,8,0), _xlfn.IFNA(VLOOKUP($BE33, $Y27:$AH27,8,0), _xlfn.IFNA(VLOOKUP($BE33, $Z27:$AH27,8,0), VLOOKUP($BE33, $AA27:$AH27,8,0)))))</f>
        <v>0.1129097584979938</v>
      </c>
      <c r="BH33" t="s">
        <v>37</v>
      </c>
      <c r="BI33" s="4">
        <f>MAX($W28:$AA28)</f>
        <v>1.0735125665386429</v>
      </c>
      <c r="BJ33" s="5">
        <f>_xlfn.IFNA(VLOOKUP($BI33, $W28:$AH28,8,0), _xlfn.IFNA(VLOOKUP($BI33, $X28:$AH28,8,0), _xlfn.IFNA(VLOOKUP($BI33, $Y28:$AH28,8,0), _xlfn.IFNA(VLOOKUP($BI33, $Z28:$AH28,8,0), VLOOKUP($BI33, $AA28:$AH28,8,0)))))</f>
        <v>0.10309278350515465</v>
      </c>
      <c r="BL33" t="s">
        <v>37</v>
      </c>
      <c r="BM33" s="4">
        <f>MAX($W29:$AA29)</f>
        <v>1.2596457938013914</v>
      </c>
      <c r="BN33" s="5">
        <f>_xlfn.IFNA(VLOOKUP($BM33, $W29:$AH29,8,0), _xlfn.IFNA(VLOOKUP($BM33, $X29:$AH29,8,0), _xlfn.IFNA(VLOOKUP($BM33, $Y29:$AH29,8,0), _xlfn.IFNA(VLOOKUP($BM33, $Z29:$AH29,8,0), VLOOKUP($BM33, $AA29:$AH29,8,0)))))</f>
        <v>0.10635694992905619</v>
      </c>
      <c r="BP33" t="s">
        <v>37</v>
      </c>
      <c r="BQ33" s="4">
        <f>MAX($W30:$AA30)</f>
        <v>3.2814302191464821</v>
      </c>
      <c r="BR33" s="5">
        <f>_xlfn.IFNA(VLOOKUP($BQ33, $W30:$AH30,8,0), _xlfn.IFNA(VLOOKUP($BQ33, $X30:$AH30,8,0), _xlfn.IFNA(VLOOKUP($BQ33, $Y30:$AH30,8,0), _xlfn.IFNA(VLOOKUP($BQ33, $Z30:$AH30,8,0), VLOOKUP($BQ33, $AA30:$AH30,8,0)))))</f>
        <v>0.27367703838292073</v>
      </c>
    </row>
    <row r="34" spans="1:70" s="1" customFormat="1" x14ac:dyDescent="0.35">
      <c r="A34" s="32" t="s">
        <v>34</v>
      </c>
      <c r="B34" s="1" t="s">
        <v>30</v>
      </c>
      <c r="C34" s="1">
        <v>40</v>
      </c>
      <c r="D34" s="1">
        <v>14</v>
      </c>
      <c r="E34" s="1">
        <v>0</v>
      </c>
      <c r="F34" s="1">
        <v>0</v>
      </c>
      <c r="G34" s="1">
        <v>0</v>
      </c>
      <c r="I34" s="1">
        <v>2</v>
      </c>
      <c r="J34" s="1">
        <v>0</v>
      </c>
      <c r="K34" s="1">
        <v>0</v>
      </c>
      <c r="L34" s="1">
        <v>0</v>
      </c>
      <c r="M34" s="1">
        <v>0</v>
      </c>
      <c r="O34" s="9">
        <f>IF(I34&gt;0, I34/C34, 0)</f>
        <v>0.05</v>
      </c>
      <c r="P34" s="9">
        <f>IF(J34&gt;0, J34/D34, 0)</f>
        <v>0</v>
      </c>
      <c r="Q34" s="9">
        <f>IF(K34&gt;0, K34/E34, 0)</f>
        <v>0</v>
      </c>
      <c r="R34" s="9">
        <f>IF(L34&gt;0, L34/F34, 0)</f>
        <v>0</v>
      </c>
      <c r="S34" s="9">
        <f>IF(M34&gt;0, M34/G34, 0)</f>
        <v>0</v>
      </c>
      <c r="T34" s="9"/>
      <c r="U34" s="9">
        <f>69/569</f>
        <v>0.12126537785588752</v>
      </c>
      <c r="V34" s="9"/>
      <c r="W34" s="10">
        <f>O34/$U34</f>
        <v>0.41231884057971019</v>
      </c>
      <c r="X34" s="10">
        <f>P34/$U34</f>
        <v>0</v>
      </c>
      <c r="Y34" s="10">
        <f>Q34/$U34</f>
        <v>0</v>
      </c>
      <c r="Z34" s="10">
        <f>R34/$U34</f>
        <v>0</v>
      </c>
      <c r="AA34" s="10">
        <f>S34/$U34</f>
        <v>0</v>
      </c>
      <c r="AB34" s="10">
        <f>MAX(W34:AA34)</f>
        <v>0.41231884057971019</v>
      </c>
      <c r="AC34" s="10"/>
      <c r="AD34" s="10">
        <f>IF(C34&gt;0,((I34*((3*69)+C34))/(4*C34*69))*(1-(C34-I34)/(569-69)),0)</f>
        <v>4.1345652173913047E-2</v>
      </c>
      <c r="AE34" s="10">
        <f>IF(D34&gt;0,((J34*((3*69)+D34))/(4*D34*69))*(1-(D34-J34)/(569-69)),0)</f>
        <v>0</v>
      </c>
      <c r="AF34" s="10">
        <f>IF(E34&gt;0,((K34*((3*69)+E34))/(4*E34*69))*(1-(E34-K34)/(569-69)),0)</f>
        <v>0</v>
      </c>
      <c r="AG34" s="10">
        <f>IF(F34&gt;0,((L34*((3*69)+F34))/(4*F34*69))*(1-(F34-L34)/(569-69)),0)</f>
        <v>0</v>
      </c>
      <c r="AH34" s="10">
        <f>IF(G34&gt;0,((M34*((3*69)+G34))/(4*G34*69))*(1-(G34-M34)/(569-69)),0)</f>
        <v>0</v>
      </c>
      <c r="AQ34" s="21" t="s">
        <v>28</v>
      </c>
      <c r="AR34" s="4">
        <f t="shared" ref="AR34:AV36" si="8">COUNTIF(W4, "&gt;2") + COUNTIF(W8, "&gt;2") + COUNTIF(W12, "&gt;2") + COUNTIF(W16, "&gt;2") + COUNTIF(W20, "&gt;2") + COUNTIF(W24, "&gt;2") + COUNTIF(W28, "&gt;2") + COUNTIF(W32, "&gt;2")</f>
        <v>1</v>
      </c>
      <c r="AS34" s="4">
        <f t="shared" si="8"/>
        <v>1</v>
      </c>
      <c r="AT34" s="4">
        <f t="shared" si="8"/>
        <v>0</v>
      </c>
      <c r="AU34" s="4">
        <f t="shared" si="8"/>
        <v>0</v>
      </c>
      <c r="AV34" s="22">
        <f t="shared" si="8"/>
        <v>0</v>
      </c>
      <c r="AW34" s="13"/>
      <c r="AX34" s="1" t="s">
        <v>38</v>
      </c>
      <c r="AY34" s="14">
        <f>MAX(W31:AA34)</f>
        <v>8.2463768115942031</v>
      </c>
      <c r="AZ34" s="14">
        <f>_xlfn.IFNA(VLOOKUP(AY34, W31:AH34,8,0), _xlfn.IFNA(VLOOKUP(AY34, X31:AH34,8,0), _xlfn.IFNA(VLOOKUP(AY34, Y31:AH34,8,0), _xlfn.IFNA(VLOOKUP(AY34, Z31:AH34,8,0), VLOOKUP(AY34, AA31:AH34,8,0)))))</f>
        <v>0.75362318840579712</v>
      </c>
      <c r="BA34" s="1" t="s">
        <v>38</v>
      </c>
      <c r="BB34" s="14">
        <f>MAX(AD31:AH34)</f>
        <v>0.75362318840579712</v>
      </c>
      <c r="BD34" s="1" t="s">
        <v>38</v>
      </c>
      <c r="BE34" s="4">
        <f>MAX($W31:$AA31)</f>
        <v>8.2463768115942031</v>
      </c>
      <c r="BF34" s="14">
        <f>_xlfn.IFNA(VLOOKUP($BE34, $W31:$AH31,8,0), _xlfn.IFNA(VLOOKUP($BE34, $X31:$AH31,8,0), _xlfn.IFNA(VLOOKUP($BE34, $Y31:$AH31,8,0), _xlfn.IFNA(VLOOKUP($BE34, $Z31:$AH31,8,0), VLOOKUP($BE34, $AA31:$AH31,8,0)))))</f>
        <v>0.75362318840579712</v>
      </c>
      <c r="BH34" s="1" t="s">
        <v>38</v>
      </c>
      <c r="BI34" s="4">
        <f>MAX($W32:$AA32)</f>
        <v>2.0615942028985508</v>
      </c>
      <c r="BJ34" s="5">
        <f>_xlfn.IFNA(VLOOKUP($BI34, $W32:$AH32,8,0), _xlfn.IFNA(VLOOKUP($BI34, $X32:$AH32,8,0), _xlfn.IFNA(VLOOKUP($BI34, $Y32:$AH32,8,0), _xlfn.IFNA(VLOOKUP($BI34, $Z32:$AH32,8,0), VLOOKUP($BI34, $AA32:$AH32,8,0)))))</f>
        <v>0.19240942028985508</v>
      </c>
      <c r="BL34" s="1" t="s">
        <v>38</v>
      </c>
      <c r="BM34" s="13">
        <f>MAX($W33:$AA33)</f>
        <v>3.2985507246376815</v>
      </c>
      <c r="BN34" s="14">
        <f>_xlfn.IFNA(VLOOKUP($BM34, $W33:$AH33,8,0), _xlfn.IFNA(VLOOKUP($BM34, $X33:$AH33,8,0), _xlfn.IFNA(VLOOKUP($BM34, $Y33:$AH33,8,0), _xlfn.IFNA(VLOOKUP($BM34, $Z33:$AH33,8,0), VLOOKUP($BM34, $AA33:$AH33,8,0)))))</f>
        <v>0.31071884057971016</v>
      </c>
      <c r="BP34" s="1" t="s">
        <v>38</v>
      </c>
      <c r="BQ34" s="13">
        <f>MAX($W34:$AA34)</f>
        <v>0.41231884057971019</v>
      </c>
      <c r="BR34" s="14">
        <f>_xlfn.IFNA(VLOOKUP($BQ34, $W34:$AH34,8,0), _xlfn.IFNA(VLOOKUP($BQ34, $X34:$AH34,8,0), _xlfn.IFNA(VLOOKUP($BQ34, $Y34:$AH34,8,0), _xlfn.IFNA(VLOOKUP($BQ34, $Z34:$AH34,8,0), VLOOKUP($BQ34, $AA34:$AH34,8,0)))))</f>
        <v>4.1345652173913047E-2</v>
      </c>
    </row>
    <row r="35" spans="1:70" x14ac:dyDescent="0.35">
      <c r="A35" s="32" t="s">
        <v>56</v>
      </c>
      <c r="B35" t="s">
        <v>27</v>
      </c>
      <c r="C35">
        <v>556</v>
      </c>
      <c r="D35">
        <v>345</v>
      </c>
      <c r="E35">
        <v>35</v>
      </c>
      <c r="F35">
        <v>2</v>
      </c>
      <c r="G35">
        <v>0</v>
      </c>
      <c r="I35">
        <v>52</v>
      </c>
      <c r="J35">
        <v>23</v>
      </c>
      <c r="K35">
        <v>5</v>
      </c>
      <c r="L35">
        <v>1</v>
      </c>
      <c r="M35">
        <v>0</v>
      </c>
      <c r="O35" s="28">
        <f>IF(I35&gt;0, I35/C35, 0)</f>
        <v>9.3525179856115109E-2</v>
      </c>
      <c r="P35" s="28">
        <f>IF(J35&gt;0, J35/D35, 0)</f>
        <v>6.6666666666666666E-2</v>
      </c>
      <c r="Q35" s="28">
        <f>IF(K35&gt;0, K35/E35, 0)</f>
        <v>0.14285714285714285</v>
      </c>
      <c r="R35" s="28">
        <f>IF(L35&gt;0, L35/F35, 0)</f>
        <v>0.5</v>
      </c>
      <c r="S35" s="28">
        <f>IF(M35&gt;0, M35/G35, 0)</f>
        <v>0</v>
      </c>
      <c r="T35" s="28"/>
      <c r="U35" s="28">
        <f>53/569</f>
        <v>9.3145869947275917E-2</v>
      </c>
      <c r="V35" s="28"/>
      <c r="W35" s="29">
        <f>O35/$U35</f>
        <v>1.0040722139269718</v>
      </c>
      <c r="X35" s="29">
        <f>P35/$U35</f>
        <v>0.71572327044025164</v>
      </c>
      <c r="Y35" s="29">
        <f>Q35/$U35</f>
        <v>1.5336927223719676</v>
      </c>
      <c r="Z35" s="29">
        <f>R35/$U35</f>
        <v>5.367924528301887</v>
      </c>
      <c r="AA35" s="29">
        <f>S35/$U35</f>
        <v>0</v>
      </c>
      <c r="AB35" s="29">
        <f>MAX(W35:AA35)</f>
        <v>5.367924528301887</v>
      </c>
      <c r="AC35" s="29"/>
      <c r="AD35" s="29">
        <f>IF(C35&gt;0,((I35*((3*53)+C35))/(4*C35*53))*(1-(C35-I35)/(569-53)),0)</f>
        <v>7.3355093897677073E-3</v>
      </c>
      <c r="AE35" s="29">
        <f>IF(D35&gt;0,((J35*((3*53)+D35))/(4*D35*53))*(1-(D35-J35)/(569-53)),0)</f>
        <v>5.9587538394032469E-2</v>
      </c>
      <c r="AF35" s="29">
        <f>IF(E35&gt;0,((K35*((3*53)+E35))/(4*E35*53))*(1-(E35-K35)/(569-53)),0)</f>
        <v>0.12312731147746506</v>
      </c>
      <c r="AG35" s="29">
        <f>IF(F35&gt;0,((L35*((3*53)+F35))/(4*F35*53))*(1-(F35-L35)/(569-53)),0)</f>
        <v>0.37898109550972647</v>
      </c>
      <c r="AH35" s="29">
        <f>IF(G35&gt;0,((M35*((3*53)+G35))/(4*G35*53))*(1-(G35-M35)/(569-53)),0)</f>
        <v>0</v>
      </c>
      <c r="AQ35" s="21" t="s">
        <v>29</v>
      </c>
      <c r="AR35" s="4">
        <f t="shared" si="8"/>
        <v>0</v>
      </c>
      <c r="AS35" s="4">
        <f t="shared" si="8"/>
        <v>0</v>
      </c>
      <c r="AT35" s="4">
        <f t="shared" si="8"/>
        <v>1</v>
      </c>
      <c r="AU35" s="4">
        <f t="shared" si="8"/>
        <v>2</v>
      </c>
      <c r="AV35" s="22">
        <f t="shared" si="8"/>
        <v>0</v>
      </c>
      <c r="AW35" s="4"/>
    </row>
    <row r="36" spans="1:70" x14ac:dyDescent="0.35">
      <c r="A36" s="32" t="s">
        <v>56</v>
      </c>
      <c r="B36" t="s">
        <v>28</v>
      </c>
      <c r="C36">
        <v>559</v>
      </c>
      <c r="D36">
        <v>386</v>
      </c>
      <c r="E36">
        <v>45</v>
      </c>
      <c r="F36">
        <v>0</v>
      </c>
      <c r="G36">
        <v>0</v>
      </c>
      <c r="I36">
        <v>51</v>
      </c>
      <c r="J36">
        <v>33</v>
      </c>
      <c r="K36">
        <v>6</v>
      </c>
      <c r="L36">
        <v>0</v>
      </c>
      <c r="M36">
        <v>0</v>
      </c>
      <c r="O36" s="28">
        <f>IF(I36&gt;0, I36/C36, 0)</f>
        <v>9.1234347048300538E-2</v>
      </c>
      <c r="P36" s="28">
        <f>IF(J36&gt;0, J36/D36, 0)</f>
        <v>8.549222797927461E-2</v>
      </c>
      <c r="Q36" s="28">
        <f>IF(K36&gt;0, K36/E36, 0)</f>
        <v>0.13333333333333333</v>
      </c>
      <c r="R36" s="28">
        <f>IF(L36&gt;0, L36/F36, 0)</f>
        <v>0</v>
      </c>
      <c r="S36" s="28">
        <f>IF(M36&gt;0, M36/G36, 0)</f>
        <v>0</v>
      </c>
      <c r="T36" s="28"/>
      <c r="U36" s="28">
        <f>53/569</f>
        <v>9.3145869947275917E-2</v>
      </c>
      <c r="V36" s="28"/>
      <c r="W36" s="29">
        <f>O36/$U36</f>
        <v>0.97947817868835862</v>
      </c>
      <c r="X36" s="29">
        <f>P36/$U36</f>
        <v>0.91783165509825015</v>
      </c>
      <c r="Y36" s="29">
        <f>Q36/$U36</f>
        <v>1.4314465408805033</v>
      </c>
      <c r="Z36" s="29">
        <f>R36/$U36</f>
        <v>0</v>
      </c>
      <c r="AA36" s="29">
        <f>S36/$U36</f>
        <v>0</v>
      </c>
      <c r="AB36" s="29">
        <f>MAX(W36:AA36)</f>
        <v>1.4314465408805033</v>
      </c>
      <c r="AC36" s="29"/>
      <c r="AD36" s="29">
        <f>IF(C36&gt;0,((I36*((3*53)+C36))/(4*C36*53))*(1-(C36-I36)/(569-53)),0)</f>
        <v>4.7905705119701547E-3</v>
      </c>
      <c r="AE36" s="29">
        <f>IF(D36&gt;0,((J36*((3*53)+D36))/(4*D36*53))*(1-(D36-J36)/(569-53)),0)</f>
        <v>6.9426485232364887E-2</v>
      </c>
      <c r="AF36" s="29">
        <f>IF(E36&gt;0,((K36*((3*53)+E36))/(4*E36*53))*(1-(E36-K36)/(569-53)),0)</f>
        <v>0.11860465116279069</v>
      </c>
      <c r="AG36" s="29">
        <f>IF(F36&gt;0,((L36*((3*53)+F36))/(4*F36*53))*(1-(F36-L36)/(569-53)),0)</f>
        <v>0</v>
      </c>
      <c r="AH36" s="29">
        <f>IF(G36&gt;0,((M36*((3*53)+G36))/(4*G36*53))*(1-(G36-M36)/(569-53)),0)</f>
        <v>0</v>
      </c>
      <c r="AQ36" s="21" t="s">
        <v>30</v>
      </c>
      <c r="AR36" s="4">
        <f t="shared" si="8"/>
        <v>1</v>
      </c>
      <c r="AS36" s="4">
        <f t="shared" si="8"/>
        <v>1</v>
      </c>
      <c r="AT36" s="4">
        <f t="shared" si="8"/>
        <v>1</v>
      </c>
      <c r="AU36" s="4">
        <f t="shared" si="8"/>
        <v>1</v>
      </c>
      <c r="AV36" s="22">
        <f t="shared" si="8"/>
        <v>0</v>
      </c>
      <c r="AW36" s="4"/>
      <c r="AX36" t="s">
        <v>42</v>
      </c>
      <c r="AY36">
        <f>COUNTIF(AY27:AY34, "&gt;1.5")</f>
        <v>7</v>
      </c>
      <c r="BD36" t="s">
        <v>42</v>
      </c>
      <c r="BE36">
        <f>COUNTIF(BE27:BE34, "&gt;1.5")</f>
        <v>5</v>
      </c>
      <c r="BH36" t="s">
        <v>42</v>
      </c>
      <c r="BI36">
        <f>COUNTIF(BI27:BI34, "&gt;1.5")</f>
        <v>2</v>
      </c>
      <c r="BL36" t="s">
        <v>42</v>
      </c>
      <c r="BM36">
        <f>COUNTIF(BM27:BM34, "&gt;1.5")</f>
        <v>3</v>
      </c>
      <c r="BP36" t="s">
        <v>42</v>
      </c>
      <c r="BQ36">
        <f>COUNTIF(BQ27:BQ34, "&gt;1.5")</f>
        <v>4</v>
      </c>
    </row>
    <row r="37" spans="1:70" x14ac:dyDescent="0.35">
      <c r="A37" s="32" t="s">
        <v>56</v>
      </c>
      <c r="B37" t="s">
        <v>29</v>
      </c>
      <c r="C37">
        <v>546</v>
      </c>
      <c r="D37">
        <v>318</v>
      </c>
      <c r="E37">
        <v>54</v>
      </c>
      <c r="F37">
        <v>6</v>
      </c>
      <c r="G37">
        <v>0</v>
      </c>
      <c r="I37">
        <v>48</v>
      </c>
      <c r="J37">
        <v>37</v>
      </c>
      <c r="K37">
        <v>8</v>
      </c>
      <c r="L37">
        <v>3</v>
      </c>
      <c r="M37">
        <v>0</v>
      </c>
      <c r="O37" s="28">
        <f>IF(I37&gt;0, I37/C37, 0)</f>
        <v>8.7912087912087919E-2</v>
      </c>
      <c r="P37" s="28">
        <f>IF(J37&gt;0, J37/D37, 0)</f>
        <v>0.11635220125786164</v>
      </c>
      <c r="Q37" s="28">
        <f>IF(K37&gt;0, K37/E37, 0)</f>
        <v>0.14814814814814814</v>
      </c>
      <c r="R37" s="28">
        <f>IF(L37&gt;0, L37/F37, 0)</f>
        <v>0.5</v>
      </c>
      <c r="S37" s="28">
        <f>IF(M37&gt;0, M37/G37, 0)</f>
        <v>0</v>
      </c>
      <c r="T37" s="28"/>
      <c r="U37" s="28">
        <f>53/569</f>
        <v>9.3145869947275917E-2</v>
      </c>
      <c r="V37" s="28"/>
      <c r="W37" s="29">
        <f>O37/$U37</f>
        <v>0.94381090607505713</v>
      </c>
      <c r="X37" s="29">
        <f>P37/$U37</f>
        <v>1.2491396701079864</v>
      </c>
      <c r="Y37" s="29">
        <f>Q37/$U37</f>
        <v>1.5904961565338924</v>
      </c>
      <c r="Z37" s="29">
        <f>R37/$U37</f>
        <v>5.367924528301887</v>
      </c>
      <c r="AA37" s="29">
        <f>S37/$U37</f>
        <v>0</v>
      </c>
      <c r="AB37" s="29">
        <f>MAX(W37:AA37)</f>
        <v>5.367924528301887</v>
      </c>
      <c r="AC37" s="29"/>
      <c r="AD37" s="29">
        <f>IF(C37&gt;0,((I37*((3*53)+C37))/(4*C37*53))*(1-(C37-I37)/(569-53)),0)</f>
        <v>1.0198226521175168E-2</v>
      </c>
      <c r="AE37" s="29">
        <f>IF(D37&gt;0,((J37*((3*53)+D37))/(4*D37*53))*(1-(D37-J37)/(569-53)),0)</f>
        <v>0.11922718297498905</v>
      </c>
      <c r="AF37" s="29">
        <f>IF(E37&gt;0,((K37*((3*53)+E37))/(4*E37*53))*(1-(E37-K37)/(569-53)),0)</f>
        <v>0.13557765751710465</v>
      </c>
      <c r="AG37" s="29">
        <f>IF(F37&gt;0,((L37*((3*53)+F37))/(4*F37*53))*(1-(F37-L37)/(569-53)),0)</f>
        <v>0.38688843791136462</v>
      </c>
      <c r="AH37" s="29">
        <f>IF(G37&gt;0,((M37*((3*53)+G37))/(4*G37*53))*(1-(G37-M37)/(569-53)),0)</f>
        <v>0</v>
      </c>
      <c r="AQ37" s="19"/>
      <c r="AR37" s="1"/>
      <c r="AS37" s="1"/>
      <c r="AT37" s="1"/>
      <c r="AU37" s="1"/>
      <c r="AV37" s="23"/>
      <c r="AX37" t="s">
        <v>43</v>
      </c>
      <c r="AY37">
        <f>COUNTIF(AY27:AY34, "&gt;2")</f>
        <v>6</v>
      </c>
      <c r="BD37" t="s">
        <v>43</v>
      </c>
      <c r="BE37">
        <f>COUNTIF(BE27:BE34, "&gt;2")</f>
        <v>2</v>
      </c>
      <c r="BH37" t="s">
        <v>43</v>
      </c>
      <c r="BI37">
        <f>COUNTIF(BI27:BI34, "&gt;2")</f>
        <v>2</v>
      </c>
      <c r="BL37" t="s">
        <v>43</v>
      </c>
      <c r="BM37">
        <f>COUNTIF(BM27:BM34, "&gt;2")</f>
        <v>3</v>
      </c>
      <c r="BP37" t="s">
        <v>43</v>
      </c>
      <c r="BQ37">
        <f>COUNTIF(BQ27:BQ34, "&gt;2")</f>
        <v>4</v>
      </c>
    </row>
    <row r="38" spans="1:70" x14ac:dyDescent="0.35">
      <c r="A38" s="32" t="s">
        <v>56</v>
      </c>
      <c r="B38" s="1" t="s">
        <v>30</v>
      </c>
      <c r="C38" s="1">
        <v>316</v>
      </c>
      <c r="D38" s="1">
        <v>8</v>
      </c>
      <c r="E38" s="1">
        <v>0</v>
      </c>
      <c r="F38" s="1">
        <v>0</v>
      </c>
      <c r="G38" s="1">
        <v>0</v>
      </c>
      <c r="H38" s="1"/>
      <c r="I38" s="1">
        <v>20</v>
      </c>
      <c r="J38" s="1">
        <v>0</v>
      </c>
      <c r="K38" s="1">
        <v>0</v>
      </c>
      <c r="L38" s="1">
        <v>0</v>
      </c>
      <c r="M38" s="1">
        <v>0</v>
      </c>
      <c r="N38" s="1"/>
      <c r="O38" s="30">
        <f>IF(I38&gt;0, I38/C38, 0)</f>
        <v>6.3291139240506333E-2</v>
      </c>
      <c r="P38" s="30">
        <f>IF(J38&gt;0, J38/D38, 0)</f>
        <v>0</v>
      </c>
      <c r="Q38" s="30">
        <f>IF(K38&gt;0, K38/E38, 0)</f>
        <v>0</v>
      </c>
      <c r="R38" s="30">
        <f>IF(L38&gt;0, L38/F38, 0)</f>
        <v>0</v>
      </c>
      <c r="S38" s="30">
        <f>IF(M38&gt;0, M38/G38, 0)</f>
        <v>0</v>
      </c>
      <c r="T38" s="30"/>
      <c r="U38" s="30">
        <f>53/569</f>
        <v>9.3145869947275917E-2</v>
      </c>
      <c r="V38" s="30"/>
      <c r="W38" s="31">
        <f>O38/$U38</f>
        <v>0.67948411750656801</v>
      </c>
      <c r="X38" s="31">
        <f>P38/$U38</f>
        <v>0</v>
      </c>
      <c r="Y38" s="31">
        <f>Q38/$U38</f>
        <v>0</v>
      </c>
      <c r="Z38" s="31">
        <f>R38/$U38</f>
        <v>0</v>
      </c>
      <c r="AA38" s="31">
        <f>S38/$U38</f>
        <v>0</v>
      </c>
      <c r="AB38" s="31">
        <f>MAX(W38:AA38)</f>
        <v>0.67948411750656801</v>
      </c>
      <c r="AC38" s="31"/>
      <c r="AD38" s="31">
        <f>IF(C38&gt;0,((I38*((3*53)+C38))/(4*C38*53))*(1-(C38-I38)/(569-53)),0)</f>
        <v>6.0460765418247325E-2</v>
      </c>
      <c r="AE38" s="31">
        <f>IF(D38&gt;0,((J38*((3*53)+D38))/(4*D38*53))*(1-(D38-J38)/(569-53)),0)</f>
        <v>0</v>
      </c>
      <c r="AF38" s="31">
        <f>IF(E38&gt;0,((K38*((3*53)+E38))/(4*E38*53))*(1-(E38-K38)/(569-53)),0)</f>
        <v>0</v>
      </c>
      <c r="AG38" s="31">
        <f>IF(F38&gt;0,((L38*((3*53)+F38))/(4*F38*53))*(1-(F38-L38)/(569-53)),0)</f>
        <v>0</v>
      </c>
      <c r="AH38" s="31">
        <f>IF(G38&gt;0,((M38*((3*53)+G38))/(4*G38*53))*(1-(G38-M38)/(569-53)),0)</f>
        <v>0</v>
      </c>
    </row>
    <row r="39" spans="1:70" x14ac:dyDescent="0.35">
      <c r="A39" s="32" t="s">
        <v>57</v>
      </c>
      <c r="B39" t="s">
        <v>27</v>
      </c>
      <c r="C39">
        <v>558</v>
      </c>
      <c r="D39">
        <v>278</v>
      </c>
      <c r="E39">
        <v>30</v>
      </c>
      <c r="F39">
        <v>1</v>
      </c>
      <c r="G39">
        <v>0</v>
      </c>
      <c r="I39">
        <v>56</v>
      </c>
      <c r="J39">
        <v>26</v>
      </c>
      <c r="K39">
        <v>3</v>
      </c>
      <c r="L39">
        <v>1</v>
      </c>
      <c r="M39">
        <v>0</v>
      </c>
      <c r="O39" s="28">
        <f>IF(I39&gt;0, I39/C39, 0)</f>
        <v>0.1003584229390681</v>
      </c>
      <c r="P39" s="28">
        <f>IF(J39&gt;0, J39/D39, 0)</f>
        <v>9.3525179856115109E-2</v>
      </c>
      <c r="Q39" s="28">
        <f>IF(K39&gt;0, K39/E39, 0)</f>
        <v>0.1</v>
      </c>
      <c r="R39" s="28">
        <f>IF(L39&gt;0, L39/F39, 0)</f>
        <v>1</v>
      </c>
      <c r="S39" s="28">
        <f>IF(M39&gt;0, M39/G39, 0)</f>
        <v>0</v>
      </c>
      <c r="T39" s="28"/>
      <c r="U39" s="28">
        <f>57/569</f>
        <v>0.10017574692442882</v>
      </c>
      <c r="V39" s="28"/>
      <c r="W39" s="29">
        <f>O39/$U39</f>
        <v>1.0018235553040307</v>
      </c>
      <c r="X39" s="29">
        <f>P39/$U39</f>
        <v>0.93361100593209645</v>
      </c>
      <c r="Y39" s="29">
        <f>Q39/$U39</f>
        <v>0.99824561403508782</v>
      </c>
      <c r="Z39" s="29">
        <f>R39/$U39</f>
        <v>9.9824561403508767</v>
      </c>
      <c r="AA39" s="29">
        <f>S39/$U39</f>
        <v>0</v>
      </c>
      <c r="AB39" s="29">
        <f>MAX(W39:AA39)</f>
        <v>9.9824561403508767</v>
      </c>
      <c r="AC39" s="29"/>
      <c r="AD39" s="29">
        <f>IF(C39&gt;0,((I39*((3*57)+C39))/(4*C39*57))*(1-(C39-I39)/(569-57)),0)</f>
        <v>6.2672432088285226E-3</v>
      </c>
      <c r="AE39" s="29">
        <f>IF(D39&gt;0,((J39*((3*57)+D39))/(4*D39*57))*(1-(D39-J39)/(569-57)),0)</f>
        <v>9.352838452921873E-2</v>
      </c>
      <c r="AF39" s="29">
        <f>IF(E39&gt;0,((K39*((3*57)+E39))/(4*E39*57))*(1-(E39-K39)/(569-57)),0)</f>
        <v>8.3508943256578941E-2</v>
      </c>
      <c r="AG39" s="29">
        <f>IF(F39&gt;0,((L39*((3*57)+F39))/(4*F39*57))*(1-(F39-L39)/(569-57)),0)</f>
        <v>0.75438596491228072</v>
      </c>
      <c r="AH39" s="29">
        <f>IF(G39&gt;0,((M39*((3*57)+G39))/(4*G39*57))*(1-(G39-M39)/(569-57)),0)</f>
        <v>0</v>
      </c>
      <c r="AX39" s="1" t="s">
        <v>45</v>
      </c>
      <c r="AY39" s="1"/>
      <c r="BA39" t="s">
        <v>52</v>
      </c>
    </row>
    <row r="40" spans="1:70" x14ac:dyDescent="0.35">
      <c r="A40" s="32" t="s">
        <v>57</v>
      </c>
      <c r="B40" t="s">
        <v>28</v>
      </c>
      <c r="C40">
        <v>536</v>
      </c>
      <c r="D40">
        <v>387</v>
      </c>
      <c r="E40">
        <v>78</v>
      </c>
      <c r="F40">
        <v>4</v>
      </c>
      <c r="G40">
        <v>0</v>
      </c>
      <c r="I40">
        <v>55</v>
      </c>
      <c r="J40">
        <v>30</v>
      </c>
      <c r="K40">
        <v>8</v>
      </c>
      <c r="L40">
        <v>0</v>
      </c>
      <c r="M40">
        <v>0</v>
      </c>
      <c r="O40" s="28">
        <f>IF(I40&gt;0, I40/C40, 0)</f>
        <v>0.10261194029850747</v>
      </c>
      <c r="P40" s="28">
        <f>IF(J40&gt;0, J40/D40, 0)</f>
        <v>7.7519379844961239E-2</v>
      </c>
      <c r="Q40" s="28">
        <f>IF(K40&gt;0, K40/E40, 0)</f>
        <v>0.10256410256410256</v>
      </c>
      <c r="R40" s="28">
        <f>IF(L40&gt;0, L40/F40, 0)</f>
        <v>0</v>
      </c>
      <c r="S40" s="28">
        <f>IF(M40&gt;0, M40/G40, 0)</f>
        <v>0</v>
      </c>
      <c r="T40" s="28"/>
      <c r="U40" s="28">
        <f>57/569</f>
        <v>0.10017574692442882</v>
      </c>
      <c r="V40" s="28"/>
      <c r="W40" s="29">
        <f>O40/$U40</f>
        <v>1.0243191935061535</v>
      </c>
      <c r="X40" s="29">
        <f>P40/$U40</f>
        <v>0.77383380932952539</v>
      </c>
      <c r="Y40" s="29">
        <f>Q40/$U40</f>
        <v>1.0238416554206027</v>
      </c>
      <c r="Z40" s="29">
        <f>R40/$U40</f>
        <v>0</v>
      </c>
      <c r="AA40" s="29">
        <f>S40/$U40</f>
        <v>0</v>
      </c>
      <c r="AB40" s="29">
        <f>MAX(W40:AA40)</f>
        <v>1.0243191935061535</v>
      </c>
      <c r="AC40" s="29"/>
      <c r="AD40" s="29">
        <f>IF(C40&gt;0,((I40*((3*57)+C40))/(4*C40*57))*(1-(C40-I40)/(569-57)),0)</f>
        <v>1.9265230053474403E-2</v>
      </c>
      <c r="AE40" s="29">
        <f>IF(D40&gt;0,((J40*((3*57)+D40))/(4*D40*57))*(1-(D40-J40)/(569-57)),0)</f>
        <v>5.7434306150550798E-2</v>
      </c>
      <c r="AF40" s="29">
        <f>IF(E40&gt;0,((K40*((3*57)+E40))/(4*E40*57))*(1-(E40-K40)/(569-57)),0)</f>
        <v>9.6696820175438597E-2</v>
      </c>
      <c r="AG40" s="29">
        <f>IF(F40&gt;0,((L40*((3*57)+F40))/(4*F40*57))*(1-(F40-L40)/(569-57)),0)</f>
        <v>0</v>
      </c>
      <c r="AH40" s="29">
        <f>IF(G40&gt;0,((M40*((3*57)+G40))/(4*G40*57))*(1-(G40-M40)/(569-57)),0)</f>
        <v>0</v>
      </c>
      <c r="AX40" t="s">
        <v>26</v>
      </c>
      <c r="AY40" t="str">
        <f>IF(COUNTIF(W3:AA3,AY27), B3, IF(COUNTIF(W4:AA4,AY27), B4, IF(COUNTIF(W5:AA5,AY27), B5, B6)))</f>
        <v>dU</v>
      </c>
      <c r="BA40" t="str">
        <f>ROUND(AY27, 2) &amp; " (" &amp; ROUND(AZ27, 2) &amp; ")"</f>
        <v>8.75 (0.75)</v>
      </c>
    </row>
    <row r="41" spans="1:70" x14ac:dyDescent="0.35">
      <c r="A41" s="32" t="s">
        <v>57</v>
      </c>
      <c r="B41" t="s">
        <v>29</v>
      </c>
      <c r="C41">
        <v>517</v>
      </c>
      <c r="D41">
        <v>253</v>
      </c>
      <c r="E41">
        <v>16</v>
      </c>
      <c r="F41">
        <v>2</v>
      </c>
      <c r="G41">
        <v>0</v>
      </c>
      <c r="I41">
        <v>46</v>
      </c>
      <c r="J41">
        <v>27</v>
      </c>
      <c r="K41">
        <v>4</v>
      </c>
      <c r="L41">
        <v>0</v>
      </c>
      <c r="M41">
        <v>0</v>
      </c>
      <c r="O41" s="28">
        <f>IF(I41&gt;0, I41/C41, 0)</f>
        <v>8.8974854932301742E-2</v>
      </c>
      <c r="P41" s="28">
        <f>IF(J41&gt;0, J41/D41, 0)</f>
        <v>0.1067193675889328</v>
      </c>
      <c r="Q41" s="28">
        <f>IF(K41&gt;0, K41/E41, 0)</f>
        <v>0.25</v>
      </c>
      <c r="R41" s="28">
        <f>IF(L41&gt;0, L41/F41, 0)</f>
        <v>0</v>
      </c>
      <c r="S41" s="28">
        <f>IF(M41&gt;0, M41/G41, 0)</f>
        <v>0</v>
      </c>
      <c r="T41" s="28"/>
      <c r="U41" s="28">
        <f>57/569</f>
        <v>0.10017574692442882</v>
      </c>
      <c r="V41" s="28"/>
      <c r="W41" s="29">
        <f>O41/$U41</f>
        <v>0.88818758695578404</v>
      </c>
      <c r="X41" s="29">
        <f>P41/$U41</f>
        <v>1.0653214062825047</v>
      </c>
      <c r="Y41" s="29">
        <f>Q41/$U41</f>
        <v>2.4956140350877192</v>
      </c>
      <c r="Z41" s="29">
        <f>R41/$U41</f>
        <v>0</v>
      </c>
      <c r="AA41" s="29">
        <f>S41/$U41</f>
        <v>0</v>
      </c>
      <c r="AB41" s="29">
        <f>MAX(W41:AA41)</f>
        <v>2.4956140350877192</v>
      </c>
      <c r="AC41" s="29"/>
      <c r="AD41" s="29">
        <f>IF(C41&gt;0,((I41*((3*57)+C41))/(4*C41*57))*(1-(C41-I41)/(569-57)),0)</f>
        <v>2.1499817604940786E-2</v>
      </c>
      <c r="AE41" s="29">
        <f>IF(D41&gt;0,((J41*((3*57)+D41))/(4*D41*57))*(1-(D41-J41)/(569-57)),0)</f>
        <v>0.11085883867276887</v>
      </c>
      <c r="AF41" s="29">
        <f>IF(E41&gt;0,((K41*((3*57)+E41))/(4*E41*57))*(1-(E41-K41)/(569-57)),0)</f>
        <v>0.20023814418859648</v>
      </c>
      <c r="AG41" s="29">
        <f>IF(F41&gt;0,((L41*((3*57)+F41))/(4*F41*57))*(1-(F41-L41)/(569-57)),0)</f>
        <v>0</v>
      </c>
      <c r="AH41" s="29">
        <f>IF(G41&gt;0,((M41*((3*57)+G41))/(4*G41*57))*(1-(G41-M41)/(569-57)),0)</f>
        <v>0</v>
      </c>
      <c r="AX41" t="s">
        <v>31</v>
      </c>
      <c r="AY41" t="str">
        <f>IF(COUNTIF(W7:AA7,AY28), B7, IF(COUNTIF(W8:AA8,AY28), B8, IF(COUNTIF(W9:AA9,AY28), B9, B10)))</f>
        <v>dE(class)</v>
      </c>
      <c r="BA41" t="str">
        <f t="shared" ref="BA41:BA43" si="9">ROUND(AY28, 2) &amp; " (" &amp; ROUND(AZ28, 2) &amp; ")"</f>
        <v>2.21 (0.25)</v>
      </c>
    </row>
    <row r="42" spans="1:70" x14ac:dyDescent="0.35">
      <c r="A42" s="34" t="s">
        <v>57</v>
      </c>
      <c r="B42" s="1" t="s">
        <v>30</v>
      </c>
      <c r="C42" s="1">
        <v>488</v>
      </c>
      <c r="D42" s="1">
        <v>32</v>
      </c>
      <c r="E42" s="1">
        <v>4</v>
      </c>
      <c r="F42" s="1">
        <v>0</v>
      </c>
      <c r="G42" s="1">
        <v>0</v>
      </c>
      <c r="H42" s="1"/>
      <c r="I42" s="1">
        <v>34</v>
      </c>
      <c r="J42" s="1">
        <v>3</v>
      </c>
      <c r="K42" s="1">
        <v>0</v>
      </c>
      <c r="L42" s="1">
        <v>0</v>
      </c>
      <c r="M42" s="1">
        <v>0</v>
      </c>
      <c r="N42" s="1"/>
      <c r="O42" s="30">
        <f>IF(I42&gt;0, I42/C42, 0)</f>
        <v>6.9672131147540978E-2</v>
      </c>
      <c r="P42" s="30">
        <f>IF(J42&gt;0, J42/D42, 0)</f>
        <v>9.375E-2</v>
      </c>
      <c r="Q42" s="30">
        <f>IF(K42&gt;0, K42/E42, 0)</f>
        <v>0</v>
      </c>
      <c r="R42" s="30">
        <f>IF(L42&gt;0, L42/F42, 0)</f>
        <v>0</v>
      </c>
      <c r="S42" s="30">
        <f>IF(M42&gt;0, M42/G42, 0)</f>
        <v>0</v>
      </c>
      <c r="T42" s="30"/>
      <c r="U42" s="30">
        <f>57/569</f>
        <v>0.10017574692442882</v>
      </c>
      <c r="V42" s="30"/>
      <c r="W42" s="31">
        <f>O42/$U42</f>
        <v>0.69549899338510202</v>
      </c>
      <c r="X42" s="31">
        <f>P42/$U42</f>
        <v>0.9358552631578948</v>
      </c>
      <c r="Y42" s="31">
        <f>Q42/$U42</f>
        <v>0</v>
      </c>
      <c r="Z42" s="31">
        <f>R42/$U42</f>
        <v>0</v>
      </c>
      <c r="AA42" s="31">
        <f>S42/$U42</f>
        <v>0</v>
      </c>
      <c r="AB42" s="31">
        <f>MAX(W42:AA42)</f>
        <v>0.9358552631578948</v>
      </c>
      <c r="AC42" s="31"/>
      <c r="AD42" s="31">
        <f>IF(C42&gt;0,((I42*((3*57)+C42))/(4*C42*57))*(1-(C42-I42)/(569-57)),0)</f>
        <v>2.2812227562374172E-2</v>
      </c>
      <c r="AE42" s="31">
        <f>IF(D42&gt;0,((J42*((3*57)+D42))/(4*D42*57))*(1-(D42-J42)/(569-57)),0)</f>
        <v>7.8742579409950664E-2</v>
      </c>
      <c r="AF42" s="31">
        <f>IF(E42&gt;0,((K42*((3*57)+E42))/(4*E42*57))*(1-(E42-K42)/(569-57)),0)</f>
        <v>0</v>
      </c>
      <c r="AG42" s="31">
        <f>IF(F42&gt;0,((L42*((3*57)+F42))/(4*F42*57))*(1-(F42-L42)/(569-57)),0)</f>
        <v>0</v>
      </c>
      <c r="AH42" s="31">
        <f>IF(G42&gt;0,((M42*((3*57)+G42))/(4*G42*57))*(1-(G42-M42)/(569-57)),0)</f>
        <v>0</v>
      </c>
      <c r="AX42" t="s">
        <v>32</v>
      </c>
      <c r="AY42" t="str">
        <f>IF(COUNTIF(W11:AA11,AY29), B11, IF(COUNTIF(W12:AA12,AY29), B12, IF(COUNTIF(W13:AA13,AY29), B13, B14)))</f>
        <v>dE(class)</v>
      </c>
      <c r="BA42" t="str">
        <f t="shared" si="9"/>
        <v>1.1 (0.13)</v>
      </c>
    </row>
    <row r="43" spans="1:70" x14ac:dyDescent="0.35">
      <c r="A43" s="32" t="s">
        <v>35</v>
      </c>
      <c r="B43" t="s">
        <v>27</v>
      </c>
      <c r="C43" s="25">
        <v>569</v>
      </c>
      <c r="D43" s="25">
        <v>463</v>
      </c>
      <c r="E43" s="25">
        <v>45</v>
      </c>
      <c r="F43" s="25">
        <v>0</v>
      </c>
      <c r="G43" s="25">
        <v>0</v>
      </c>
      <c r="I43" s="25">
        <v>39</v>
      </c>
      <c r="J43" s="25">
        <v>36</v>
      </c>
      <c r="K43" s="25">
        <v>6</v>
      </c>
      <c r="L43" s="25">
        <v>0</v>
      </c>
      <c r="M43" s="25">
        <v>0</v>
      </c>
      <c r="O43" s="2">
        <f>IF(I43&gt;0, I43/C43, 0)</f>
        <v>6.8541300527240778E-2</v>
      </c>
      <c r="P43" s="2">
        <f>IF(J43&gt;0, J43/D43, 0)</f>
        <v>7.775377969762419E-2</v>
      </c>
      <c r="Q43" s="2">
        <f>IF(K43&gt;0, K43/E43, 0)</f>
        <v>0.13333333333333333</v>
      </c>
      <c r="R43" s="2">
        <f>IF(L43&gt;0, L43/F43, 0)</f>
        <v>0</v>
      </c>
      <c r="S43" s="2">
        <f>IF(M43&gt;0, M43/G43, 0)</f>
        <v>0</v>
      </c>
      <c r="T43" s="2"/>
      <c r="U43" s="2">
        <f>39/569</f>
        <v>6.8541300527240778E-2</v>
      </c>
      <c r="V43" s="2"/>
      <c r="W43" s="3">
        <f>O43/$U43</f>
        <v>1</v>
      </c>
      <c r="X43" s="3">
        <f>P43/$U43</f>
        <v>1.1344077089217477</v>
      </c>
      <c r="Y43" s="3">
        <f>Q43/$U43</f>
        <v>1.945299145299145</v>
      </c>
      <c r="Z43" s="3">
        <f>R43/$U43</f>
        <v>0</v>
      </c>
      <c r="AA43" s="3">
        <f>S43/$U43</f>
        <v>0</v>
      </c>
      <c r="AB43" s="3">
        <f>MAX(W43:AA43)</f>
        <v>1.945299145299145</v>
      </c>
      <c r="AC43" s="3"/>
      <c r="AD43" s="3">
        <f>IF(C43&gt;0,((I43*((3*39)+C43))/(4*C43*39))*(1-(C43-I43)/(569-39)),0)</f>
        <v>0</v>
      </c>
      <c r="AE43" s="3">
        <f>IF(D43&gt;0,((J43*((3*39)+D43))/(4*D43*39))*(1-(D43-J43)/(569-39)),0)</f>
        <v>5.6180585379004215E-2</v>
      </c>
      <c r="AF43" s="3">
        <f>IF(E43&gt;0,((K43*((3*39)+E43))/(4*E43*39))*(1-(E43-K43)/(569-39)),0)</f>
        <v>0.12827285921625545</v>
      </c>
      <c r="AG43" s="3">
        <f>IF(F43&gt;0,((L43*((3*39)+F43))/(4*F43*39))*(1-(F43-L43)/(569-39)),0)</f>
        <v>0</v>
      </c>
      <c r="AH43" s="3">
        <f>IF(G43&gt;0,((M43*((3*39)+G43))/(4*G43*39))*(1-(G43-M43)/(569-39)),0)</f>
        <v>0</v>
      </c>
      <c r="AX43" t="s">
        <v>33</v>
      </c>
      <c r="AY43" t="str">
        <f>IF(COUNTIF(W15:AA15,AY30), B15, IF(COUNTIF(W16:AA16,AY30), B16, IF(COUNTIF(W17:AA17,AY30), B17, B18)))</f>
        <v>dU</v>
      </c>
      <c r="BA43" t="str">
        <f t="shared" si="9"/>
        <v>9.81 (0.38)</v>
      </c>
    </row>
    <row r="44" spans="1:70" x14ac:dyDescent="0.35">
      <c r="A44" s="32" t="s">
        <v>35</v>
      </c>
      <c r="B44" t="s">
        <v>28</v>
      </c>
      <c r="C44" s="25">
        <v>431</v>
      </c>
      <c r="D44" s="25">
        <v>87</v>
      </c>
      <c r="E44" s="25">
        <v>0</v>
      </c>
      <c r="F44" s="25">
        <v>0</v>
      </c>
      <c r="G44" s="25">
        <v>0</v>
      </c>
      <c r="I44" s="25">
        <v>33</v>
      </c>
      <c r="J44" s="25">
        <v>5</v>
      </c>
      <c r="K44" s="25">
        <v>0</v>
      </c>
      <c r="L44" s="25">
        <v>0</v>
      </c>
      <c r="M44" s="25">
        <v>0</v>
      </c>
      <c r="O44" s="2">
        <f>IF(I44&gt;0, I44/C44, 0)</f>
        <v>7.6566125290023199E-2</v>
      </c>
      <c r="P44" s="2">
        <f>IF(J44&gt;0, J44/D44, 0)</f>
        <v>5.7471264367816091E-2</v>
      </c>
      <c r="Q44" s="2">
        <f>IF(K44&gt;0, K44/E44, 0)</f>
        <v>0</v>
      </c>
      <c r="R44" s="2">
        <f>IF(L44&gt;0, L44/F44, 0)</f>
        <v>0</v>
      </c>
      <c r="S44" s="2">
        <f>IF(M44&gt;0, M44/G44, 0)</f>
        <v>0</v>
      </c>
      <c r="T44" s="2"/>
      <c r="U44" s="2">
        <f>39/569</f>
        <v>6.8541300527240778E-2</v>
      </c>
      <c r="V44" s="2"/>
      <c r="W44" s="3">
        <f>O44/$U44</f>
        <v>1.1170801356416205</v>
      </c>
      <c r="X44" s="3">
        <f>P44/$U44</f>
        <v>0.83849101090480394</v>
      </c>
      <c r="Y44" s="3">
        <f>Q44/$U44</f>
        <v>0</v>
      </c>
      <c r="Z44" s="3">
        <f>R44/$U44</f>
        <v>0</v>
      </c>
      <c r="AA44" s="3">
        <f>S44/$U44</f>
        <v>0</v>
      </c>
      <c r="AB44" s="3">
        <f>MAX(W44:AA44)</f>
        <v>1.1170801356416205</v>
      </c>
      <c r="AC44" s="3"/>
      <c r="AD44" s="3">
        <f>IF(C44&gt;0,((I44*((3*39)+C44))/(4*C44*39))*(1-(C44-I44)/(569-39)),0)</f>
        <v>6.6987025144885304E-2</v>
      </c>
      <c r="AE44" s="3">
        <f>IF(D44&gt;0,((J44*((3*39)+D44))/(4*D44*39))*(1-(D44-J44)/(569-39)),0)</f>
        <v>6.3527017333133151E-2</v>
      </c>
      <c r="AF44" s="3">
        <f>IF(E44&gt;0,((K44*((3*39)+E44))/(4*E44*39))*(1-(E44-K44)/(569-39)),0)</f>
        <v>0</v>
      </c>
      <c r="AG44" s="3">
        <f>IF(F44&gt;0,((L44*((3*39)+F44))/(4*F44*39))*(1-(F44-L44)/(569-39)),0)</f>
        <v>0</v>
      </c>
      <c r="AH44" s="3">
        <f>IF(G44&gt;0,((M44*((3*39)+G44))/(4*G44*39))*(1-(G44-M44)/(569-39)),0)</f>
        <v>0</v>
      </c>
      <c r="AX44" t="s">
        <v>34</v>
      </c>
      <c r="AY44" t="str">
        <f>IF(COUNTIF(W19:AA19,AY31), B19, IF(COUNTIF(W20:AA20,AY31), B20, IF(COUNTIF(W21:AA21,AY31), B21, B22)))</f>
        <v>dE</v>
      </c>
      <c r="BA44" t="str">
        <f>ROUND(AY31, 2) &amp; " (" &amp; ROUND(AZ31, 2) &amp; ")"</f>
        <v>3.56 (0.18)</v>
      </c>
    </row>
    <row r="45" spans="1:70" x14ac:dyDescent="0.35">
      <c r="A45" s="32" t="s">
        <v>35</v>
      </c>
      <c r="B45" t="s">
        <v>29</v>
      </c>
      <c r="C45" s="25">
        <v>564</v>
      </c>
      <c r="D45" s="25">
        <v>431</v>
      </c>
      <c r="E45" s="25">
        <v>109</v>
      </c>
      <c r="F45" s="25">
        <v>8</v>
      </c>
      <c r="G45" s="25">
        <v>1</v>
      </c>
      <c r="I45" s="25">
        <v>39</v>
      </c>
      <c r="J45" s="25">
        <v>29</v>
      </c>
      <c r="K45" s="25">
        <v>9</v>
      </c>
      <c r="L45" s="25">
        <v>1</v>
      </c>
      <c r="M45" s="25">
        <v>0</v>
      </c>
      <c r="O45" s="2">
        <f>IF(I45&gt;0, I45/C45, 0)</f>
        <v>6.9148936170212769E-2</v>
      </c>
      <c r="P45" s="2">
        <f>IF(J45&gt;0, J45/D45, 0)</f>
        <v>6.7285382830626447E-2</v>
      </c>
      <c r="Q45" s="2">
        <f>IF(K45&gt;0, K45/E45, 0)</f>
        <v>8.2568807339449546E-2</v>
      </c>
      <c r="R45" s="2">
        <f>IF(L45&gt;0, L45/F45, 0)</f>
        <v>0.125</v>
      </c>
      <c r="S45" s="2">
        <f>IF(M45&gt;0, M45/G45, 0)</f>
        <v>0</v>
      </c>
      <c r="T45" s="2"/>
      <c r="U45" s="2">
        <f>39/569</f>
        <v>6.8541300527240778E-2</v>
      </c>
      <c r="V45" s="2"/>
      <c r="W45" s="3">
        <f>O45/$U45</f>
        <v>1.0088652482269502</v>
      </c>
      <c r="X45" s="3">
        <f>P45/$U45</f>
        <v>0.98167648283657549</v>
      </c>
      <c r="Y45" s="3">
        <f>Q45/$U45</f>
        <v>1.2046577275935073</v>
      </c>
      <c r="Z45" s="3">
        <f>R45/$U45</f>
        <v>1.8237179487179487</v>
      </c>
      <c r="AA45" s="3">
        <f>S45/$U45</f>
        <v>0</v>
      </c>
      <c r="AB45" s="3">
        <f>MAX(W45:AA45)</f>
        <v>1.8237179487179487</v>
      </c>
      <c r="AC45" s="3"/>
      <c r="AD45" s="3">
        <f>IF(C45&gt;0,((I45*((3*39)+C45))/(4*C45*39))*(1-(C45-I45)/(569-39)),0)</f>
        <v>2.8477519068647122E-3</v>
      </c>
      <c r="AE45" s="3">
        <f>IF(D45&gt;0,((J45*((3*39)+D45))/(4*D45*39))*(1-(D45-J45)/(569-39)),0)</f>
        <v>5.7083525559645146E-2</v>
      </c>
      <c r="AF45" s="3">
        <f>IF(E45&gt;0,((K45*((3*39)+E45))/(4*E45*39))*(1-(E45-K45)/(569-39)),0)</f>
        <v>9.704930693332979E-2</v>
      </c>
      <c r="AG45" s="3">
        <f>IF(F45&gt;0,((L45*((3*39)+F45))/(4*F45*39))*(1-(F45-L45)/(569-39)),0)</f>
        <v>9.8837385099177555E-2</v>
      </c>
      <c r="AH45" s="3">
        <f>IF(G45&gt;0,((M45*((3*39)+G45))/(4*G45*39))*(1-(G45-M45)/(569-39)),0)</f>
        <v>0</v>
      </c>
      <c r="AX45" t="s">
        <v>35</v>
      </c>
      <c r="AY45" t="str">
        <f>IF(COUNTIF(W23:AA23,AY32), B23, IF(COUNTIF(W24:AA24,AY32), B24, IF(COUNTIF(W25:AA25,AY32), B25, B26)))</f>
        <v>dE(class)</v>
      </c>
      <c r="BA45" t="str">
        <f t="shared" ref="BA45:BA47" si="10">ROUND(AY32, 2) &amp; " (" &amp; ROUND(AZ32, 2) &amp; ")"</f>
        <v>1.52 (0.13)</v>
      </c>
    </row>
    <row r="46" spans="1:70" x14ac:dyDescent="0.35">
      <c r="A46" s="32" t="s">
        <v>35</v>
      </c>
      <c r="B46" s="1" t="s">
        <v>30</v>
      </c>
      <c r="C46" s="1">
        <v>14</v>
      </c>
      <c r="D46" s="1">
        <v>0</v>
      </c>
      <c r="E46" s="1">
        <v>0</v>
      </c>
      <c r="F46" s="1">
        <v>0</v>
      </c>
      <c r="G46" s="1">
        <v>0</v>
      </c>
      <c r="H46" s="1"/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/>
      <c r="O46" s="9">
        <f>IF(I46&gt;0, I46/C46, 0)</f>
        <v>0</v>
      </c>
      <c r="P46" s="9">
        <f>IF(J46&gt;0, J46/D46, 0)</f>
        <v>0</v>
      </c>
      <c r="Q46" s="9">
        <f>IF(K46&gt;0, K46/E46, 0)</f>
        <v>0</v>
      </c>
      <c r="R46" s="9">
        <f>IF(L46&gt;0, L46/F46, 0)</f>
        <v>0</v>
      </c>
      <c r="S46" s="9">
        <f>IF(M46&gt;0, M46/G46, 0)</f>
        <v>0</v>
      </c>
      <c r="T46" s="9"/>
      <c r="U46" s="9">
        <f>39/569</f>
        <v>6.8541300527240778E-2</v>
      </c>
      <c r="V46" s="9"/>
      <c r="W46" s="10">
        <f>O46/$U46</f>
        <v>0</v>
      </c>
      <c r="X46" s="10">
        <f>P46/$U46</f>
        <v>0</v>
      </c>
      <c r="Y46" s="10">
        <f>Q46/$U46</f>
        <v>0</v>
      </c>
      <c r="Z46" s="10">
        <f>R46/$U46</f>
        <v>0</v>
      </c>
      <c r="AA46" s="10">
        <f>S46/$U46</f>
        <v>0</v>
      </c>
      <c r="AB46" s="10">
        <f>MAX(W46:AA46)</f>
        <v>0</v>
      </c>
      <c r="AC46" s="10"/>
      <c r="AD46" s="10">
        <f>IF(C46&gt;0,((I46*((3*39)+C46))/(4*C46*39))*(1-(C46-I46)/(569-39)),0)</f>
        <v>0</v>
      </c>
      <c r="AE46" s="10">
        <f>IF(D46&gt;0,((J46*((3*39)+D46))/(4*D46*39))*(1-(D46-J46)/(569-39)),0)</f>
        <v>0</v>
      </c>
      <c r="AF46" s="10">
        <f>IF(E46&gt;0,((K46*((3*39)+E46))/(4*E46*39))*(1-(E46-K46)/(569-39)),0)</f>
        <v>0</v>
      </c>
      <c r="AG46" s="10">
        <f>IF(F46&gt;0,((L46*((3*39)+F46))/(4*F46*39))*(1-(F46-L46)/(569-39)),0)</f>
        <v>0</v>
      </c>
      <c r="AH46" s="10">
        <f>IF(G46&gt;0,((M46*((3*39)+G46))/(4*G46*39))*(1-(G46-M46)/(569-39)),0)</f>
        <v>0</v>
      </c>
      <c r="AX46" t="s">
        <v>37</v>
      </c>
      <c r="AY46" t="str">
        <f>IF(COUNTIF(W27:AA27,AY33), B27, IF(COUNTIF(W28:AA28,AY33), B28, IF(COUNTIF(W29:AA29,AY33), B29, B30)))</f>
        <v>dU</v>
      </c>
      <c r="BA46" t="str">
        <f t="shared" si="10"/>
        <v>3.28 (0.27)</v>
      </c>
    </row>
    <row r="47" spans="1:70" x14ac:dyDescent="0.35">
      <c r="A47" s="32" t="s">
        <v>37</v>
      </c>
      <c r="B47" t="s">
        <v>27</v>
      </c>
      <c r="C47" s="25">
        <v>501</v>
      </c>
      <c r="D47" s="25">
        <v>92</v>
      </c>
      <c r="E47" s="25">
        <v>3</v>
      </c>
      <c r="F47" s="25">
        <v>0</v>
      </c>
      <c r="G47" s="25">
        <v>0</v>
      </c>
      <c r="I47" s="25">
        <v>56</v>
      </c>
      <c r="J47" s="25">
        <v>13</v>
      </c>
      <c r="K47" s="25">
        <v>0</v>
      </c>
      <c r="L47" s="25">
        <v>0</v>
      </c>
      <c r="M47" s="25">
        <v>0</v>
      </c>
      <c r="O47" s="2">
        <f>IF(I47&gt;0, I47/C47, 0)</f>
        <v>0.11177644710578842</v>
      </c>
      <c r="P47" s="2">
        <f>IF(J47&gt;0, J47/D47, 0)</f>
        <v>0.14130434782608695</v>
      </c>
      <c r="Q47" s="2">
        <f>IF(K47&gt;0, K47/E47, 0)</f>
        <v>0</v>
      </c>
      <c r="R47" s="2">
        <f>IF(L47&gt;0, L47/F47, 0)</f>
        <v>0</v>
      </c>
      <c r="S47" s="2">
        <f>IF(M47&gt;0, M47/G47, 0)</f>
        <v>0</v>
      </c>
      <c r="T47" s="2"/>
      <c r="U47" s="2">
        <f>56/569</f>
        <v>9.8418277680140595E-2</v>
      </c>
      <c r="V47" s="2"/>
      <c r="W47" s="3">
        <f>O47/$U47</f>
        <v>1.1357285429141717</v>
      </c>
      <c r="X47" s="3">
        <f>P47/$U47</f>
        <v>1.4357531055900621</v>
      </c>
      <c r="Y47" s="3">
        <f>Q47/$U47</f>
        <v>0</v>
      </c>
      <c r="Z47" s="3">
        <f>R47/$U47</f>
        <v>0</v>
      </c>
      <c r="AA47" s="3">
        <f>S47/$U47</f>
        <v>0</v>
      </c>
      <c r="AB47" s="3">
        <f>MAX(W47:AA47)</f>
        <v>1.4357531055900621</v>
      </c>
      <c r="AC47" s="3"/>
      <c r="AD47" s="3">
        <f>IF(C47&gt;0,((I47*((3*56)+C47))/(4*C47*56))*(1-(C47-I47)/(569-56)),0)</f>
        <v>4.4250679926696311E-2</v>
      </c>
      <c r="AE47" s="3">
        <f>IF(D47&gt;0,((J47*((3*56)+D47))/(4*D47*56))*(1-(D47-J47)/(569-56)),0)</f>
        <v>0.13875646241206882</v>
      </c>
      <c r="AF47" s="3">
        <f>IF(E47&gt;0,((K47*((3*56)+E47))/(4*E47*56))*(1-(E47-K47)/(569-56)),0)</f>
        <v>0</v>
      </c>
      <c r="AG47" s="3">
        <f>IF(F47&gt;0,((L47*((3*56)+F47))/(4*F47*56))*(1-(F47-L47)/(569-56)),0)</f>
        <v>0</v>
      </c>
      <c r="AH47" s="3">
        <f>IF(G47&gt;0,((M47*((3*56)+G47))/(4*G47*56))*(1-(G47-M47)/(569-56)),0)</f>
        <v>0</v>
      </c>
      <c r="AX47" t="s">
        <v>38</v>
      </c>
      <c r="AY47" t="str">
        <f>IF(COUNTIF(W31:AA31,AY34), B31, IF(COUNTIF(W32:AA32,AY34), B32, IF(COUNTIF(W33:AA33,AY34), B33, B34)))</f>
        <v>dE(class)</v>
      </c>
      <c r="BA47" t="str">
        <f t="shared" si="10"/>
        <v>8.25 (0.75)</v>
      </c>
    </row>
    <row r="48" spans="1:70" x14ac:dyDescent="0.35">
      <c r="A48" s="32" t="s">
        <v>37</v>
      </c>
      <c r="B48" t="s">
        <v>28</v>
      </c>
      <c r="C48" s="25">
        <v>15</v>
      </c>
      <c r="D48" s="25">
        <v>0</v>
      </c>
      <c r="E48" s="25">
        <v>0</v>
      </c>
      <c r="F48" s="25">
        <v>0</v>
      </c>
      <c r="G48" s="25">
        <v>0</v>
      </c>
      <c r="I48" s="25">
        <v>1</v>
      </c>
      <c r="J48" s="25">
        <v>0</v>
      </c>
      <c r="K48" s="25">
        <v>0</v>
      </c>
      <c r="L48" s="25">
        <v>0</v>
      </c>
      <c r="M48" s="25">
        <v>0</v>
      </c>
      <c r="O48" s="2">
        <f>IF(I48&gt;0, I48/C48, 0)</f>
        <v>6.6666666666666666E-2</v>
      </c>
      <c r="P48" s="2">
        <f>IF(J48&gt;0, J48/D48, 0)</f>
        <v>0</v>
      </c>
      <c r="Q48" s="2">
        <f>IF(K48&gt;0, K48/E48, 0)</f>
        <v>0</v>
      </c>
      <c r="R48" s="2">
        <f>IF(L48&gt;0, L48/F48, 0)</f>
        <v>0</v>
      </c>
      <c r="S48" s="2">
        <f>IF(M48&gt;0, M48/G48, 0)</f>
        <v>0</v>
      </c>
      <c r="T48" s="2"/>
      <c r="U48" s="2">
        <f>56/569</f>
        <v>9.8418277680140595E-2</v>
      </c>
      <c r="V48" s="2"/>
      <c r="W48" s="3">
        <f>O48/$U48</f>
        <v>0.67738095238095242</v>
      </c>
      <c r="X48" s="3">
        <f>P48/$U48</f>
        <v>0</v>
      </c>
      <c r="Y48" s="3">
        <f>Q48/$U48</f>
        <v>0</v>
      </c>
      <c r="Z48" s="3">
        <f>R48/$U48</f>
        <v>0</v>
      </c>
      <c r="AA48" s="3">
        <f>S48/$U48</f>
        <v>0</v>
      </c>
      <c r="AB48" s="3">
        <f>MAX(W48:AA48)</f>
        <v>0.67738095238095242</v>
      </c>
      <c r="AC48" s="3"/>
      <c r="AD48" s="3">
        <f>IF(C48&gt;0,((I48*((3*56)+C48))/(4*C48*56))*(1-(C48-I48)/(569-56)),0)</f>
        <v>5.2977930938457256E-2</v>
      </c>
      <c r="AE48" s="3">
        <f>IF(D48&gt;0,((J48*((3*56)+D48))/(4*D48*56))*(1-(D48-J48)/(569-56)),0)</f>
        <v>0</v>
      </c>
      <c r="AF48" s="3">
        <f>IF(E48&gt;0,((K48*((3*56)+E48))/(4*E48*56))*(1-(E48-K48)/(569-56)),0)</f>
        <v>0</v>
      </c>
      <c r="AG48" s="3">
        <f>IF(F48&gt;0,((L48*((3*56)+F48))/(4*F48*56))*(1-(F48-L48)/(569-56)),0)</f>
        <v>0</v>
      </c>
      <c r="AH48" s="3">
        <f>IF(G48&gt;0,((M48*((3*56)+G48))/(4*G48*56))*(1-(G48-M48)/(569-56)),0)</f>
        <v>0</v>
      </c>
    </row>
    <row r="49" spans="1:52" x14ac:dyDescent="0.35">
      <c r="A49" s="32" t="s">
        <v>37</v>
      </c>
      <c r="B49" t="s">
        <v>29</v>
      </c>
      <c r="C49" s="25">
        <v>539</v>
      </c>
      <c r="D49" s="25">
        <v>164</v>
      </c>
      <c r="E49" s="25">
        <v>10</v>
      </c>
      <c r="F49" s="25">
        <v>0</v>
      </c>
      <c r="G49" s="25">
        <v>0</v>
      </c>
      <c r="I49" s="25">
        <v>56</v>
      </c>
      <c r="J49" s="25">
        <v>22</v>
      </c>
      <c r="K49" s="25">
        <v>0</v>
      </c>
      <c r="L49" s="25">
        <v>0</v>
      </c>
      <c r="M49" s="25">
        <v>0</v>
      </c>
      <c r="O49" s="2">
        <f>IF(I49&gt;0, I49/C49, 0)</f>
        <v>0.1038961038961039</v>
      </c>
      <c r="P49" s="2">
        <f>IF(J49&gt;0, J49/D49, 0)</f>
        <v>0.13414634146341464</v>
      </c>
      <c r="Q49" s="2">
        <f>IF(K49&gt;0, K49/E49, 0)</f>
        <v>0</v>
      </c>
      <c r="R49" s="2">
        <f>IF(L49&gt;0, L49/F49, 0)</f>
        <v>0</v>
      </c>
      <c r="S49" s="2">
        <f>IF(M49&gt;0, M49/G49, 0)</f>
        <v>0</v>
      </c>
      <c r="T49" s="2"/>
      <c r="U49" s="2">
        <f>56/569</f>
        <v>9.8418277680140595E-2</v>
      </c>
      <c r="V49" s="2"/>
      <c r="W49" s="3">
        <f>O49/$U49</f>
        <v>1.0556586270871986</v>
      </c>
      <c r="X49" s="3">
        <f>P49/$U49</f>
        <v>1.3630226480836238</v>
      </c>
      <c r="Y49" s="3">
        <f>Q49/$U49</f>
        <v>0</v>
      </c>
      <c r="Z49" s="3">
        <f>R49/$U49</f>
        <v>0</v>
      </c>
      <c r="AA49" s="3">
        <f>S49/$U49</f>
        <v>0</v>
      </c>
      <c r="AB49" s="27">
        <f>MAX(W49:AA49)</f>
        <v>1.3630226480836238</v>
      </c>
      <c r="AC49" s="27"/>
      <c r="AD49" s="3">
        <f>IF(C49&gt;0,((I49*((3*56)+C49))/(4*C49*56))*(1-(C49-I49)/(569-56)),0)</f>
        <v>1.9176729703045493E-2</v>
      </c>
      <c r="AE49" s="3">
        <f>IF(D49&gt;0,((J49*((3*56)+D49))/(4*D49*56))*(1-(D49-J49)/(569-56)),0)</f>
        <v>0.14378892692435696</v>
      </c>
      <c r="AF49" s="3">
        <f>IF(E49&gt;0,((K49*((3*56)+E49))/(4*E49*56))*(1-(E49-K49)/(569-56)),0)</f>
        <v>0</v>
      </c>
      <c r="AG49" s="3">
        <f>IF(F49&gt;0,((L49*((3*56)+F49))/(4*F49*56))*(1-(F49-L49)/(569-56)),0)</f>
        <v>0</v>
      </c>
      <c r="AH49" s="3">
        <f>IF(G49&gt;0,((M49*((3*56)+G49))/(4*G49*56))*(1-(G49-M49)/(569-56)),0)</f>
        <v>0</v>
      </c>
      <c r="AX49" t="s">
        <v>46</v>
      </c>
      <c r="AY49" t="s">
        <v>47</v>
      </c>
    </row>
    <row r="50" spans="1:52" x14ac:dyDescent="0.35">
      <c r="A50" s="32" t="s">
        <v>37</v>
      </c>
      <c r="B50" s="1" t="s">
        <v>30</v>
      </c>
      <c r="C50" s="1">
        <v>14</v>
      </c>
      <c r="D50" s="1">
        <v>0</v>
      </c>
      <c r="E50" s="1">
        <v>0</v>
      </c>
      <c r="F50" s="1">
        <v>0</v>
      </c>
      <c r="G50" s="1">
        <v>0</v>
      </c>
      <c r="H50" s="1"/>
      <c r="I50" s="1">
        <v>1</v>
      </c>
      <c r="J50" s="1">
        <v>0</v>
      </c>
      <c r="K50" s="1">
        <v>0</v>
      </c>
      <c r="L50" s="1">
        <v>0</v>
      </c>
      <c r="M50" s="1">
        <v>0</v>
      </c>
      <c r="N50" s="1"/>
      <c r="O50" s="9">
        <f>IF(I50&gt;0, I50/C50, 0)</f>
        <v>7.1428571428571425E-2</v>
      </c>
      <c r="P50" s="9">
        <f>IF(J50&gt;0, J50/D50, 0)</f>
        <v>0</v>
      </c>
      <c r="Q50" s="9">
        <f>IF(K50&gt;0, K50/E50, 0)</f>
        <v>0</v>
      </c>
      <c r="R50" s="9">
        <f>IF(L50&gt;0, L50/F50, 0)</f>
        <v>0</v>
      </c>
      <c r="S50" s="9">
        <f>IF(M50&gt;0, M50/G50, 0)</f>
        <v>0</v>
      </c>
      <c r="T50" s="9"/>
      <c r="U50" s="9">
        <f>56/569</f>
        <v>9.8418277680140595E-2</v>
      </c>
      <c r="V50" s="9"/>
      <c r="W50" s="10">
        <f>O50/$U50</f>
        <v>0.72576530612244894</v>
      </c>
      <c r="X50" s="10">
        <f>P50/$U50</f>
        <v>0</v>
      </c>
      <c r="Y50" s="10">
        <f>Q50/$U50</f>
        <v>0</v>
      </c>
      <c r="Z50" s="10">
        <f>R50/$U50</f>
        <v>0</v>
      </c>
      <c r="AA50" s="10">
        <f>S50/$U50</f>
        <v>0</v>
      </c>
      <c r="AB50" s="10">
        <f>MAX(W50:AA50)</f>
        <v>0.72576530612244894</v>
      </c>
      <c r="AC50" s="10"/>
      <c r="AD50" s="10">
        <f>IF(C50&gt;0,((I50*((3*56)+C50))/(4*C50*56))*(1-(C50-I50)/(569-56)),0)</f>
        <v>5.6565023670286825E-2</v>
      </c>
      <c r="AE50" s="10">
        <f>IF(D50&gt;0,((J50*((3*56)+D50))/(4*D50*56))*(1-(D50-J50)/(569-56)),0)</f>
        <v>0</v>
      </c>
      <c r="AF50" s="10">
        <f>IF(E50&gt;0,((K50*((3*56)+E50))/(4*E50*56))*(1-(E50-K50)/(569-56)),0)</f>
        <v>0</v>
      </c>
      <c r="AG50" s="10">
        <f>IF(F50&gt;0,((L50*((3*56)+F50))/(4*F50*56))*(1-(F50-L50)/(569-56)),0)</f>
        <v>0</v>
      </c>
      <c r="AH50" s="10">
        <f>IF(G50&gt;0,((M50*((3*56)+G50))/(4*G50*56))*(1-(G50-M50)/(569-56)),0)</f>
        <v>0</v>
      </c>
      <c r="AX50" t="s">
        <v>27</v>
      </c>
      <c r="AY50">
        <f>COUNTIF(AY$40:AY$47, AX50)</f>
        <v>4</v>
      </c>
    </row>
    <row r="51" spans="1:52" x14ac:dyDescent="0.35">
      <c r="A51" s="32" t="s">
        <v>38</v>
      </c>
      <c r="B51" t="s">
        <v>27</v>
      </c>
      <c r="C51" s="25">
        <v>561</v>
      </c>
      <c r="D51" s="25">
        <v>388</v>
      </c>
      <c r="E51" s="25">
        <v>74</v>
      </c>
      <c r="F51" s="25">
        <v>7</v>
      </c>
      <c r="G51" s="25">
        <v>0</v>
      </c>
      <c r="I51" s="25">
        <v>53</v>
      </c>
      <c r="J51" s="25">
        <v>40</v>
      </c>
      <c r="K51" s="25">
        <v>9</v>
      </c>
      <c r="L51" s="25">
        <v>0</v>
      </c>
      <c r="M51" s="25">
        <v>0</v>
      </c>
      <c r="O51" s="2">
        <f>IF(I51&gt;0, I51/C51, 0)</f>
        <v>9.4474153297682703E-2</v>
      </c>
      <c r="P51" s="2">
        <f>IF(J51&gt;0, J51/D51, 0)</f>
        <v>0.10309278350515463</v>
      </c>
      <c r="Q51" s="2">
        <f>IF(K51&gt;0, K51/E51, 0)</f>
        <v>0.12162162162162163</v>
      </c>
      <c r="R51" s="2">
        <f>IF(L51&gt;0, L51/F51, 0)</f>
        <v>0</v>
      </c>
      <c r="S51" s="2">
        <f>IF(M51&gt;0, M51/G51, 0)</f>
        <v>0</v>
      </c>
      <c r="T51" s="2"/>
      <c r="U51" s="2">
        <f>53/569</f>
        <v>9.3145869947275917E-2</v>
      </c>
      <c r="V51" s="2"/>
      <c r="W51" s="3">
        <f>O51/$U51</f>
        <v>1.0142602495543671</v>
      </c>
      <c r="X51" s="3">
        <f>P51/$U51</f>
        <v>1.1067885625364715</v>
      </c>
      <c r="Y51" s="3">
        <f>Q51/$U51</f>
        <v>1.3057113717491078</v>
      </c>
      <c r="Z51" s="3">
        <f>R51/$U51</f>
        <v>0</v>
      </c>
      <c r="AA51" s="3">
        <f>S51/$U51</f>
        <v>0</v>
      </c>
      <c r="AB51" s="3">
        <f>MAX(W51:AA51)</f>
        <v>1.3057113717491078</v>
      </c>
      <c r="AC51" s="3"/>
      <c r="AD51" s="3">
        <f>IF(C51&gt;0,((I51*((3*53)+C51))/(4*C51*53))*(1-(C51-I51)/(569-53)),0)</f>
        <v>4.9745056585001951E-3</v>
      </c>
      <c r="AE51" s="3">
        <f>IF(D51&gt;0,((J51*((3*53)+D51))/(4*D51*53))*(1-(D51-J51)/(569-53)),0)</f>
        <v>8.6604271180613687E-2</v>
      </c>
      <c r="AF51" s="3">
        <f>IF(E51&gt;0,((K51*((3*53)+E51))/(4*E51*53))*(1-(E51-K51)/(569-53)),0)</f>
        <v>0.11683089133451134</v>
      </c>
      <c r="AG51" s="3">
        <f>IF(F51&gt;0,((L51*((3*53)+F51))/(4*F51*53))*(1-(F51-L51)/(569-53)),0)</f>
        <v>0</v>
      </c>
      <c r="AH51" s="3">
        <f>IF(G51&gt;0,((M51*((3*53)+G51))/(4*G51*53))*(1-(G51-M51)/(569-53)),0)</f>
        <v>0</v>
      </c>
      <c r="AX51" t="s">
        <v>28</v>
      </c>
      <c r="AY51">
        <f t="shared" ref="AY51:AY53" si="11">COUNTIF(AY$40:AY$47, AX51)</f>
        <v>1</v>
      </c>
    </row>
    <row r="52" spans="1:52" x14ac:dyDescent="0.35">
      <c r="A52" s="32" t="s">
        <v>38</v>
      </c>
      <c r="B52" t="s">
        <v>28</v>
      </c>
      <c r="C52" s="25">
        <v>14</v>
      </c>
      <c r="D52" s="25">
        <v>1</v>
      </c>
      <c r="E52" s="25">
        <v>0</v>
      </c>
      <c r="F52" s="25">
        <v>0</v>
      </c>
      <c r="G52" s="25">
        <v>0</v>
      </c>
      <c r="I52" s="25">
        <v>0</v>
      </c>
      <c r="J52" s="25">
        <v>0</v>
      </c>
      <c r="K52" s="25">
        <v>0</v>
      </c>
      <c r="L52" s="25">
        <v>0</v>
      </c>
      <c r="M52" s="25">
        <v>0</v>
      </c>
      <c r="O52" s="2">
        <f>IF(I52&gt;0, I52/C52, 0)</f>
        <v>0</v>
      </c>
      <c r="P52" s="2">
        <f>IF(J52&gt;0, J52/D52, 0)</f>
        <v>0</v>
      </c>
      <c r="Q52" s="2">
        <f>IF(K52&gt;0, K52/E52, 0)</f>
        <v>0</v>
      </c>
      <c r="R52" s="2">
        <f>IF(L52&gt;0, L52/F52, 0)</f>
        <v>0</v>
      </c>
      <c r="S52" s="2">
        <f>IF(M52&gt;0, M52/G52, 0)</f>
        <v>0</v>
      </c>
      <c r="T52" s="2"/>
      <c r="U52" s="2">
        <f>53/569</f>
        <v>9.3145869947275917E-2</v>
      </c>
      <c r="V52" s="2"/>
      <c r="W52" s="3">
        <f>O52/$U52</f>
        <v>0</v>
      </c>
      <c r="X52" s="3">
        <f>P52/$U52</f>
        <v>0</v>
      </c>
      <c r="Y52" s="3">
        <f>Q52/$U52</f>
        <v>0</v>
      </c>
      <c r="Z52" s="3">
        <f>R52/$U52</f>
        <v>0</v>
      </c>
      <c r="AA52" s="3">
        <f>S52/$U52</f>
        <v>0</v>
      </c>
      <c r="AB52" s="3">
        <f>MAX(W52:AA52)</f>
        <v>0</v>
      </c>
      <c r="AC52" s="3"/>
      <c r="AD52" s="3">
        <f>IF(C52&gt;0,((I52*((3*53)+C52))/(4*C52*53))*(1-(C52-I52)/(569-53)),0)</f>
        <v>0</v>
      </c>
      <c r="AE52" s="3">
        <f>IF(D52&gt;0,((J52*((3*53)+D52))/(4*D52*53))*(1-(D52-J52)/(569-53)),0)</f>
        <v>0</v>
      </c>
      <c r="AF52" s="3">
        <f>IF(E52&gt;0,((K52*((3*53)+E52))/(4*E52*53))*(1-(E52-K52)/(569-53)),0)</f>
        <v>0</v>
      </c>
      <c r="AG52" s="3">
        <f>IF(F52&gt;0,((L52*((3*53)+F52))/(4*F52*53))*(1-(F52-L52)/(569-53)),0)</f>
        <v>0</v>
      </c>
      <c r="AH52" s="3">
        <f>IF(G52&gt;0,((M52*((3*53)+G52))/(4*G52*53))*(1-(G52-M52)/(569-53)),0)</f>
        <v>0</v>
      </c>
      <c r="AX52" t="s">
        <v>29</v>
      </c>
      <c r="AY52">
        <f t="shared" si="11"/>
        <v>0</v>
      </c>
    </row>
    <row r="53" spans="1:52" x14ac:dyDescent="0.35">
      <c r="A53" s="32" t="s">
        <v>38</v>
      </c>
      <c r="B53" t="s">
        <v>29</v>
      </c>
      <c r="C53" s="25">
        <v>559</v>
      </c>
      <c r="D53" s="25">
        <v>270</v>
      </c>
      <c r="E53" s="25">
        <v>31</v>
      </c>
      <c r="F53" s="25">
        <v>2</v>
      </c>
      <c r="G53" s="25">
        <v>0</v>
      </c>
      <c r="I53" s="25">
        <v>53</v>
      </c>
      <c r="J53" s="25">
        <v>23</v>
      </c>
      <c r="K53" s="25">
        <v>3</v>
      </c>
      <c r="L53" s="25">
        <v>0</v>
      </c>
      <c r="M53" s="25">
        <v>0</v>
      </c>
      <c r="O53" s="2">
        <f>IF(I53&gt;0, I53/C53, 0)</f>
        <v>9.4812164579606437E-2</v>
      </c>
      <c r="P53" s="2">
        <f>IF(J53&gt;0, J53/D53, 0)</f>
        <v>8.5185185185185183E-2</v>
      </c>
      <c r="Q53" s="2">
        <f>IF(K53&gt;0, K53/E53, 0)</f>
        <v>9.6774193548387094E-2</v>
      </c>
      <c r="R53" s="2">
        <f>IF(L53&gt;0, L53/F53, 0)</f>
        <v>0</v>
      </c>
      <c r="S53" s="2">
        <f>IF(M53&gt;0, M53/G53, 0)</f>
        <v>0</v>
      </c>
      <c r="T53" s="2"/>
      <c r="U53" s="2">
        <f>53/569</f>
        <v>9.3145869947275917E-2</v>
      </c>
      <c r="V53" s="2"/>
      <c r="W53" s="3">
        <f>O53/$U53</f>
        <v>1.0178890876565296</v>
      </c>
      <c r="X53" s="3">
        <f>P53/$U53</f>
        <v>0.91453529000698819</v>
      </c>
      <c r="Y53" s="3">
        <f>Q53/$U53</f>
        <v>1.0389531345100427</v>
      </c>
      <c r="Z53" s="3">
        <f>R53/$U53</f>
        <v>0</v>
      </c>
      <c r="AA53" s="3">
        <f>S53/$U53</f>
        <v>0</v>
      </c>
      <c r="AB53" s="3">
        <f>MAX(W53:AA53)</f>
        <v>1.0389531345100427</v>
      </c>
      <c r="AC53" s="3"/>
      <c r="AD53" s="3">
        <f>IF(C53&gt;0,((I53*((3*53)+C53))/(4*C53*53))*(1-(C53-I53)/(569-53)),0)</f>
        <v>6.2230450278043681E-3</v>
      </c>
      <c r="AE53" s="3">
        <f>IF(D53&gt;0,((J53*((3*53)+D53))/(4*D53*53))*(1-(D53-J53)/(569-53)),0)</f>
        <v>8.986448328539158E-2</v>
      </c>
      <c r="AF53" s="3">
        <f>IF(E53&gt;0,((K53*((3*53)+E53))/(4*E53*53))*(1-(E53-K53)/(569-53)),0)</f>
        <v>8.2025223286953816E-2</v>
      </c>
      <c r="AG53" s="3">
        <f>IF(F53&gt;0,((L53*((3*53)+F53))/(4*F53*53))*(1-(F53-L53)/(569-53)),0)</f>
        <v>0</v>
      </c>
      <c r="AH53" s="3">
        <f>IF(G53&gt;0,((M53*((3*53)+G53))/(4*G53*53))*(1-(G53-M53)/(569-53)),0)</f>
        <v>0</v>
      </c>
      <c r="AX53" t="s">
        <v>30</v>
      </c>
      <c r="AY53">
        <f t="shared" si="11"/>
        <v>3</v>
      </c>
    </row>
    <row r="54" spans="1:52" x14ac:dyDescent="0.35">
      <c r="A54" s="33" t="s">
        <v>38</v>
      </c>
      <c r="B54" s="1" t="s">
        <v>30</v>
      </c>
      <c r="C54" s="1">
        <v>36</v>
      </c>
      <c r="D54" s="1">
        <v>8</v>
      </c>
      <c r="E54" s="1">
        <v>0</v>
      </c>
      <c r="F54" s="1">
        <v>0</v>
      </c>
      <c r="G54" s="1">
        <v>0</v>
      </c>
      <c r="H54" s="1"/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/>
      <c r="O54" s="9">
        <f>IF(I54&gt;0, I54/C54, 0)</f>
        <v>0</v>
      </c>
      <c r="P54" s="9">
        <f>IF(J54&gt;0, J54/D54, 0)</f>
        <v>0</v>
      </c>
      <c r="Q54" s="9">
        <f>IF(K54&gt;0, K54/E54, 0)</f>
        <v>0</v>
      </c>
      <c r="R54" s="9">
        <f>IF(L54&gt;0, L54/F54, 0)</f>
        <v>0</v>
      </c>
      <c r="S54" s="9">
        <f>IF(M54&gt;0, M54/G54, 0)</f>
        <v>0</v>
      </c>
      <c r="T54" s="9"/>
      <c r="U54" s="9">
        <f>53/569</f>
        <v>9.3145869947275917E-2</v>
      </c>
      <c r="V54" s="9"/>
      <c r="W54" s="10">
        <f>O54/$U54</f>
        <v>0</v>
      </c>
      <c r="X54" s="10">
        <f>P54/$U54</f>
        <v>0</v>
      </c>
      <c r="Y54" s="10">
        <f>Q54/$U54</f>
        <v>0</v>
      </c>
      <c r="Z54" s="10">
        <f>R54/$U54</f>
        <v>0</v>
      </c>
      <c r="AA54" s="10">
        <f>S54/$U54</f>
        <v>0</v>
      </c>
      <c r="AB54" s="10">
        <f>MAX(W54:AA54)</f>
        <v>0</v>
      </c>
      <c r="AC54" s="10"/>
      <c r="AD54" s="10">
        <f>IF(C54&gt;0,((I54*((3*53)+C54))/(4*C54*53))*(1-(C54-I54)/(569-53)),0)</f>
        <v>0</v>
      </c>
      <c r="AE54" s="10">
        <f>IF(D54&gt;0,((J54*((3*53)+D54))/(4*D54*53))*(1-(D54-J54)/(569-53)),0)</f>
        <v>0</v>
      </c>
      <c r="AF54" s="10">
        <f>IF(E54&gt;0,((K54*((3*53)+E54))/(4*E54*53))*(1-(E54-K54)/(569-53)),0)</f>
        <v>0</v>
      </c>
      <c r="AG54" s="10">
        <f>IF(F54&gt;0,((L54*((3*53)+F54))/(4*F54*53))*(1-(F54-L54)/(569-53)),0)</f>
        <v>0</v>
      </c>
      <c r="AH54" s="10">
        <f>IF(G54&gt;0,((M54*((3*53)+G54))/(4*G54*53))*(1-(G54-M54)/(569-53)),0)</f>
        <v>0</v>
      </c>
    </row>
    <row r="55" spans="1:52" x14ac:dyDescent="0.35">
      <c r="AX55" t="s">
        <v>46</v>
      </c>
      <c r="AY55" t="s">
        <v>49</v>
      </c>
      <c r="AZ55" t="s">
        <v>50</v>
      </c>
    </row>
    <row r="56" spans="1:52" x14ac:dyDescent="0.35">
      <c r="AX56" t="s">
        <v>27</v>
      </c>
      <c r="AY56">
        <f>SUM(COUNTIF(AB3, "&gt;1.5"), COUNTIF(AB7, "&gt;1.5"), COUNTIF(AB11, "&gt;1.5"), COUNTIF(AB15, "&gt;1.5"), COUNTIF(AB19, "&gt;1.5"), COUNTIF(AB23, "&gt;1.5"), COUNTIF(AB27, "&gt;1.5"), COUNTIF(AB31, "&gt;1.5"))</f>
        <v>5</v>
      </c>
      <c r="AZ56">
        <f>SUM(COUNTIF(AB3, "&gt;2"), COUNTIF(AB7, "&gt;2"), COUNTIF(AB11, "&gt;2"), COUNTIF(AB15, "&gt;2"), COUNTIF(AB19, "&gt;2"), COUNTIF(AB23, "&gt;2"), COUNTIF(AB27, "&gt;2"), COUNTIF(AB31, "&gt;2"))</f>
        <v>2</v>
      </c>
    </row>
    <row r="57" spans="1:52" x14ac:dyDescent="0.35">
      <c r="AX57" t="s">
        <v>28</v>
      </c>
      <c r="AY57">
        <f>SUM(COUNTIF(AB4, "&gt;1.5"), COUNTIF(AB8, "&gt;1.5"), COUNTIF(AB12, "&gt;1.5"), COUNTIF(AB16, "&gt;1.5"), COUNTIF(AB20, "&gt;1.5"), COUNTIF(AB24, "&gt;1.5"), COUNTIF(AB28, "&gt;1.5"), COUNTIF(AB32, "&gt;1.5"))</f>
        <v>2</v>
      </c>
      <c r="AZ57">
        <f t="shared" ref="AZ57:AZ59" si="12">SUM(COUNTIF(AB4, "&gt;2"), COUNTIF(AB8, "&gt;2"), COUNTIF(AB12, "&gt;2"), COUNTIF(AB16, "&gt;2"), COUNTIF(AB20, "&gt;2"), COUNTIF(AB24, "&gt;2"), COUNTIF(AB28, "&gt;2"), COUNTIF(AB32, "&gt;2"))</f>
        <v>2</v>
      </c>
    </row>
    <row r="58" spans="1:52" x14ac:dyDescent="0.35">
      <c r="AX58" t="s">
        <v>29</v>
      </c>
      <c r="AY58">
        <f t="shared" ref="AY58:AY59" si="13">SUM(COUNTIF(AB5, "&gt;1.5"), COUNTIF(AB9, "&gt;1.5"), COUNTIF(AB13, "&gt;1.5"), COUNTIF(AB17, "&gt;1.5"), COUNTIF(AB21, "&gt;1.5"), COUNTIF(AB25, "&gt;1.5"), COUNTIF(AB29, "&gt;1.5"), COUNTIF(AB33, "&gt;1.5"))</f>
        <v>3</v>
      </c>
      <c r="AZ58">
        <f t="shared" si="12"/>
        <v>3</v>
      </c>
    </row>
    <row r="59" spans="1:52" x14ac:dyDescent="0.35">
      <c r="AX59" t="s">
        <v>30</v>
      </c>
      <c r="AY59">
        <f t="shared" si="13"/>
        <v>4</v>
      </c>
      <c r="AZ59">
        <f t="shared" si="12"/>
        <v>4</v>
      </c>
    </row>
  </sheetData>
  <sortState xmlns:xlrd2="http://schemas.microsoft.com/office/spreadsheetml/2017/richdata2" ref="A3:AH54">
    <sortCondition ref="A3:A54"/>
  </sortState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16B8B8961709E49859A44A6608C242D" ma:contentTypeVersion="12" ma:contentTypeDescription="Create a new document." ma:contentTypeScope="" ma:versionID="91f316d38f2be5494ab0d3724e124308">
  <xsd:schema xmlns:xsd="http://www.w3.org/2001/XMLSchema" xmlns:xs="http://www.w3.org/2001/XMLSchema" xmlns:p="http://schemas.microsoft.com/office/2006/metadata/properties" xmlns:ns3="43b54cb5-a873-4f5e-a135-b4610bf181d2" xmlns:ns4="d028fd66-6788-42b6-b8bb-de8ad7a52eae" targetNamespace="http://schemas.microsoft.com/office/2006/metadata/properties" ma:root="true" ma:fieldsID="96c47c95b784b6b02f3b818bccb484f5" ns3:_="" ns4:_="">
    <xsd:import namespace="43b54cb5-a873-4f5e-a135-b4610bf181d2"/>
    <xsd:import namespace="d028fd66-6788-42b6-b8bb-de8ad7a52ea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GenerationTime" minOccurs="0"/>
                <xsd:element ref="ns3:MediaServiceEventHashCode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3b54cb5-a873-4f5e-a135-b4610bf181d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028fd66-6788-42b6-b8bb-de8ad7a52eae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74EE212-7898-4CD6-8DA3-5A159F1B056F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43b54cb5-a873-4f5e-a135-b4610bf181d2"/>
    <ds:schemaRef ds:uri="http://purl.org/dc/elements/1.1/"/>
    <ds:schemaRef ds:uri="http://schemas.microsoft.com/office/2006/metadata/properties"/>
    <ds:schemaRef ds:uri="http://schemas.microsoft.com/office/infopath/2007/PartnerControls"/>
    <ds:schemaRef ds:uri="d028fd66-6788-42b6-b8bb-de8ad7a52eae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F103E5DF-3271-444E-82FA-6EB6E6C4138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3b54cb5-a873-4f5e-a135-b4610bf181d2"/>
    <ds:schemaRef ds:uri="d028fd66-6788-42b6-b8bb-de8ad7a52ea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53CBEE6-5899-4AD1-8B90-40A1FC5D2C2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moefrags</vt:lpstr>
      <vt:lpstr>ef</vt:lpstr>
      <vt:lpstr>gh</vt:lpstr>
      <vt:lpstr>rec_EF</vt:lpstr>
      <vt:lpstr>rec_GH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Szwabowski</dc:creator>
  <cp:lastModifiedBy>Greg Szwabowski</cp:lastModifiedBy>
  <dcterms:created xsi:type="dcterms:W3CDTF">2020-07-07T16:26:23Z</dcterms:created>
  <dcterms:modified xsi:type="dcterms:W3CDTF">2021-11-17T16:27:41Z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0x010100716B8B8961709E49859A44A6608C242D</vt:lpwstr>
  </property>
</Properties>
</file>