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emphis-my.sharepoint.com/personal/gszwbwsk_memphis_edu/Documents/SBP/score_based_ph4/score_sheets/latest_script_data/7feats/"/>
    </mc:Choice>
  </mc:AlternateContent>
  <xr:revisionPtr revIDLastSave="117" documentId="8_{C4217763-33D1-4FEB-9876-BB3C3C40EE23}" xr6:coauthVersionLast="46" xr6:coauthVersionMax="46" xr10:uidLastSave="{B56C2EC3-3003-4E2F-BCA9-821799D641E7}"/>
  <bookViews>
    <workbookView xWindow="792" yWindow="720" windowWidth="22944" windowHeight="12336" activeTab="2" xr2:uid="{713376E4-D4C3-4AD6-8C36-1D956A9FD668}"/>
  </bookViews>
  <sheets>
    <sheet name="moefrags" sheetId="28" r:id="rId1"/>
    <sheet name="EF" sheetId="26" r:id="rId2"/>
    <sheet name="GH" sheetId="23" r:id="rId3"/>
    <sheet name="rec_ef" sheetId="29" r:id="rId4"/>
    <sheet name="rec_gh" sheetId="3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34" i="30" l="1"/>
  <c r="AG34" i="30"/>
  <c r="AF34" i="30"/>
  <c r="AE34" i="30"/>
  <c r="AD34" i="30"/>
  <c r="S34" i="30"/>
  <c r="R34" i="30"/>
  <c r="Q34" i="30"/>
  <c r="P34" i="30"/>
  <c r="O34" i="30"/>
  <c r="AH33" i="30"/>
  <c r="AG33" i="30"/>
  <c r="AF33" i="30"/>
  <c r="AE33" i="30"/>
  <c r="AD33" i="30"/>
  <c r="S33" i="30"/>
  <c r="R33" i="30"/>
  <c r="Q33" i="30"/>
  <c r="P33" i="30"/>
  <c r="O33" i="30"/>
  <c r="AH32" i="30"/>
  <c r="AG32" i="30"/>
  <c r="AF32" i="30"/>
  <c r="AE32" i="30"/>
  <c r="AD32" i="30"/>
  <c r="S32" i="30"/>
  <c r="R32" i="30"/>
  <c r="Q32" i="30"/>
  <c r="P32" i="30"/>
  <c r="O32" i="30"/>
  <c r="AH31" i="30"/>
  <c r="AG31" i="30"/>
  <c r="AF31" i="30"/>
  <c r="AE31" i="30"/>
  <c r="AD31" i="30"/>
  <c r="S31" i="30"/>
  <c r="R31" i="30"/>
  <c r="Q31" i="30"/>
  <c r="P31" i="30"/>
  <c r="O31" i="30"/>
  <c r="AH30" i="30"/>
  <c r="AG30" i="30"/>
  <c r="AF30" i="30"/>
  <c r="AE30" i="30"/>
  <c r="AD30" i="30"/>
  <c r="S30" i="30"/>
  <c r="R30" i="30"/>
  <c r="Q30" i="30"/>
  <c r="P30" i="30"/>
  <c r="O30" i="30"/>
  <c r="AH29" i="30"/>
  <c r="AG29" i="30"/>
  <c r="AF29" i="30"/>
  <c r="AE29" i="30"/>
  <c r="AD29" i="30"/>
  <c r="S29" i="30"/>
  <c r="R29" i="30"/>
  <c r="Q29" i="30"/>
  <c r="P29" i="30"/>
  <c r="O29" i="30"/>
  <c r="AH28" i="30"/>
  <c r="AG28" i="30"/>
  <c r="AF28" i="30"/>
  <c r="AE28" i="30"/>
  <c r="AD28" i="30"/>
  <c r="S28" i="30"/>
  <c r="R28" i="30"/>
  <c r="Q28" i="30"/>
  <c r="P28" i="30"/>
  <c r="O28" i="30"/>
  <c r="AH27" i="30"/>
  <c r="AG27" i="30"/>
  <c r="AF27" i="30"/>
  <c r="AE27" i="30"/>
  <c r="AD27" i="30"/>
  <c r="S27" i="30"/>
  <c r="R27" i="30"/>
  <c r="Q27" i="30"/>
  <c r="P27" i="30"/>
  <c r="O27" i="30"/>
  <c r="AH26" i="30"/>
  <c r="AG26" i="30"/>
  <c r="AF26" i="30"/>
  <c r="AE26" i="30"/>
  <c r="AD26" i="30"/>
  <c r="S26" i="30"/>
  <c r="R26" i="30"/>
  <c r="Q26" i="30"/>
  <c r="P26" i="30"/>
  <c r="O26" i="30"/>
  <c r="AH25" i="30"/>
  <c r="AG25" i="30"/>
  <c r="AF25" i="30"/>
  <c r="AE25" i="30"/>
  <c r="AD25" i="30"/>
  <c r="S25" i="30"/>
  <c r="R25" i="30"/>
  <c r="Q25" i="30"/>
  <c r="P25" i="30"/>
  <c r="O25" i="30"/>
  <c r="AH24" i="30"/>
  <c r="AG24" i="30"/>
  <c r="AF24" i="30"/>
  <c r="AE24" i="30"/>
  <c r="AD24" i="30"/>
  <c r="S24" i="30"/>
  <c r="R24" i="30"/>
  <c r="Q24" i="30"/>
  <c r="P24" i="30"/>
  <c r="O24" i="30"/>
  <c r="AH23" i="30"/>
  <c r="AG23" i="30"/>
  <c r="AF23" i="30"/>
  <c r="AE23" i="30"/>
  <c r="AD23" i="30"/>
  <c r="S23" i="30"/>
  <c r="R23" i="30"/>
  <c r="Q23" i="30"/>
  <c r="P23" i="30"/>
  <c r="O23" i="30"/>
  <c r="AH22" i="30"/>
  <c r="AG22" i="30"/>
  <c r="AF22" i="30"/>
  <c r="AE22" i="30"/>
  <c r="AD22" i="30"/>
  <c r="U22" i="30"/>
  <c r="S22" i="30"/>
  <c r="AA22" i="30" s="1"/>
  <c r="R22" i="30"/>
  <c r="Z22" i="30" s="1"/>
  <c r="Q22" i="30"/>
  <c r="Y22" i="30" s="1"/>
  <c r="P22" i="30"/>
  <c r="X22" i="30" s="1"/>
  <c r="O22" i="30"/>
  <c r="W22" i="30" s="1"/>
  <c r="AH21" i="30"/>
  <c r="AG21" i="30"/>
  <c r="AF21" i="30"/>
  <c r="AE21" i="30"/>
  <c r="AD21" i="30"/>
  <c r="U21" i="30"/>
  <c r="S21" i="30"/>
  <c r="AA21" i="30" s="1"/>
  <c r="R21" i="30"/>
  <c r="Z21" i="30" s="1"/>
  <c r="Q21" i="30"/>
  <c r="Y21" i="30" s="1"/>
  <c r="P21" i="30"/>
  <c r="X21" i="30" s="1"/>
  <c r="O21" i="30"/>
  <c r="W21" i="30" s="1"/>
  <c r="AH20" i="30"/>
  <c r="AG20" i="30"/>
  <c r="AF20" i="30"/>
  <c r="AE20" i="30"/>
  <c r="AD20" i="30"/>
  <c r="U20" i="30"/>
  <c r="S20" i="30"/>
  <c r="AA20" i="30" s="1"/>
  <c r="R20" i="30"/>
  <c r="Z20" i="30" s="1"/>
  <c r="Q20" i="30"/>
  <c r="P20" i="30"/>
  <c r="X20" i="30" s="1"/>
  <c r="O20" i="30"/>
  <c r="W20" i="30" s="1"/>
  <c r="AH19" i="30"/>
  <c r="AG19" i="30"/>
  <c r="AF19" i="30"/>
  <c r="AE19" i="30"/>
  <c r="AD19" i="30"/>
  <c r="U19" i="30"/>
  <c r="S19" i="30"/>
  <c r="R19" i="30"/>
  <c r="Q19" i="30"/>
  <c r="P19" i="30"/>
  <c r="X19" i="30" s="1"/>
  <c r="O19" i="30"/>
  <c r="AH18" i="30"/>
  <c r="AG18" i="30"/>
  <c r="AF18" i="30"/>
  <c r="AE18" i="30"/>
  <c r="AD18" i="30"/>
  <c r="U18" i="30"/>
  <c r="S18" i="30"/>
  <c r="AA18" i="30" s="1"/>
  <c r="R18" i="30"/>
  <c r="Z18" i="30" s="1"/>
  <c r="Q18" i="30"/>
  <c r="Y18" i="30" s="1"/>
  <c r="P18" i="30"/>
  <c r="X18" i="30" s="1"/>
  <c r="O18" i="30"/>
  <c r="W18" i="30" s="1"/>
  <c r="AH17" i="30"/>
  <c r="AG17" i="30"/>
  <c r="AF17" i="30"/>
  <c r="AE17" i="30"/>
  <c r="AD17" i="30"/>
  <c r="U17" i="30"/>
  <c r="S17" i="30"/>
  <c r="AA17" i="30" s="1"/>
  <c r="R17" i="30"/>
  <c r="Z17" i="30" s="1"/>
  <c r="Q17" i="30"/>
  <c r="Y17" i="30" s="1"/>
  <c r="P17" i="30"/>
  <c r="X17" i="30" s="1"/>
  <c r="O17" i="30"/>
  <c r="W17" i="30" s="1"/>
  <c r="AH16" i="30"/>
  <c r="AG16" i="30"/>
  <c r="AF16" i="30"/>
  <c r="AE16" i="30"/>
  <c r="AD16" i="30"/>
  <c r="U16" i="30"/>
  <c r="S16" i="30"/>
  <c r="AA16" i="30" s="1"/>
  <c r="R16" i="30"/>
  <c r="Z16" i="30" s="1"/>
  <c r="Q16" i="30"/>
  <c r="P16" i="30"/>
  <c r="X16" i="30" s="1"/>
  <c r="O16" i="30"/>
  <c r="W16" i="30" s="1"/>
  <c r="AH15" i="30"/>
  <c r="AG15" i="30"/>
  <c r="AF15" i="30"/>
  <c r="AE15" i="30"/>
  <c r="AD15" i="30"/>
  <c r="U15" i="30"/>
  <c r="S15" i="30"/>
  <c r="R15" i="30"/>
  <c r="Q15" i="30"/>
  <c r="P15" i="30"/>
  <c r="X15" i="30" s="1"/>
  <c r="O15" i="30"/>
  <c r="AH14" i="30"/>
  <c r="AG14" i="30"/>
  <c r="AF14" i="30"/>
  <c r="AE14" i="30"/>
  <c r="AD14" i="30"/>
  <c r="U14" i="30"/>
  <c r="S14" i="30"/>
  <c r="R14" i="30"/>
  <c r="Z14" i="30" s="1"/>
  <c r="Q14" i="30"/>
  <c r="Y14" i="30" s="1"/>
  <c r="P14" i="30"/>
  <c r="X14" i="30" s="1"/>
  <c r="O14" i="30"/>
  <c r="AH13" i="30"/>
  <c r="AG13" i="30"/>
  <c r="AF13" i="30"/>
  <c r="AE13" i="30"/>
  <c r="AD13" i="30"/>
  <c r="U13" i="30"/>
  <c r="S13" i="30"/>
  <c r="AA13" i="30" s="1"/>
  <c r="R13" i="30"/>
  <c r="Z13" i="30" s="1"/>
  <c r="Q13" i="30"/>
  <c r="Y13" i="30" s="1"/>
  <c r="P13" i="30"/>
  <c r="O13" i="30"/>
  <c r="W13" i="30" s="1"/>
  <c r="AH12" i="30"/>
  <c r="AG12" i="30"/>
  <c r="AF12" i="30"/>
  <c r="AE12" i="30"/>
  <c r="AD12" i="30"/>
  <c r="U12" i="30"/>
  <c r="S12" i="30"/>
  <c r="AA12" i="30" s="1"/>
  <c r="R12" i="30"/>
  <c r="Z12" i="30" s="1"/>
  <c r="Q12" i="30"/>
  <c r="Y12" i="30" s="1"/>
  <c r="P12" i="30"/>
  <c r="X12" i="30" s="1"/>
  <c r="O12" i="30"/>
  <c r="W12" i="30" s="1"/>
  <c r="AH11" i="30"/>
  <c r="AG11" i="30"/>
  <c r="AF11" i="30"/>
  <c r="AE11" i="30"/>
  <c r="AD11" i="30"/>
  <c r="U11" i="30"/>
  <c r="S11" i="30"/>
  <c r="AA11" i="30" s="1"/>
  <c r="R11" i="30"/>
  <c r="Z11" i="30" s="1"/>
  <c r="Q11" i="30"/>
  <c r="P11" i="30"/>
  <c r="X11" i="30" s="1"/>
  <c r="O11" i="30"/>
  <c r="AH10" i="30"/>
  <c r="AG10" i="30"/>
  <c r="AF10" i="30"/>
  <c r="AE10" i="30"/>
  <c r="AD10" i="30"/>
  <c r="U10" i="30"/>
  <c r="S10" i="30"/>
  <c r="AA10" i="30" s="1"/>
  <c r="R10" i="30"/>
  <c r="Q10" i="30"/>
  <c r="Y10" i="30" s="1"/>
  <c r="P10" i="30"/>
  <c r="O10" i="30"/>
  <c r="W10" i="30" s="1"/>
  <c r="AH9" i="30"/>
  <c r="AG9" i="30"/>
  <c r="AF9" i="30"/>
  <c r="AE9" i="30"/>
  <c r="AD9" i="30"/>
  <c r="U9" i="30"/>
  <c r="S9" i="30"/>
  <c r="R9" i="30"/>
  <c r="Z9" i="30" s="1"/>
  <c r="Q9" i="30"/>
  <c r="Y9" i="30" s="1"/>
  <c r="P9" i="30"/>
  <c r="X9" i="30" s="1"/>
  <c r="O9" i="30"/>
  <c r="AH8" i="30"/>
  <c r="AG8" i="30"/>
  <c r="AF8" i="30"/>
  <c r="AE8" i="30"/>
  <c r="AD8" i="30"/>
  <c r="U8" i="30"/>
  <c r="S8" i="30"/>
  <c r="R8" i="30"/>
  <c r="Q8" i="30"/>
  <c r="Y8" i="30" s="1"/>
  <c r="P8" i="30"/>
  <c r="O8" i="30"/>
  <c r="W8" i="30" s="1"/>
  <c r="AH7" i="30"/>
  <c r="AG7" i="30"/>
  <c r="AF7" i="30"/>
  <c r="AE7" i="30"/>
  <c r="AD7" i="30"/>
  <c r="U7" i="30"/>
  <c r="S7" i="30"/>
  <c r="AA7" i="30" s="1"/>
  <c r="R7" i="30"/>
  <c r="Z7" i="30" s="1"/>
  <c r="Q7" i="30"/>
  <c r="P7" i="30"/>
  <c r="X7" i="30" s="1"/>
  <c r="O7" i="30"/>
  <c r="W7" i="30" s="1"/>
  <c r="AH6" i="30"/>
  <c r="AG6" i="30"/>
  <c r="AF6" i="30"/>
  <c r="AE6" i="30"/>
  <c r="AD6" i="30"/>
  <c r="AX6" i="30" s="1"/>
  <c r="U6" i="30"/>
  <c r="S6" i="30"/>
  <c r="AA6" i="30" s="1"/>
  <c r="R6" i="30"/>
  <c r="Z6" i="30" s="1"/>
  <c r="Q6" i="30"/>
  <c r="Y6" i="30" s="1"/>
  <c r="P6" i="30"/>
  <c r="X6" i="30" s="1"/>
  <c r="O6" i="30"/>
  <c r="W6" i="30" s="1"/>
  <c r="AH5" i="30"/>
  <c r="AG5" i="30"/>
  <c r="AF5" i="30"/>
  <c r="AE5" i="30"/>
  <c r="AD5" i="30"/>
  <c r="U5" i="30"/>
  <c r="S5" i="30"/>
  <c r="AA5" i="30" s="1"/>
  <c r="R5" i="30"/>
  <c r="Z5" i="30" s="1"/>
  <c r="Q5" i="30"/>
  <c r="Y5" i="30" s="1"/>
  <c r="P5" i="30"/>
  <c r="X5" i="30" s="1"/>
  <c r="O5" i="30"/>
  <c r="W5" i="30" s="1"/>
  <c r="AH4" i="30"/>
  <c r="AG4" i="30"/>
  <c r="AF4" i="30"/>
  <c r="AE4" i="30"/>
  <c r="AD4" i="30"/>
  <c r="U4" i="30"/>
  <c r="S4" i="30"/>
  <c r="AA4" i="30" s="1"/>
  <c r="R4" i="30"/>
  <c r="Q4" i="30"/>
  <c r="P4" i="30"/>
  <c r="X4" i="30" s="1"/>
  <c r="O4" i="30"/>
  <c r="W4" i="30" s="1"/>
  <c r="AH3" i="30"/>
  <c r="AG3" i="30"/>
  <c r="AF3" i="30"/>
  <c r="AE3" i="30"/>
  <c r="AD3" i="30"/>
  <c r="U3" i="30"/>
  <c r="S3" i="30"/>
  <c r="AA3" i="30" s="1"/>
  <c r="R3" i="30"/>
  <c r="Q3" i="30"/>
  <c r="Y3" i="30" s="1"/>
  <c r="P3" i="30"/>
  <c r="X3" i="30" s="1"/>
  <c r="O3" i="30"/>
  <c r="W3" i="30" s="1"/>
  <c r="AH34" i="29"/>
  <c r="AG34" i="29"/>
  <c r="AF34" i="29"/>
  <c r="AE34" i="29"/>
  <c r="AD34" i="29"/>
  <c r="S34" i="29"/>
  <c r="R34" i="29"/>
  <c r="Q34" i="29"/>
  <c r="P34" i="29"/>
  <c r="O34" i="29"/>
  <c r="AH33" i="29"/>
  <c r="AG33" i="29"/>
  <c r="AF33" i="29"/>
  <c r="AE33" i="29"/>
  <c r="AD33" i="29"/>
  <c r="S33" i="29"/>
  <c r="R33" i="29"/>
  <c r="Q33" i="29"/>
  <c r="P33" i="29"/>
  <c r="O33" i="29"/>
  <c r="AH32" i="29"/>
  <c r="AG32" i="29"/>
  <c r="AF32" i="29"/>
  <c r="AE32" i="29"/>
  <c r="AD32" i="29"/>
  <c r="S32" i="29"/>
  <c r="R32" i="29"/>
  <c r="Q32" i="29"/>
  <c r="P32" i="29"/>
  <c r="O32" i="29"/>
  <c r="AH31" i="29"/>
  <c r="AG31" i="29"/>
  <c r="AF31" i="29"/>
  <c r="AE31" i="29"/>
  <c r="AD31" i="29"/>
  <c r="S31" i="29"/>
  <c r="R31" i="29"/>
  <c r="Q31" i="29"/>
  <c r="P31" i="29"/>
  <c r="O31" i="29"/>
  <c r="AH30" i="29"/>
  <c r="AG30" i="29"/>
  <c r="AF30" i="29"/>
  <c r="AE30" i="29"/>
  <c r="AD30" i="29"/>
  <c r="S30" i="29"/>
  <c r="R30" i="29"/>
  <c r="Q30" i="29"/>
  <c r="P30" i="29"/>
  <c r="O30" i="29"/>
  <c r="AH29" i="29"/>
  <c r="AG29" i="29"/>
  <c r="AF29" i="29"/>
  <c r="AE29" i="29"/>
  <c r="AD29" i="29"/>
  <c r="S29" i="29"/>
  <c r="R29" i="29"/>
  <c r="Q29" i="29"/>
  <c r="P29" i="29"/>
  <c r="O29" i="29"/>
  <c r="AH28" i="29"/>
  <c r="AG28" i="29"/>
  <c r="AF28" i="29"/>
  <c r="AE28" i="29"/>
  <c r="AD28" i="29"/>
  <c r="S28" i="29"/>
  <c r="R28" i="29"/>
  <c r="Q28" i="29"/>
  <c r="P28" i="29"/>
  <c r="O28" i="29"/>
  <c r="AH27" i="29"/>
  <c r="AG27" i="29"/>
  <c r="AF27" i="29"/>
  <c r="AE27" i="29"/>
  <c r="AD27" i="29"/>
  <c r="S27" i="29"/>
  <c r="R27" i="29"/>
  <c r="Q27" i="29"/>
  <c r="P27" i="29"/>
  <c r="O27" i="29"/>
  <c r="AH26" i="29"/>
  <c r="AG26" i="29"/>
  <c r="AF26" i="29"/>
  <c r="AE26" i="29"/>
  <c r="AD26" i="29"/>
  <c r="S26" i="29"/>
  <c r="R26" i="29"/>
  <c r="Q26" i="29"/>
  <c r="P26" i="29"/>
  <c r="O26" i="29"/>
  <c r="AH25" i="29"/>
  <c r="AG25" i="29"/>
  <c r="AF25" i="29"/>
  <c r="AE25" i="29"/>
  <c r="AD25" i="29"/>
  <c r="S25" i="29"/>
  <c r="R25" i="29"/>
  <c r="Q25" i="29"/>
  <c r="P25" i="29"/>
  <c r="O25" i="29"/>
  <c r="AH24" i="29"/>
  <c r="AG24" i="29"/>
  <c r="AF24" i="29"/>
  <c r="AE24" i="29"/>
  <c r="AD24" i="29"/>
  <c r="S24" i="29"/>
  <c r="R24" i="29"/>
  <c r="Q24" i="29"/>
  <c r="P24" i="29"/>
  <c r="O24" i="29"/>
  <c r="AH23" i="29"/>
  <c r="AG23" i="29"/>
  <c r="AF23" i="29"/>
  <c r="AE23" i="29"/>
  <c r="AD23" i="29"/>
  <c r="S23" i="29"/>
  <c r="R23" i="29"/>
  <c r="Q23" i="29"/>
  <c r="P23" i="29"/>
  <c r="O23" i="29"/>
  <c r="AH22" i="29"/>
  <c r="AG22" i="29"/>
  <c r="AF22" i="29"/>
  <c r="AE22" i="29"/>
  <c r="AD22" i="29"/>
  <c r="U22" i="29"/>
  <c r="S22" i="29"/>
  <c r="AA22" i="29" s="1"/>
  <c r="R22" i="29"/>
  <c r="Z22" i="29" s="1"/>
  <c r="Q22" i="29"/>
  <c r="P22" i="29"/>
  <c r="X22" i="29" s="1"/>
  <c r="O22" i="29"/>
  <c r="W22" i="29" s="1"/>
  <c r="AH21" i="29"/>
  <c r="AG21" i="29"/>
  <c r="AF21" i="29"/>
  <c r="AE21" i="29"/>
  <c r="AD21" i="29"/>
  <c r="U21" i="29"/>
  <c r="S21" i="29"/>
  <c r="AA21" i="29" s="1"/>
  <c r="R21" i="29"/>
  <c r="Q21" i="29"/>
  <c r="Y21" i="29" s="1"/>
  <c r="P21" i="29"/>
  <c r="X21" i="29" s="1"/>
  <c r="O21" i="29"/>
  <c r="W21" i="29" s="1"/>
  <c r="AH20" i="29"/>
  <c r="AG20" i="29"/>
  <c r="AF20" i="29"/>
  <c r="AE20" i="29"/>
  <c r="AD20" i="29"/>
  <c r="U20" i="29"/>
  <c r="S20" i="29"/>
  <c r="R20" i="29"/>
  <c r="Q20" i="29"/>
  <c r="Y20" i="29" s="1"/>
  <c r="P20" i="29"/>
  <c r="X20" i="29" s="1"/>
  <c r="O20" i="29"/>
  <c r="W20" i="29" s="1"/>
  <c r="AH19" i="29"/>
  <c r="AG19" i="29"/>
  <c r="AF19" i="29"/>
  <c r="AE19" i="29"/>
  <c r="AD19" i="29"/>
  <c r="U19" i="29"/>
  <c r="S19" i="29"/>
  <c r="AA19" i="29" s="1"/>
  <c r="R19" i="29"/>
  <c r="Z19" i="29" s="1"/>
  <c r="Q19" i="29"/>
  <c r="Y19" i="29" s="1"/>
  <c r="P19" i="29"/>
  <c r="X19" i="29" s="1"/>
  <c r="O19" i="29"/>
  <c r="W19" i="29" s="1"/>
  <c r="AH18" i="29"/>
  <c r="AG18" i="29"/>
  <c r="AF18" i="29"/>
  <c r="AE18" i="29"/>
  <c r="AD18" i="29"/>
  <c r="U18" i="29"/>
  <c r="S18" i="29"/>
  <c r="AA18" i="29" s="1"/>
  <c r="R18" i="29"/>
  <c r="Z18" i="29" s="1"/>
  <c r="Q18" i="29"/>
  <c r="Y18" i="29" s="1"/>
  <c r="P18" i="29"/>
  <c r="X18" i="29" s="1"/>
  <c r="O18" i="29"/>
  <c r="W18" i="29" s="1"/>
  <c r="AH17" i="29"/>
  <c r="AG17" i="29"/>
  <c r="AF17" i="29"/>
  <c r="AE17" i="29"/>
  <c r="AD17" i="29"/>
  <c r="U17" i="29"/>
  <c r="S17" i="29"/>
  <c r="AA17" i="29" s="1"/>
  <c r="R17" i="29"/>
  <c r="Q17" i="29"/>
  <c r="Y17" i="29" s="1"/>
  <c r="P17" i="29"/>
  <c r="X17" i="29" s="1"/>
  <c r="O17" i="29"/>
  <c r="W17" i="29" s="1"/>
  <c r="AH16" i="29"/>
  <c r="AG16" i="29"/>
  <c r="AF16" i="29"/>
  <c r="AE16" i="29"/>
  <c r="AD16" i="29"/>
  <c r="U16" i="29"/>
  <c r="S16" i="29"/>
  <c r="AA16" i="29" s="1"/>
  <c r="R16" i="29"/>
  <c r="Z16" i="29" s="1"/>
  <c r="Q16" i="29"/>
  <c r="Y16" i="29" s="1"/>
  <c r="P16" i="29"/>
  <c r="X16" i="29" s="1"/>
  <c r="O16" i="29"/>
  <c r="W16" i="29" s="1"/>
  <c r="AH15" i="29"/>
  <c r="AG15" i="29"/>
  <c r="AF15" i="29"/>
  <c r="AE15" i="29"/>
  <c r="AD15" i="29"/>
  <c r="U15" i="29"/>
  <c r="S15" i="29"/>
  <c r="AA15" i="29" s="1"/>
  <c r="R15" i="29"/>
  <c r="Z15" i="29" s="1"/>
  <c r="Q15" i="29"/>
  <c r="Y15" i="29" s="1"/>
  <c r="P15" i="29"/>
  <c r="X15" i="29" s="1"/>
  <c r="O15" i="29"/>
  <c r="W15" i="29" s="1"/>
  <c r="AH14" i="29"/>
  <c r="AG14" i="29"/>
  <c r="AF14" i="29"/>
  <c r="AE14" i="29"/>
  <c r="AD14" i="29"/>
  <c r="U14" i="29"/>
  <c r="S14" i="29"/>
  <c r="AA14" i="29" s="1"/>
  <c r="R14" i="29"/>
  <c r="Z14" i="29" s="1"/>
  <c r="Q14" i="29"/>
  <c r="Y14" i="29" s="1"/>
  <c r="P14" i="29"/>
  <c r="X14" i="29" s="1"/>
  <c r="O14" i="29"/>
  <c r="W14" i="29" s="1"/>
  <c r="AH13" i="29"/>
  <c r="AG13" i="29"/>
  <c r="AF13" i="29"/>
  <c r="AE13" i="29"/>
  <c r="AD13" i="29"/>
  <c r="U13" i="29"/>
  <c r="S13" i="29"/>
  <c r="AA13" i="29" s="1"/>
  <c r="R13" i="29"/>
  <c r="Z13" i="29" s="1"/>
  <c r="Q13" i="29"/>
  <c r="Y13" i="29" s="1"/>
  <c r="P13" i="29"/>
  <c r="X13" i="29" s="1"/>
  <c r="O13" i="29"/>
  <c r="W13" i="29" s="1"/>
  <c r="AH12" i="29"/>
  <c r="AG12" i="29"/>
  <c r="AF12" i="29"/>
  <c r="AE12" i="29"/>
  <c r="AD12" i="29"/>
  <c r="U12" i="29"/>
  <c r="S12" i="29"/>
  <c r="AA12" i="29" s="1"/>
  <c r="R12" i="29"/>
  <c r="Z12" i="29" s="1"/>
  <c r="Q12" i="29"/>
  <c r="Y12" i="29" s="1"/>
  <c r="P12" i="29"/>
  <c r="X12" i="29" s="1"/>
  <c r="O12" i="29"/>
  <c r="W12" i="29" s="1"/>
  <c r="AH11" i="29"/>
  <c r="AG11" i="29"/>
  <c r="AF11" i="29"/>
  <c r="AE11" i="29"/>
  <c r="AD11" i="29"/>
  <c r="U11" i="29"/>
  <c r="S11" i="29"/>
  <c r="AA11" i="29" s="1"/>
  <c r="R11" i="29"/>
  <c r="Z11" i="29" s="1"/>
  <c r="Q11" i="29"/>
  <c r="Y11" i="29" s="1"/>
  <c r="P11" i="29"/>
  <c r="X11" i="29" s="1"/>
  <c r="O11" i="29"/>
  <c r="W11" i="29" s="1"/>
  <c r="AH10" i="29"/>
  <c r="AG10" i="29"/>
  <c r="AF10" i="29"/>
  <c r="AE10" i="29"/>
  <c r="AD10" i="29"/>
  <c r="U10" i="29"/>
  <c r="S10" i="29"/>
  <c r="AA10" i="29" s="1"/>
  <c r="R10" i="29"/>
  <c r="Q10" i="29"/>
  <c r="Y10" i="29" s="1"/>
  <c r="P10" i="29"/>
  <c r="O10" i="29"/>
  <c r="W10" i="29" s="1"/>
  <c r="AH9" i="29"/>
  <c r="AG9" i="29"/>
  <c r="AF9" i="29"/>
  <c r="AE9" i="29"/>
  <c r="AD9" i="29"/>
  <c r="U9" i="29"/>
  <c r="S9" i="29"/>
  <c r="AO5" i="29" s="1"/>
  <c r="R9" i="29"/>
  <c r="Z9" i="29" s="1"/>
  <c r="Q9" i="29"/>
  <c r="Y9" i="29" s="1"/>
  <c r="P9" i="29"/>
  <c r="X9" i="29" s="1"/>
  <c r="O9" i="29"/>
  <c r="AK5" i="29" s="1"/>
  <c r="AH8" i="29"/>
  <c r="AG8" i="29"/>
  <c r="AF8" i="29"/>
  <c r="AE8" i="29"/>
  <c r="AD8" i="29"/>
  <c r="U8" i="29"/>
  <c r="S8" i="29"/>
  <c r="AA8" i="29" s="1"/>
  <c r="R8" i="29"/>
  <c r="Q8" i="29"/>
  <c r="P8" i="29"/>
  <c r="O8" i="29"/>
  <c r="W8" i="29" s="1"/>
  <c r="AH7" i="29"/>
  <c r="AG7" i="29"/>
  <c r="AF7" i="29"/>
  <c r="AE7" i="29"/>
  <c r="AD7" i="29"/>
  <c r="U7" i="29"/>
  <c r="S7" i="29"/>
  <c r="R7" i="29"/>
  <c r="Z7" i="29" s="1"/>
  <c r="Q7" i="29"/>
  <c r="P7" i="29"/>
  <c r="X7" i="29" s="1"/>
  <c r="O7" i="29"/>
  <c r="W7" i="29" s="1"/>
  <c r="AH6" i="29"/>
  <c r="AG6" i="29"/>
  <c r="AF6" i="29"/>
  <c r="AE6" i="29"/>
  <c r="AD6" i="29"/>
  <c r="U6" i="29"/>
  <c r="S6" i="29"/>
  <c r="R6" i="29"/>
  <c r="Z6" i="29" s="1"/>
  <c r="Q6" i="29"/>
  <c r="P6" i="29"/>
  <c r="X6" i="29" s="1"/>
  <c r="O6" i="29"/>
  <c r="AH5" i="29"/>
  <c r="AG5" i="29"/>
  <c r="AF5" i="29"/>
  <c r="AE5" i="29"/>
  <c r="AD5" i="29"/>
  <c r="U5" i="29"/>
  <c r="S5" i="29"/>
  <c r="AA5" i="29" s="1"/>
  <c r="R5" i="29"/>
  <c r="Z5" i="29" s="1"/>
  <c r="Q5" i="29"/>
  <c r="Y5" i="29" s="1"/>
  <c r="P5" i="29"/>
  <c r="X5" i="29" s="1"/>
  <c r="O5" i="29"/>
  <c r="W5" i="29" s="1"/>
  <c r="AH4" i="29"/>
  <c r="AG4" i="29"/>
  <c r="AF4" i="29"/>
  <c r="AE4" i="29"/>
  <c r="AD4" i="29"/>
  <c r="U4" i="29"/>
  <c r="S4" i="29"/>
  <c r="R4" i="29"/>
  <c r="Z4" i="29" s="1"/>
  <c r="Q4" i="29"/>
  <c r="P4" i="29"/>
  <c r="X4" i="29" s="1"/>
  <c r="O4" i="29"/>
  <c r="AH3" i="29"/>
  <c r="AG3" i="29"/>
  <c r="AF3" i="29"/>
  <c r="AE3" i="29"/>
  <c r="AD3" i="29"/>
  <c r="U3" i="29"/>
  <c r="S3" i="29"/>
  <c r="R3" i="29"/>
  <c r="Q3" i="29"/>
  <c r="Y3" i="29" s="1"/>
  <c r="P3" i="29"/>
  <c r="X3" i="29" s="1"/>
  <c r="O3" i="29"/>
  <c r="BB31" i="30" l="1"/>
  <c r="AK3" i="30"/>
  <c r="Y16" i="30"/>
  <c r="AB16" i="30" s="1"/>
  <c r="BM31" i="30"/>
  <c r="BN31" i="30" s="1"/>
  <c r="AB22" i="30"/>
  <c r="AM6" i="30"/>
  <c r="AB21" i="30"/>
  <c r="Y20" i="30"/>
  <c r="BI31" i="30" s="1"/>
  <c r="BJ31" i="30" s="1"/>
  <c r="AA19" i="30"/>
  <c r="BE3" i="29"/>
  <c r="BF4" i="29"/>
  <c r="BG5" i="29"/>
  <c r="BQ30" i="30"/>
  <c r="BR30" i="30" s="1"/>
  <c r="AB18" i="30"/>
  <c r="BI30" i="30"/>
  <c r="BJ30" i="30" s="1"/>
  <c r="AA15" i="30"/>
  <c r="AV11" i="30" s="1"/>
  <c r="AZ4" i="30"/>
  <c r="BG6" i="29"/>
  <c r="BD5" i="30"/>
  <c r="BH5" i="30"/>
  <c r="AO3" i="30"/>
  <c r="BA6" i="30"/>
  <c r="W11" i="30"/>
  <c r="AL6" i="30"/>
  <c r="BB29" i="30"/>
  <c r="BE6" i="30"/>
  <c r="AO4" i="30"/>
  <c r="Z21" i="29"/>
  <c r="BD3" i="29"/>
  <c r="BG4" i="29"/>
  <c r="BB29" i="29"/>
  <c r="BB30" i="29"/>
  <c r="BI30" i="29"/>
  <c r="BJ30" i="29" s="1"/>
  <c r="AK3" i="29"/>
  <c r="BF6" i="29"/>
  <c r="Y22" i="29"/>
  <c r="AB22" i="29" s="1"/>
  <c r="AZ3" i="29"/>
  <c r="AL3" i="29"/>
  <c r="AY4" i="29"/>
  <c r="AM4" i="29"/>
  <c r="AZ4" i="29"/>
  <c r="BB6" i="29"/>
  <c r="Z3" i="30"/>
  <c r="AB3" i="30" s="1"/>
  <c r="AM4" i="30"/>
  <c r="BG3" i="30"/>
  <c r="AU29" i="30"/>
  <c r="AN3" i="30"/>
  <c r="X10" i="30"/>
  <c r="AS6" i="30" s="1"/>
  <c r="AY4" i="30"/>
  <c r="AK4" i="30"/>
  <c r="Z8" i="30"/>
  <c r="Z4" i="30"/>
  <c r="BG6" i="30"/>
  <c r="BA3" i="30"/>
  <c r="BB5" i="30"/>
  <c r="AT5" i="30"/>
  <c r="AY5" i="30"/>
  <c r="BB6" i="30"/>
  <c r="BB4" i="29"/>
  <c r="AY3" i="30"/>
  <c r="BB27" i="30"/>
  <c r="BE3" i="30"/>
  <c r="AZ3" i="30"/>
  <c r="AX4" i="30"/>
  <c r="BD4" i="30"/>
  <c r="BB4" i="30"/>
  <c r="BH4" i="30"/>
  <c r="AZ6" i="30"/>
  <c r="BF6" i="30"/>
  <c r="AS27" i="30"/>
  <c r="AS3" i="30"/>
  <c r="AS33" i="30"/>
  <c r="BF3" i="30"/>
  <c r="BM27" i="30"/>
  <c r="AB5" i="30"/>
  <c r="BA5" i="30"/>
  <c r="BG5" i="30"/>
  <c r="AB6" i="30"/>
  <c r="W9" i="30"/>
  <c r="AR13" i="30" s="1"/>
  <c r="AK5" i="30"/>
  <c r="AA9" i="30"/>
  <c r="AV13" i="30" s="1"/>
  <c r="AO5" i="30"/>
  <c r="AT14" i="30"/>
  <c r="AT30" i="30"/>
  <c r="AR34" i="30"/>
  <c r="AR28" i="30"/>
  <c r="AR12" i="30"/>
  <c r="AR4" i="30"/>
  <c r="X8" i="30"/>
  <c r="AS12" i="30" s="1"/>
  <c r="AL4" i="30"/>
  <c r="AS11" i="30"/>
  <c r="Y19" i="30"/>
  <c r="Y4" i="30"/>
  <c r="BF4" i="30"/>
  <c r="BE4" i="30"/>
  <c r="BE5" i="30"/>
  <c r="AX5" i="30"/>
  <c r="AT36" i="30"/>
  <c r="AT6" i="30"/>
  <c r="BQ27" i="30"/>
  <c r="BD6" i="30"/>
  <c r="BB28" i="30"/>
  <c r="BI29" i="30"/>
  <c r="BJ29" i="30" s="1"/>
  <c r="AB12" i="30"/>
  <c r="Z15" i="30"/>
  <c r="BM30" i="30"/>
  <c r="BN30" i="30" s="1"/>
  <c r="AB17" i="30"/>
  <c r="Z19" i="30"/>
  <c r="BQ31" i="30"/>
  <c r="BR31" i="30" s="1"/>
  <c r="BB30" i="30"/>
  <c r="AL3" i="30"/>
  <c r="Z10" i="30"/>
  <c r="AU14" i="30" s="1"/>
  <c r="AN6" i="30"/>
  <c r="Y15" i="30"/>
  <c r="W15" i="30"/>
  <c r="W19" i="30"/>
  <c r="AB20" i="30"/>
  <c r="AM5" i="30"/>
  <c r="BH6" i="30"/>
  <c r="BD3" i="30"/>
  <c r="AX3" i="30"/>
  <c r="BH3" i="30"/>
  <c r="BB3" i="30"/>
  <c r="BG4" i="30"/>
  <c r="AN4" i="30"/>
  <c r="AU35" i="30"/>
  <c r="AU13" i="30"/>
  <c r="AU5" i="30"/>
  <c r="AT29" i="30"/>
  <c r="AT35" i="30"/>
  <c r="AT13" i="30"/>
  <c r="BF5" i="30"/>
  <c r="AN5" i="30"/>
  <c r="Y7" i="30"/>
  <c r="AM3" i="30"/>
  <c r="AA8" i="30"/>
  <c r="AV4" i="30" s="1"/>
  <c r="Y11" i="30"/>
  <c r="AB11" i="30" s="1"/>
  <c r="AL5" i="30"/>
  <c r="X13" i="30"/>
  <c r="AS35" i="30" s="1"/>
  <c r="W14" i="30"/>
  <c r="AR14" i="30" s="1"/>
  <c r="AK6" i="30"/>
  <c r="AA14" i="30"/>
  <c r="AV30" i="30" s="1"/>
  <c r="AO6" i="30"/>
  <c r="BA4" i="30"/>
  <c r="AZ5" i="30"/>
  <c r="AY6" i="30"/>
  <c r="BB5" i="29"/>
  <c r="BB28" i="29"/>
  <c r="BH3" i="29"/>
  <c r="AN4" i="29"/>
  <c r="AN6" i="29"/>
  <c r="AA20" i="29"/>
  <c r="AK4" i="29"/>
  <c r="AO4" i="29"/>
  <c r="AY5" i="29"/>
  <c r="AK6" i="29"/>
  <c r="AO6" i="29"/>
  <c r="AZ6" i="29"/>
  <c r="AX4" i="29"/>
  <c r="AX6" i="29"/>
  <c r="AX5" i="29"/>
  <c r="AA3" i="29"/>
  <c r="BG3" i="29"/>
  <c r="AN3" i="29"/>
  <c r="BD4" i="29"/>
  <c r="BH4" i="29"/>
  <c r="AL5" i="29"/>
  <c r="BD6" i="29"/>
  <c r="BH6" i="29"/>
  <c r="AO3" i="29"/>
  <c r="Z17" i="29"/>
  <c r="AY30" i="29" s="1"/>
  <c r="AS13" i="29"/>
  <c r="BF5" i="29"/>
  <c r="BA5" i="29"/>
  <c r="AY6" i="29"/>
  <c r="AM6" i="29"/>
  <c r="W9" i="29"/>
  <c r="AR29" i="29" s="1"/>
  <c r="AL6" i="29"/>
  <c r="BB31" i="29"/>
  <c r="AN5" i="29"/>
  <c r="AT29" i="29"/>
  <c r="AT35" i="29"/>
  <c r="AT13" i="29"/>
  <c r="AT5" i="29"/>
  <c r="AB16" i="29"/>
  <c r="BQ30" i="29"/>
  <c r="BR30" i="29" s="1"/>
  <c r="AS27" i="29"/>
  <c r="AS3" i="29"/>
  <c r="AS33" i="29"/>
  <c r="AS11" i="29"/>
  <c r="Z3" i="29"/>
  <c r="Z10" i="29"/>
  <c r="AU30" i="29" s="1"/>
  <c r="W3" i="29"/>
  <c r="BF3" i="29"/>
  <c r="Y4" i="29"/>
  <c r="BE4" i="29"/>
  <c r="AR35" i="29"/>
  <c r="AR13" i="29"/>
  <c r="AB5" i="29"/>
  <c r="BE5" i="29"/>
  <c r="Y6" i="29"/>
  <c r="BE6" i="29"/>
  <c r="AM3" i="29"/>
  <c r="AM5" i="29"/>
  <c r="AY29" i="29"/>
  <c r="AB11" i="29"/>
  <c r="AB12" i="29"/>
  <c r="BI29" i="29"/>
  <c r="BJ29" i="29" s="1"/>
  <c r="AB13" i="29"/>
  <c r="AB14" i="29"/>
  <c r="BQ29" i="29"/>
  <c r="BR29" i="29" s="1"/>
  <c r="BE30" i="29"/>
  <c r="BF30" i="29" s="1"/>
  <c r="AB15" i="29"/>
  <c r="AB17" i="29"/>
  <c r="AB18" i="29"/>
  <c r="BE31" i="29"/>
  <c r="BF31" i="29" s="1"/>
  <c r="AB19" i="29"/>
  <c r="BM31" i="29"/>
  <c r="BN31" i="29" s="1"/>
  <c r="AB21" i="29"/>
  <c r="BD5" i="29"/>
  <c r="Z8" i="29"/>
  <c r="AY3" i="29"/>
  <c r="AZ5" i="29"/>
  <c r="BH5" i="29"/>
  <c r="Y7" i="29"/>
  <c r="AT3" i="29" s="1"/>
  <c r="AL4" i="29"/>
  <c r="AU13" i="29"/>
  <c r="BE29" i="29"/>
  <c r="BF29" i="29" s="1"/>
  <c r="AS5" i="29"/>
  <c r="AS29" i="29"/>
  <c r="BB27" i="29"/>
  <c r="AX3" i="29"/>
  <c r="BB3" i="29"/>
  <c r="BA3" i="29"/>
  <c r="W4" i="29"/>
  <c r="AA4" i="29"/>
  <c r="BA4" i="29"/>
  <c r="AR5" i="29"/>
  <c r="W6" i="29"/>
  <c r="AA6" i="29"/>
  <c r="BA6" i="29"/>
  <c r="AA7" i="29"/>
  <c r="Y8" i="29"/>
  <c r="X8" i="29"/>
  <c r="AS34" i="29" s="1"/>
  <c r="AA9" i="29"/>
  <c r="AV13" i="29" s="1"/>
  <c r="X10" i="29"/>
  <c r="AS30" i="29" s="1"/>
  <c r="Z20" i="29"/>
  <c r="BM27" i="29"/>
  <c r="BM29" i="29"/>
  <c r="BN29" i="29" s="1"/>
  <c r="AS35" i="29"/>
  <c r="AH22" i="23"/>
  <c r="AG22" i="23"/>
  <c r="AF22" i="23"/>
  <c r="AE22" i="23"/>
  <c r="AD22" i="23"/>
  <c r="AH21" i="23"/>
  <c r="AG21" i="23"/>
  <c r="AF21" i="23"/>
  <c r="AE21" i="23"/>
  <c r="AD21" i="23"/>
  <c r="AH20" i="23"/>
  <c r="AG20" i="23"/>
  <c r="AF20" i="23"/>
  <c r="AE20" i="23"/>
  <c r="AD20" i="23"/>
  <c r="AH19" i="23"/>
  <c r="AG19" i="23"/>
  <c r="AF19" i="23"/>
  <c r="AE19" i="23"/>
  <c r="AD19" i="23"/>
  <c r="AH18" i="23"/>
  <c r="AG18" i="23"/>
  <c r="AF18" i="23"/>
  <c r="AE18" i="23"/>
  <c r="AD18" i="23"/>
  <c r="AH17" i="23"/>
  <c r="AG17" i="23"/>
  <c r="AF17" i="23"/>
  <c r="AE17" i="23"/>
  <c r="AD17" i="23"/>
  <c r="AH16" i="23"/>
  <c r="AG16" i="23"/>
  <c r="AF16" i="23"/>
  <c r="AE16" i="23"/>
  <c r="AD16" i="23"/>
  <c r="AH15" i="23"/>
  <c r="AG15" i="23"/>
  <c r="AF15" i="23"/>
  <c r="AE15" i="23"/>
  <c r="AD15" i="23"/>
  <c r="AH14" i="23"/>
  <c r="AG14" i="23"/>
  <c r="AF14" i="23"/>
  <c r="AE14" i="23"/>
  <c r="AD14" i="23"/>
  <c r="AH13" i="23"/>
  <c r="AG13" i="23"/>
  <c r="AF13" i="23"/>
  <c r="AE13" i="23"/>
  <c r="AD13" i="23"/>
  <c r="AH12" i="23"/>
  <c r="AG12" i="23"/>
  <c r="AF12" i="23"/>
  <c r="AE12" i="23"/>
  <c r="AD12" i="23"/>
  <c r="AH11" i="23"/>
  <c r="AG11" i="23"/>
  <c r="AF11" i="23"/>
  <c r="AE11" i="23"/>
  <c r="AD11" i="23"/>
  <c r="AH10" i="23"/>
  <c r="AG10" i="23"/>
  <c r="AF10" i="23"/>
  <c r="AE10" i="23"/>
  <c r="AD10" i="23"/>
  <c r="AH9" i="23"/>
  <c r="AG9" i="23"/>
  <c r="AF9" i="23"/>
  <c r="AE9" i="23"/>
  <c r="AD9" i="23"/>
  <c r="AH8" i="23"/>
  <c r="AG8" i="23"/>
  <c r="AF8" i="23"/>
  <c r="AE8" i="23"/>
  <c r="AD8" i="23"/>
  <c r="AH7" i="23"/>
  <c r="AG7" i="23"/>
  <c r="AF7" i="23"/>
  <c r="AE7" i="23"/>
  <c r="AD7" i="23"/>
  <c r="AH6" i="23"/>
  <c r="AG6" i="23"/>
  <c r="AF6" i="23"/>
  <c r="AE6" i="23"/>
  <c r="AD6" i="23"/>
  <c r="AH5" i="23"/>
  <c r="AG5" i="23"/>
  <c r="AF5" i="23"/>
  <c r="AE5" i="23"/>
  <c r="AD5" i="23"/>
  <c r="AH4" i="23"/>
  <c r="AG4" i="23"/>
  <c r="AF4" i="23"/>
  <c r="AE4" i="23"/>
  <c r="AD4" i="23"/>
  <c r="AH3" i="23"/>
  <c r="AG3" i="23"/>
  <c r="AF3" i="23"/>
  <c r="AE3" i="23"/>
  <c r="AD3" i="23"/>
  <c r="AH22" i="26"/>
  <c r="AG22" i="26"/>
  <c r="AF22" i="26"/>
  <c r="AE22" i="26"/>
  <c r="AD22" i="26"/>
  <c r="AH21" i="26"/>
  <c r="AG21" i="26"/>
  <c r="AF21" i="26"/>
  <c r="AE21" i="26"/>
  <c r="AD21" i="26"/>
  <c r="AH20" i="26"/>
  <c r="AG20" i="26"/>
  <c r="AF20" i="26"/>
  <c r="AE20" i="26"/>
  <c r="AD20" i="26"/>
  <c r="AH19" i="26"/>
  <c r="AG19" i="26"/>
  <c r="AF19" i="26"/>
  <c r="AE19" i="26"/>
  <c r="AD19" i="26"/>
  <c r="AH18" i="26"/>
  <c r="AG18" i="26"/>
  <c r="AF18" i="26"/>
  <c r="AE18" i="26"/>
  <c r="AD18" i="26"/>
  <c r="AH17" i="26"/>
  <c r="AG17" i="26"/>
  <c r="AF17" i="26"/>
  <c r="AE17" i="26"/>
  <c r="AD17" i="26"/>
  <c r="AH16" i="26"/>
  <c r="AG16" i="26"/>
  <c r="AF16" i="26"/>
  <c r="AE16" i="26"/>
  <c r="AD16" i="26"/>
  <c r="AH15" i="26"/>
  <c r="AG15" i="26"/>
  <c r="AF15" i="26"/>
  <c r="AE15" i="26"/>
  <c r="AD15" i="26"/>
  <c r="AH14" i="26"/>
  <c r="AG14" i="26"/>
  <c r="AF14" i="26"/>
  <c r="AE14" i="26"/>
  <c r="AD14" i="26"/>
  <c r="AH13" i="26"/>
  <c r="AG13" i="26"/>
  <c r="AF13" i="26"/>
  <c r="AE13" i="26"/>
  <c r="AD13" i="26"/>
  <c r="AH12" i="26"/>
  <c r="AG12" i="26"/>
  <c r="AF12" i="26"/>
  <c r="AE12" i="26"/>
  <c r="AD12" i="26"/>
  <c r="AH11" i="26"/>
  <c r="AG11" i="26"/>
  <c r="AF11" i="26"/>
  <c r="AE11" i="26"/>
  <c r="AD11" i="26"/>
  <c r="AH10" i="26"/>
  <c r="AG10" i="26"/>
  <c r="AF10" i="26"/>
  <c r="AE10" i="26"/>
  <c r="AD10" i="26"/>
  <c r="AH9" i="26"/>
  <c r="AG9" i="26"/>
  <c r="AF9" i="26"/>
  <c r="AE9" i="26"/>
  <c r="AD9" i="26"/>
  <c r="AH8" i="26"/>
  <c r="AG8" i="26"/>
  <c r="AF8" i="26"/>
  <c r="AE8" i="26"/>
  <c r="AD8" i="26"/>
  <c r="AH7" i="26"/>
  <c r="AG7" i="26"/>
  <c r="AF7" i="26"/>
  <c r="AE7" i="26"/>
  <c r="AD7" i="26"/>
  <c r="AH6" i="26"/>
  <c r="AG6" i="26"/>
  <c r="AF6" i="26"/>
  <c r="AE6" i="26"/>
  <c r="AD6" i="26"/>
  <c r="AH5" i="26"/>
  <c r="AG5" i="26"/>
  <c r="AF5" i="26"/>
  <c r="AE5" i="26"/>
  <c r="AD5" i="26"/>
  <c r="AH4" i="26"/>
  <c r="AG4" i="26"/>
  <c r="AF4" i="26"/>
  <c r="AE4" i="26"/>
  <c r="AD4" i="26"/>
  <c r="AH3" i="26"/>
  <c r="AG3" i="26"/>
  <c r="AF3" i="26"/>
  <c r="AE3" i="26"/>
  <c r="AD3" i="26"/>
  <c r="AE19" i="28"/>
  <c r="AF19" i="28"/>
  <c r="AG19" i="28"/>
  <c r="AH19" i="28"/>
  <c r="AE20" i="28"/>
  <c r="AF20" i="28"/>
  <c r="AG20" i="28"/>
  <c r="AH20" i="28"/>
  <c r="AE21" i="28"/>
  <c r="AF21" i="28"/>
  <c r="AG21" i="28"/>
  <c r="AH21" i="28"/>
  <c r="AE22" i="28"/>
  <c r="AF22" i="28"/>
  <c r="AG22" i="28"/>
  <c r="AH22" i="28"/>
  <c r="AD22" i="28"/>
  <c r="AD21" i="28"/>
  <c r="AD20" i="28"/>
  <c r="AD19" i="28"/>
  <c r="AE15" i="28"/>
  <c r="AF15" i="28"/>
  <c r="AG15" i="28"/>
  <c r="AH15" i="28"/>
  <c r="AE16" i="28"/>
  <c r="AF16" i="28"/>
  <c r="AG16" i="28"/>
  <c r="AH16" i="28"/>
  <c r="AE17" i="28"/>
  <c r="AF17" i="28"/>
  <c r="AG17" i="28"/>
  <c r="AH17" i="28"/>
  <c r="AE18" i="28"/>
  <c r="AF18" i="28"/>
  <c r="AG18" i="28"/>
  <c r="AH18" i="28"/>
  <c r="AD18" i="28"/>
  <c r="AD17" i="28"/>
  <c r="AD16" i="28"/>
  <c r="AD15" i="28"/>
  <c r="AE11" i="28"/>
  <c r="AF11" i="28"/>
  <c r="AG11" i="28"/>
  <c r="AH11" i="28"/>
  <c r="AE12" i="28"/>
  <c r="AF12" i="28"/>
  <c r="AG12" i="28"/>
  <c r="AH12" i="28"/>
  <c r="AE13" i="28"/>
  <c r="AF13" i="28"/>
  <c r="AG13" i="28"/>
  <c r="AH13" i="28"/>
  <c r="AE14" i="28"/>
  <c r="AF14" i="28"/>
  <c r="AG14" i="28"/>
  <c r="AH14" i="28"/>
  <c r="AD14" i="28"/>
  <c r="AD13" i="28"/>
  <c r="AD12" i="28"/>
  <c r="AD11" i="28"/>
  <c r="AE7" i="28"/>
  <c r="AF7" i="28"/>
  <c r="AG7" i="28"/>
  <c r="AH7" i="28"/>
  <c r="AE8" i="28"/>
  <c r="AF8" i="28"/>
  <c r="AG8" i="28"/>
  <c r="AH8" i="28"/>
  <c r="AE9" i="28"/>
  <c r="AF9" i="28"/>
  <c r="AG9" i="28"/>
  <c r="AH9" i="28"/>
  <c r="AE10" i="28"/>
  <c r="AF10" i="28"/>
  <c r="AG10" i="28"/>
  <c r="AH10" i="28"/>
  <c r="AD10" i="28"/>
  <c r="AD9" i="28"/>
  <c r="AD8" i="28"/>
  <c r="AD7" i="28"/>
  <c r="AE3" i="28"/>
  <c r="AF3" i="28"/>
  <c r="AG3" i="28"/>
  <c r="AH3" i="28"/>
  <c r="AE4" i="28"/>
  <c r="AF4" i="28"/>
  <c r="AG4" i="28"/>
  <c r="AH4" i="28"/>
  <c r="AE5" i="28"/>
  <c r="AF5" i="28"/>
  <c r="AG5" i="28"/>
  <c r="AH5" i="28"/>
  <c r="AE6" i="28"/>
  <c r="AF6" i="28"/>
  <c r="AG6" i="28"/>
  <c r="AH6" i="28"/>
  <c r="AD6" i="28"/>
  <c r="AD5" i="28"/>
  <c r="AD4" i="28"/>
  <c r="AD3" i="28"/>
  <c r="AD34" i="28"/>
  <c r="AD33" i="28"/>
  <c r="AD32" i="28"/>
  <c r="AD31" i="28"/>
  <c r="AD30" i="28"/>
  <c r="AD29" i="28"/>
  <c r="AD28" i="28"/>
  <c r="AD27" i="28"/>
  <c r="AD26" i="28"/>
  <c r="AD25" i="28"/>
  <c r="AD24" i="28"/>
  <c r="AD23" i="28"/>
  <c r="AB20" i="29" l="1"/>
  <c r="AS36" i="30"/>
  <c r="AU36" i="30"/>
  <c r="AS30" i="30"/>
  <c r="AS14" i="30"/>
  <c r="AU35" i="29"/>
  <c r="AU29" i="29"/>
  <c r="BM30" i="29"/>
  <c r="BN30" i="29" s="1"/>
  <c r="AU5" i="29"/>
  <c r="AR27" i="30"/>
  <c r="AV33" i="30"/>
  <c r="AV3" i="30"/>
  <c r="AV27" i="30"/>
  <c r="AR30" i="30"/>
  <c r="AR36" i="30"/>
  <c r="BE27" i="30"/>
  <c r="AU33" i="30"/>
  <c r="AU11" i="30"/>
  <c r="AU4" i="29"/>
  <c r="BQ31" i="29"/>
  <c r="BR31" i="29" s="1"/>
  <c r="BE28" i="29"/>
  <c r="BF28" i="29" s="1"/>
  <c r="AV33" i="29"/>
  <c r="AB4" i="30"/>
  <c r="AV11" i="29"/>
  <c r="AU4" i="30"/>
  <c r="AU12" i="30"/>
  <c r="AU28" i="30"/>
  <c r="AU34" i="30"/>
  <c r="AS34" i="30"/>
  <c r="AY28" i="30"/>
  <c r="AB8" i="30"/>
  <c r="AV12" i="30"/>
  <c r="AV28" i="30"/>
  <c r="BQ28" i="30"/>
  <c r="BR28" i="30" s="1"/>
  <c r="AV34" i="30"/>
  <c r="AB10" i="30"/>
  <c r="AU6" i="30"/>
  <c r="BI28" i="30"/>
  <c r="BJ28" i="30" s="1"/>
  <c r="BI27" i="30"/>
  <c r="BJ27" i="30" s="1"/>
  <c r="AT3" i="30"/>
  <c r="AV6" i="30"/>
  <c r="AV5" i="30"/>
  <c r="BN27" i="30"/>
  <c r="BE29" i="30"/>
  <c r="BF29" i="30" s="1"/>
  <c r="AT11" i="30"/>
  <c r="AU3" i="30"/>
  <c r="BM28" i="30"/>
  <c r="BN28" i="30" s="1"/>
  <c r="AB9" i="30"/>
  <c r="AV14" i="30"/>
  <c r="AV35" i="30"/>
  <c r="AR5" i="30"/>
  <c r="BF27" i="30"/>
  <c r="AS13" i="30"/>
  <c r="AS5" i="30"/>
  <c r="AB13" i="30"/>
  <c r="AY29" i="30"/>
  <c r="AT27" i="30"/>
  <c r="AV29" i="30"/>
  <c r="AB7" i="30"/>
  <c r="AB19" i="30"/>
  <c r="BE31" i="30"/>
  <c r="BF31" i="30" s="1"/>
  <c r="AY31" i="30"/>
  <c r="AU27" i="30"/>
  <c r="AR11" i="30"/>
  <c r="BM29" i="30"/>
  <c r="BN29" i="30" s="1"/>
  <c r="BE28" i="30"/>
  <c r="BF28" i="30" s="1"/>
  <c r="AS29" i="30"/>
  <c r="AS28" i="30"/>
  <c r="BQ29" i="30"/>
  <c r="BR29" i="30" s="1"/>
  <c r="AB14" i="30"/>
  <c r="AU30" i="30"/>
  <c r="BE30" i="30"/>
  <c r="BF30" i="30" s="1"/>
  <c r="AB15" i="30"/>
  <c r="AY30" i="30"/>
  <c r="AR3" i="30"/>
  <c r="AS4" i="30"/>
  <c r="BQ37" i="30"/>
  <c r="BR27" i="30"/>
  <c r="AT4" i="30"/>
  <c r="AT28" i="30"/>
  <c r="AT12" i="30"/>
  <c r="AT34" i="30"/>
  <c r="AT33" i="30"/>
  <c r="AR6" i="30"/>
  <c r="AV36" i="30"/>
  <c r="AR29" i="30"/>
  <c r="AR35" i="30"/>
  <c r="AR33" i="30"/>
  <c r="AY27" i="30"/>
  <c r="AB8" i="29"/>
  <c r="AT11" i="29"/>
  <c r="AU36" i="29"/>
  <c r="BM28" i="29"/>
  <c r="BN28" i="29" s="1"/>
  <c r="AU6" i="29"/>
  <c r="AS12" i="29"/>
  <c r="AU14" i="29"/>
  <c r="AV35" i="29"/>
  <c r="AS6" i="29"/>
  <c r="AR34" i="29"/>
  <c r="AR28" i="29"/>
  <c r="BI27" i="29"/>
  <c r="AR12" i="29"/>
  <c r="AR4" i="29"/>
  <c r="AB4" i="29"/>
  <c r="AR33" i="29"/>
  <c r="AR11" i="29"/>
  <c r="AY27" i="29"/>
  <c r="AR3" i="29"/>
  <c r="AB3" i="29"/>
  <c r="BE27" i="29"/>
  <c r="AR27" i="29"/>
  <c r="AB9" i="29"/>
  <c r="AY28" i="29"/>
  <c r="AU28" i="29"/>
  <c r="AT33" i="29"/>
  <c r="AS28" i="29"/>
  <c r="AV5" i="29"/>
  <c r="AV3" i="29"/>
  <c r="AY31" i="29"/>
  <c r="AS14" i="29"/>
  <c r="BI31" i="29"/>
  <c r="BJ31" i="29" s="1"/>
  <c r="AZ29" i="29"/>
  <c r="BA42" i="29" s="1"/>
  <c r="AY42" i="29"/>
  <c r="AZ58" i="29"/>
  <c r="AY58" i="29"/>
  <c r="AT12" i="29"/>
  <c r="AT4" i="29"/>
  <c r="AT34" i="29"/>
  <c r="AT28" i="29"/>
  <c r="AU27" i="29"/>
  <c r="AU3" i="29"/>
  <c r="AU33" i="29"/>
  <c r="AU11" i="29"/>
  <c r="AU34" i="29"/>
  <c r="AT27" i="29"/>
  <c r="AV29" i="29"/>
  <c r="AV27" i="29"/>
  <c r="AS36" i="29"/>
  <c r="AR6" i="29"/>
  <c r="AR30" i="29"/>
  <c r="BQ27" i="29"/>
  <c r="AR14" i="29"/>
  <c r="AB6" i="29"/>
  <c r="AR36" i="29"/>
  <c r="AT14" i="29"/>
  <c r="AT36" i="29"/>
  <c r="AT6" i="29"/>
  <c r="AT30" i="29"/>
  <c r="AU12" i="29"/>
  <c r="BN27" i="29"/>
  <c r="BI28" i="29"/>
  <c r="BJ28" i="29" s="1"/>
  <c r="AV6" i="29"/>
  <c r="AV30" i="29"/>
  <c r="AV14" i="29"/>
  <c r="AV36" i="29"/>
  <c r="AV34" i="29"/>
  <c r="AV28" i="29"/>
  <c r="AV12" i="29"/>
  <c r="AV4" i="29"/>
  <c r="AY43" i="29"/>
  <c r="AZ30" i="29"/>
  <c r="BA43" i="29" s="1"/>
  <c r="AB10" i="29"/>
  <c r="AB7" i="29"/>
  <c r="AS4" i="29"/>
  <c r="BQ28" i="29"/>
  <c r="BR28" i="29" s="1"/>
  <c r="AH34" i="28"/>
  <c r="AG34" i="28"/>
  <c r="AF34" i="28"/>
  <c r="AE34" i="28"/>
  <c r="S34" i="28"/>
  <c r="R34" i="28"/>
  <c r="Q34" i="28"/>
  <c r="P34" i="28"/>
  <c r="O34" i="28"/>
  <c r="AH33" i="28"/>
  <c r="AG33" i="28"/>
  <c r="AF33" i="28"/>
  <c r="AE33" i="28"/>
  <c r="S33" i="28"/>
  <c r="R33" i="28"/>
  <c r="Q33" i="28"/>
  <c r="P33" i="28"/>
  <c r="O33" i="28"/>
  <c r="AH32" i="28"/>
  <c r="AG32" i="28"/>
  <c r="AF32" i="28"/>
  <c r="AE32" i="28"/>
  <c r="S32" i="28"/>
  <c r="R32" i="28"/>
  <c r="Q32" i="28"/>
  <c r="P32" i="28"/>
  <c r="O32" i="28"/>
  <c r="AH31" i="28"/>
  <c r="AG31" i="28"/>
  <c r="AF31" i="28"/>
  <c r="AE31" i="28"/>
  <c r="S31" i="28"/>
  <c r="R31" i="28"/>
  <c r="Q31" i="28"/>
  <c r="P31" i="28"/>
  <c r="O31" i="28"/>
  <c r="AH30" i="28"/>
  <c r="AG30" i="28"/>
  <c r="AF30" i="28"/>
  <c r="AE30" i="28"/>
  <c r="S30" i="28"/>
  <c r="R30" i="28"/>
  <c r="Q30" i="28"/>
  <c r="P30" i="28"/>
  <c r="O30" i="28"/>
  <c r="AH29" i="28"/>
  <c r="AG29" i="28"/>
  <c r="AF29" i="28"/>
  <c r="AE29" i="28"/>
  <c r="S29" i="28"/>
  <c r="R29" i="28"/>
  <c r="Q29" i="28"/>
  <c r="P29" i="28"/>
  <c r="O29" i="28"/>
  <c r="AH28" i="28"/>
  <c r="AG28" i="28"/>
  <c r="AF28" i="28"/>
  <c r="AE28" i="28"/>
  <c r="S28" i="28"/>
  <c r="R28" i="28"/>
  <c r="Q28" i="28"/>
  <c r="P28" i="28"/>
  <c r="O28" i="28"/>
  <c r="AH27" i="28"/>
  <c r="AG27" i="28"/>
  <c r="AF27" i="28"/>
  <c r="AE27" i="28"/>
  <c r="S27" i="28"/>
  <c r="R27" i="28"/>
  <c r="Q27" i="28"/>
  <c r="P27" i="28"/>
  <c r="O27" i="28"/>
  <c r="AH26" i="28"/>
  <c r="AG26" i="28"/>
  <c r="AF26" i="28"/>
  <c r="AE26" i="28"/>
  <c r="S26" i="28"/>
  <c r="R26" i="28"/>
  <c r="Q26" i="28"/>
  <c r="P26" i="28"/>
  <c r="O26" i="28"/>
  <c r="AH25" i="28"/>
  <c r="AG25" i="28"/>
  <c r="AF25" i="28"/>
  <c r="AE25" i="28"/>
  <c r="S25" i="28"/>
  <c r="R25" i="28"/>
  <c r="Q25" i="28"/>
  <c r="P25" i="28"/>
  <c r="O25" i="28"/>
  <c r="AH24" i="28"/>
  <c r="AG24" i="28"/>
  <c r="AF24" i="28"/>
  <c r="AE24" i="28"/>
  <c r="S24" i="28"/>
  <c r="R24" i="28"/>
  <c r="Q24" i="28"/>
  <c r="P24" i="28"/>
  <c r="O24" i="28"/>
  <c r="AH23" i="28"/>
  <c r="AG23" i="28"/>
  <c r="AF23" i="28"/>
  <c r="AE23" i="28"/>
  <c r="S23" i="28"/>
  <c r="R23" i="28"/>
  <c r="Q23" i="28"/>
  <c r="P23" i="28"/>
  <c r="O23" i="28"/>
  <c r="U22" i="28"/>
  <c r="S22" i="28"/>
  <c r="R22" i="28"/>
  <c r="Q22" i="28"/>
  <c r="P22" i="28"/>
  <c r="X22" i="28" s="1"/>
  <c r="O22" i="28"/>
  <c r="U21" i="28"/>
  <c r="S21" i="28"/>
  <c r="AA21" i="28" s="1"/>
  <c r="R21" i="28"/>
  <c r="Q21" i="28"/>
  <c r="P21" i="28"/>
  <c r="X21" i="28" s="1"/>
  <c r="O21" i="28"/>
  <c r="W21" i="28" s="1"/>
  <c r="U20" i="28"/>
  <c r="S20" i="28"/>
  <c r="R20" i="28"/>
  <c r="Q20" i="28"/>
  <c r="P20" i="28"/>
  <c r="X20" i="28" s="1"/>
  <c r="O20" i="28"/>
  <c r="U19" i="28"/>
  <c r="S19" i="28"/>
  <c r="AA19" i="28" s="1"/>
  <c r="R19" i="28"/>
  <c r="Z19" i="28" s="1"/>
  <c r="Q19" i="28"/>
  <c r="Y19" i="28" s="1"/>
  <c r="P19" i="28"/>
  <c r="X19" i="28" s="1"/>
  <c r="O19" i="28"/>
  <c r="W19" i="28" s="1"/>
  <c r="U18" i="28"/>
  <c r="S18" i="28"/>
  <c r="R18" i="28"/>
  <c r="Q18" i="28"/>
  <c r="P18" i="28"/>
  <c r="X18" i="28" s="1"/>
  <c r="O18" i="28"/>
  <c r="U17" i="28"/>
  <c r="S17" i="28"/>
  <c r="AA17" i="28" s="1"/>
  <c r="R17" i="28"/>
  <c r="Q17" i="28"/>
  <c r="P17" i="28"/>
  <c r="X17" i="28" s="1"/>
  <c r="O17" i="28"/>
  <c r="W17" i="28" s="1"/>
  <c r="U16" i="28"/>
  <c r="S16" i="28"/>
  <c r="R16" i="28"/>
  <c r="Q16" i="28"/>
  <c r="P16" i="28"/>
  <c r="X16" i="28" s="1"/>
  <c r="O16" i="28"/>
  <c r="U15" i="28"/>
  <c r="S15" i="28"/>
  <c r="AA15" i="28" s="1"/>
  <c r="R15" i="28"/>
  <c r="Z15" i="28" s="1"/>
  <c r="Q15" i="28"/>
  <c r="Y15" i="28" s="1"/>
  <c r="P15" i="28"/>
  <c r="X15" i="28" s="1"/>
  <c r="O15" i="28"/>
  <c r="W15" i="28" s="1"/>
  <c r="U14" i="28"/>
  <c r="S14" i="28"/>
  <c r="R14" i="28"/>
  <c r="Q14" i="28"/>
  <c r="P14" i="28"/>
  <c r="O14" i="28"/>
  <c r="U13" i="28"/>
  <c r="S13" i="28"/>
  <c r="AA13" i="28" s="1"/>
  <c r="R13" i="28"/>
  <c r="Q13" i="28"/>
  <c r="P13" i="28"/>
  <c r="X13" i="28" s="1"/>
  <c r="O13" i="28"/>
  <c r="W13" i="28" s="1"/>
  <c r="U12" i="28"/>
  <c r="S12" i="28"/>
  <c r="AA12" i="28" s="1"/>
  <c r="R12" i="28"/>
  <c r="Q12" i="28"/>
  <c r="P12" i="28"/>
  <c r="X12" i="28" s="1"/>
  <c r="O12" i="28"/>
  <c r="W12" i="28" s="1"/>
  <c r="U11" i="28"/>
  <c r="S11" i="28"/>
  <c r="AA11" i="28" s="1"/>
  <c r="R11" i="28"/>
  <c r="Q11" i="28"/>
  <c r="P11" i="28"/>
  <c r="X11" i="28" s="1"/>
  <c r="O11" i="28"/>
  <c r="U10" i="28"/>
  <c r="S10" i="28"/>
  <c r="R10" i="28"/>
  <c r="Z10" i="28" s="1"/>
  <c r="Q10" i="28"/>
  <c r="P10" i="28"/>
  <c r="X10" i="28" s="1"/>
  <c r="O10" i="28"/>
  <c r="U9" i="28"/>
  <c r="S9" i="28"/>
  <c r="AA9" i="28" s="1"/>
  <c r="R9" i="28"/>
  <c r="Z9" i="28" s="1"/>
  <c r="Q9" i="28"/>
  <c r="Y9" i="28" s="1"/>
  <c r="P9" i="28"/>
  <c r="O9" i="28"/>
  <c r="W9" i="28" s="1"/>
  <c r="U8" i="28"/>
  <c r="S8" i="28"/>
  <c r="R8" i="28"/>
  <c r="Q8" i="28"/>
  <c r="P8" i="28"/>
  <c r="X8" i="28" s="1"/>
  <c r="O8" i="28"/>
  <c r="U7" i="28"/>
  <c r="S7" i="28"/>
  <c r="AA7" i="28" s="1"/>
  <c r="R7" i="28"/>
  <c r="Q7" i="28"/>
  <c r="P7" i="28"/>
  <c r="O7" i="28"/>
  <c r="W7" i="28" s="1"/>
  <c r="BF6" i="28"/>
  <c r="U6" i="28"/>
  <c r="S6" i="28"/>
  <c r="AA6" i="28" s="1"/>
  <c r="R6" i="28"/>
  <c r="Q6" i="28"/>
  <c r="P6" i="28"/>
  <c r="X6" i="28" s="1"/>
  <c r="O6" i="28"/>
  <c r="W6" i="28" s="1"/>
  <c r="U5" i="28"/>
  <c r="S5" i="28"/>
  <c r="AA5" i="28" s="1"/>
  <c r="R5" i="28"/>
  <c r="Z5" i="28" s="1"/>
  <c r="Q5" i="28"/>
  <c r="P5" i="28"/>
  <c r="X5" i="28" s="1"/>
  <c r="O5" i="28"/>
  <c r="W5" i="28" s="1"/>
  <c r="U4" i="28"/>
  <c r="S4" i="28"/>
  <c r="AA4" i="28" s="1"/>
  <c r="R4" i="28"/>
  <c r="Z4" i="28" s="1"/>
  <c r="Q4" i="28"/>
  <c r="P4" i="28"/>
  <c r="X4" i="28" s="1"/>
  <c r="O4" i="28"/>
  <c r="U3" i="28"/>
  <c r="S3" i="28"/>
  <c r="R3" i="28"/>
  <c r="Z3" i="28" s="1"/>
  <c r="Q3" i="28"/>
  <c r="Y3" i="28" s="1"/>
  <c r="P3" i="28"/>
  <c r="X3" i="28" s="1"/>
  <c r="O3" i="28"/>
  <c r="AH34" i="26"/>
  <c r="AG34" i="26"/>
  <c r="AF34" i="26"/>
  <c r="AE34" i="26"/>
  <c r="AD34" i="26"/>
  <c r="S34" i="26"/>
  <c r="R34" i="26"/>
  <c r="Q34" i="26"/>
  <c r="P34" i="26"/>
  <c r="O34" i="26"/>
  <c r="AH33" i="26"/>
  <c r="AG33" i="26"/>
  <c r="AF33" i="26"/>
  <c r="AE33" i="26"/>
  <c r="AD33" i="26"/>
  <c r="S33" i="26"/>
  <c r="R33" i="26"/>
  <c r="Q33" i="26"/>
  <c r="P33" i="26"/>
  <c r="O33" i="26"/>
  <c r="AH32" i="26"/>
  <c r="AG32" i="26"/>
  <c r="AF32" i="26"/>
  <c r="AE32" i="26"/>
  <c r="AD32" i="26"/>
  <c r="S32" i="26"/>
  <c r="R32" i="26"/>
  <c r="Q32" i="26"/>
  <c r="P32" i="26"/>
  <c r="O32" i="26"/>
  <c r="AH31" i="26"/>
  <c r="AG31" i="26"/>
  <c r="AF31" i="26"/>
  <c r="AE31" i="26"/>
  <c r="AD31" i="26"/>
  <c r="S31" i="26"/>
  <c r="R31" i="26"/>
  <c r="Q31" i="26"/>
  <c r="P31" i="26"/>
  <c r="O31" i="26"/>
  <c r="AH30" i="26"/>
  <c r="AG30" i="26"/>
  <c r="AF30" i="26"/>
  <c r="AE30" i="26"/>
  <c r="AD30" i="26"/>
  <c r="S30" i="26"/>
  <c r="R30" i="26"/>
  <c r="Q30" i="26"/>
  <c r="P30" i="26"/>
  <c r="O30" i="26"/>
  <c r="AH29" i="26"/>
  <c r="AG29" i="26"/>
  <c r="AF29" i="26"/>
  <c r="AE29" i="26"/>
  <c r="AD29" i="26"/>
  <c r="S29" i="26"/>
  <c r="R29" i="26"/>
  <c r="Q29" i="26"/>
  <c r="P29" i="26"/>
  <c r="O29" i="26"/>
  <c r="AH28" i="26"/>
  <c r="AG28" i="26"/>
  <c r="AF28" i="26"/>
  <c r="AE28" i="26"/>
  <c r="AD28" i="26"/>
  <c r="S28" i="26"/>
  <c r="R28" i="26"/>
  <c r="Q28" i="26"/>
  <c r="P28" i="26"/>
  <c r="O28" i="26"/>
  <c r="AH27" i="26"/>
  <c r="AG27" i="26"/>
  <c r="AF27" i="26"/>
  <c r="AE27" i="26"/>
  <c r="AD27" i="26"/>
  <c r="S27" i="26"/>
  <c r="R27" i="26"/>
  <c r="Q27" i="26"/>
  <c r="P27" i="26"/>
  <c r="O27" i="26"/>
  <c r="AH26" i="26"/>
  <c r="AG26" i="26"/>
  <c r="AF26" i="26"/>
  <c r="AE26" i="26"/>
  <c r="AD26" i="26"/>
  <c r="S26" i="26"/>
  <c r="R26" i="26"/>
  <c r="Q26" i="26"/>
  <c r="P26" i="26"/>
  <c r="O26" i="26"/>
  <c r="AH25" i="26"/>
  <c r="AG25" i="26"/>
  <c r="AF25" i="26"/>
  <c r="AE25" i="26"/>
  <c r="AD25" i="26"/>
  <c r="S25" i="26"/>
  <c r="R25" i="26"/>
  <c r="Q25" i="26"/>
  <c r="P25" i="26"/>
  <c r="O25" i="26"/>
  <c r="AH24" i="26"/>
  <c r="AG24" i="26"/>
  <c r="AF24" i="26"/>
  <c r="AE24" i="26"/>
  <c r="AD24" i="26"/>
  <c r="S24" i="26"/>
  <c r="R24" i="26"/>
  <c r="Q24" i="26"/>
  <c r="P24" i="26"/>
  <c r="O24" i="26"/>
  <c r="AH23" i="26"/>
  <c r="AG23" i="26"/>
  <c r="AF23" i="26"/>
  <c r="AE23" i="26"/>
  <c r="AD23" i="26"/>
  <c r="S23" i="26"/>
  <c r="R23" i="26"/>
  <c r="Q23" i="26"/>
  <c r="P23" i="26"/>
  <c r="O23" i="26"/>
  <c r="U22" i="26"/>
  <c r="S22" i="26"/>
  <c r="AA22" i="26" s="1"/>
  <c r="R22" i="26"/>
  <c r="Z22" i="26" s="1"/>
  <c r="Q22" i="26"/>
  <c r="Y22" i="26" s="1"/>
  <c r="P22" i="26"/>
  <c r="X22" i="26" s="1"/>
  <c r="O22" i="26"/>
  <c r="W22" i="26" s="1"/>
  <c r="U21" i="26"/>
  <c r="S21" i="26"/>
  <c r="R21" i="26"/>
  <c r="Q21" i="26"/>
  <c r="P21" i="26"/>
  <c r="X21" i="26" s="1"/>
  <c r="O21" i="26"/>
  <c r="U20" i="26"/>
  <c r="S20" i="26"/>
  <c r="AA20" i="26" s="1"/>
  <c r="R20" i="26"/>
  <c r="Q20" i="26"/>
  <c r="P20" i="26"/>
  <c r="X20" i="26" s="1"/>
  <c r="O20" i="26"/>
  <c r="W20" i="26" s="1"/>
  <c r="U19" i="26"/>
  <c r="S19" i="26"/>
  <c r="AA19" i="26" s="1"/>
  <c r="R19" i="26"/>
  <c r="Z19" i="26" s="1"/>
  <c r="Q19" i="26"/>
  <c r="Y19" i="26" s="1"/>
  <c r="P19" i="26"/>
  <c r="X19" i="26" s="1"/>
  <c r="O19" i="26"/>
  <c r="W19" i="26" s="1"/>
  <c r="U18" i="26"/>
  <c r="S18" i="26"/>
  <c r="AA18" i="26" s="1"/>
  <c r="R18" i="26"/>
  <c r="Z18" i="26" s="1"/>
  <c r="Q18" i="26"/>
  <c r="P18" i="26"/>
  <c r="X18" i="26" s="1"/>
  <c r="O18" i="26"/>
  <c r="W18" i="26" s="1"/>
  <c r="U17" i="26"/>
  <c r="S17" i="26"/>
  <c r="R17" i="26"/>
  <c r="Q17" i="26"/>
  <c r="P17" i="26"/>
  <c r="X17" i="26" s="1"/>
  <c r="O17" i="26"/>
  <c r="U16" i="26"/>
  <c r="S16" i="26"/>
  <c r="AA16" i="26" s="1"/>
  <c r="R16" i="26"/>
  <c r="Q16" i="26"/>
  <c r="P16" i="26"/>
  <c r="X16" i="26" s="1"/>
  <c r="O16" i="26"/>
  <c r="W16" i="26" s="1"/>
  <c r="U15" i="26"/>
  <c r="S15" i="26"/>
  <c r="AA15" i="26" s="1"/>
  <c r="R15" i="26"/>
  <c r="Z15" i="26" s="1"/>
  <c r="Q15" i="26"/>
  <c r="Y15" i="26" s="1"/>
  <c r="P15" i="26"/>
  <c r="X15" i="26" s="1"/>
  <c r="O15" i="26"/>
  <c r="W15" i="26" s="1"/>
  <c r="U14" i="26"/>
  <c r="S14" i="26"/>
  <c r="R14" i="26"/>
  <c r="Z14" i="26" s="1"/>
  <c r="Q14" i="26"/>
  <c r="Y14" i="26" s="1"/>
  <c r="P14" i="26"/>
  <c r="X14" i="26" s="1"/>
  <c r="O14" i="26"/>
  <c r="W14" i="26" s="1"/>
  <c r="U13" i="26"/>
  <c r="S13" i="26"/>
  <c r="R13" i="26"/>
  <c r="Q13" i="26"/>
  <c r="P13" i="26"/>
  <c r="X13" i="26" s="1"/>
  <c r="O13" i="26"/>
  <c r="U12" i="26"/>
  <c r="S12" i="26"/>
  <c r="AA12" i="26" s="1"/>
  <c r="R12" i="26"/>
  <c r="Q12" i="26"/>
  <c r="P12" i="26"/>
  <c r="X12" i="26" s="1"/>
  <c r="O12" i="26"/>
  <c r="W12" i="26" s="1"/>
  <c r="U11" i="26"/>
  <c r="S11" i="26"/>
  <c r="AA11" i="26" s="1"/>
  <c r="R11" i="26"/>
  <c r="Z11" i="26" s="1"/>
  <c r="Q11" i="26"/>
  <c r="Y11" i="26" s="1"/>
  <c r="P11" i="26"/>
  <c r="X11" i="26" s="1"/>
  <c r="O11" i="26"/>
  <c r="W11" i="26" s="1"/>
  <c r="U10" i="26"/>
  <c r="S10" i="26"/>
  <c r="R10" i="26"/>
  <c r="Q10" i="26"/>
  <c r="Y10" i="26" s="1"/>
  <c r="P10" i="26"/>
  <c r="X10" i="26" s="1"/>
  <c r="O10" i="26"/>
  <c r="W10" i="26" s="1"/>
  <c r="U9" i="26"/>
  <c r="S9" i="26"/>
  <c r="R9" i="26"/>
  <c r="Z9" i="26" s="1"/>
  <c r="Q9" i="26"/>
  <c r="Y9" i="26" s="1"/>
  <c r="P9" i="26"/>
  <c r="X9" i="26" s="1"/>
  <c r="O9" i="26"/>
  <c r="U8" i="26"/>
  <c r="S8" i="26"/>
  <c r="R8" i="26"/>
  <c r="Z8" i="26" s="1"/>
  <c r="Q8" i="26"/>
  <c r="Y8" i="26" s="1"/>
  <c r="P8" i="26"/>
  <c r="O8" i="26"/>
  <c r="U7" i="26"/>
  <c r="S7" i="26"/>
  <c r="R7" i="26"/>
  <c r="Q7" i="26"/>
  <c r="P7" i="26"/>
  <c r="X7" i="26" s="1"/>
  <c r="O7" i="26"/>
  <c r="BG6" i="26"/>
  <c r="BF6" i="26"/>
  <c r="U6" i="26"/>
  <c r="S6" i="26"/>
  <c r="R6" i="26"/>
  <c r="Q6" i="26"/>
  <c r="P6" i="26"/>
  <c r="X6" i="26" s="1"/>
  <c r="O6" i="26"/>
  <c r="U5" i="26"/>
  <c r="S5" i="26"/>
  <c r="AA5" i="26" s="1"/>
  <c r="R5" i="26"/>
  <c r="Q5" i="26"/>
  <c r="P5" i="26"/>
  <c r="X5" i="26" s="1"/>
  <c r="O5" i="26"/>
  <c r="W5" i="26" s="1"/>
  <c r="U4" i="26"/>
  <c r="S4" i="26"/>
  <c r="AA4" i="26" s="1"/>
  <c r="R4" i="26"/>
  <c r="Z4" i="26" s="1"/>
  <c r="Q4" i="26"/>
  <c r="P4" i="26"/>
  <c r="X4" i="26" s="1"/>
  <c r="O4" i="26"/>
  <c r="W4" i="26" s="1"/>
  <c r="U3" i="26"/>
  <c r="S3" i="26"/>
  <c r="R3" i="26"/>
  <c r="Q3" i="26"/>
  <c r="Y3" i="26" s="1"/>
  <c r="P3" i="26"/>
  <c r="X3" i="26" s="1"/>
  <c r="O3" i="26"/>
  <c r="AY41" i="30" l="1"/>
  <c r="BQ36" i="30"/>
  <c r="AZ28" i="30"/>
  <c r="BA41" i="30" s="1"/>
  <c r="AZ57" i="30"/>
  <c r="AZ56" i="30"/>
  <c r="AY58" i="30"/>
  <c r="AY57" i="30"/>
  <c r="BI37" i="30"/>
  <c r="AY56" i="30"/>
  <c r="BI36" i="30"/>
  <c r="BM37" i="30"/>
  <c r="AY59" i="30"/>
  <c r="AZ58" i="30"/>
  <c r="AY40" i="30"/>
  <c r="AY37" i="30"/>
  <c r="AZ27" i="30"/>
  <c r="BA40" i="30" s="1"/>
  <c r="AY36" i="30"/>
  <c r="AY43" i="30"/>
  <c r="AZ30" i="30"/>
  <c r="BA43" i="30" s="1"/>
  <c r="AZ59" i="30"/>
  <c r="BE37" i="30"/>
  <c r="AY44" i="30"/>
  <c r="AZ31" i="30"/>
  <c r="BA44" i="30" s="1"/>
  <c r="AZ29" i="30"/>
  <c r="BA42" i="30" s="1"/>
  <c r="AY42" i="30"/>
  <c r="BM36" i="30"/>
  <c r="BE36" i="30"/>
  <c r="BM36" i="29"/>
  <c r="BM37" i="29"/>
  <c r="BE37" i="29"/>
  <c r="BE36" i="29"/>
  <c r="BF27" i="29"/>
  <c r="BR27" i="29"/>
  <c r="BQ37" i="29"/>
  <c r="BQ36" i="29"/>
  <c r="AZ28" i="29"/>
  <c r="BA41" i="29" s="1"/>
  <c r="AY41" i="29"/>
  <c r="AZ56" i="29"/>
  <c r="AY56" i="29"/>
  <c r="BI36" i="29"/>
  <c r="BJ27" i="29"/>
  <c r="BI37" i="29"/>
  <c r="AZ57" i="29"/>
  <c r="AY57" i="29"/>
  <c r="AZ59" i="29"/>
  <c r="AY59" i="29"/>
  <c r="AY44" i="29"/>
  <c r="AZ31" i="29"/>
  <c r="BA44" i="29" s="1"/>
  <c r="AY40" i="29"/>
  <c r="AY37" i="29"/>
  <c r="AZ27" i="29"/>
  <c r="BA40" i="29" s="1"/>
  <c r="AY36" i="29"/>
  <c r="BE31" i="28"/>
  <c r="BF31" i="28" s="1"/>
  <c r="BE30" i="28"/>
  <c r="BF30" i="28" s="1"/>
  <c r="BE30" i="26"/>
  <c r="BF30" i="26" s="1"/>
  <c r="BE31" i="26"/>
  <c r="BF31" i="26" s="1"/>
  <c r="BE29" i="26"/>
  <c r="BF29" i="26" s="1"/>
  <c r="Z12" i="28"/>
  <c r="Z14" i="28"/>
  <c r="BQ31" i="26"/>
  <c r="BR31" i="26" s="1"/>
  <c r="AL6" i="26"/>
  <c r="Z17" i="26"/>
  <c r="Z21" i="28"/>
  <c r="BF4" i="26"/>
  <c r="Y6" i="26"/>
  <c r="Y17" i="26"/>
  <c r="Y21" i="26"/>
  <c r="AO4" i="28"/>
  <c r="W3" i="26"/>
  <c r="AA3" i="26"/>
  <c r="Y5" i="26"/>
  <c r="AB5" i="26" s="1"/>
  <c r="Z6" i="26"/>
  <c r="Y12" i="26"/>
  <c r="BI29" i="26" s="1"/>
  <c r="BJ29" i="26" s="1"/>
  <c r="Z13" i="26"/>
  <c r="AA14" i="26"/>
  <c r="AB14" i="26" s="1"/>
  <c r="Y16" i="26"/>
  <c r="Y20" i="26"/>
  <c r="Z21" i="26"/>
  <c r="W3" i="28"/>
  <c r="AA3" i="28"/>
  <c r="AV33" i="28" s="1"/>
  <c r="Y5" i="28"/>
  <c r="BM27" i="28" s="1"/>
  <c r="Y6" i="28"/>
  <c r="Y7" i="28"/>
  <c r="AN4" i="28"/>
  <c r="Y11" i="28"/>
  <c r="Y12" i="28"/>
  <c r="BI29" i="28" s="1"/>
  <c r="BJ29" i="28" s="1"/>
  <c r="Y17" i="28"/>
  <c r="BH5" i="28"/>
  <c r="Z18" i="28"/>
  <c r="Y21" i="28"/>
  <c r="Z22" i="28"/>
  <c r="BE3" i="26"/>
  <c r="BD6" i="26"/>
  <c r="Y18" i="28"/>
  <c r="Y22" i="28"/>
  <c r="BG3" i="26"/>
  <c r="Z5" i="26"/>
  <c r="W6" i="26"/>
  <c r="AA6" i="26"/>
  <c r="AK3" i="26"/>
  <c r="AA7" i="26"/>
  <c r="Z12" i="26"/>
  <c r="W13" i="26"/>
  <c r="AA13" i="26"/>
  <c r="W17" i="26"/>
  <c r="AA17" i="26"/>
  <c r="W21" i="26"/>
  <c r="AA21" i="26"/>
  <c r="BD4" i="28"/>
  <c r="BH4" i="28"/>
  <c r="Z6" i="28"/>
  <c r="AN6" i="28"/>
  <c r="W8" i="28"/>
  <c r="AA8" i="28"/>
  <c r="AM6" i="28"/>
  <c r="Z11" i="28"/>
  <c r="Z13" i="28"/>
  <c r="W18" i="28"/>
  <c r="AA18" i="28"/>
  <c r="W22" i="28"/>
  <c r="AA22" i="28"/>
  <c r="AO3" i="26"/>
  <c r="AB22" i="26"/>
  <c r="AO4" i="26"/>
  <c r="AK4" i="26"/>
  <c r="BB31" i="26"/>
  <c r="BB6" i="26"/>
  <c r="BH6" i="26"/>
  <c r="AY5" i="26"/>
  <c r="BB30" i="26"/>
  <c r="BE6" i="26"/>
  <c r="AS6" i="26"/>
  <c r="BH4" i="26"/>
  <c r="AM4" i="26"/>
  <c r="AN3" i="26"/>
  <c r="BG5" i="26"/>
  <c r="BH3" i="26"/>
  <c r="AL3" i="26"/>
  <c r="AA10" i="26"/>
  <c r="AN5" i="26"/>
  <c r="BE4" i="26"/>
  <c r="BD4" i="26"/>
  <c r="W7" i="26"/>
  <c r="AR33" i="26" s="1"/>
  <c r="Y4" i="26"/>
  <c r="AT28" i="26" s="1"/>
  <c r="BB27" i="26"/>
  <c r="BB5" i="28"/>
  <c r="BG3" i="28"/>
  <c r="AL3" i="28"/>
  <c r="AK3" i="28"/>
  <c r="Z17" i="28"/>
  <c r="AZ4" i="28"/>
  <c r="BH6" i="28"/>
  <c r="AV29" i="28"/>
  <c r="BA3" i="28"/>
  <c r="W11" i="28"/>
  <c r="AO3" i="28"/>
  <c r="AN5" i="28"/>
  <c r="AX5" i="28"/>
  <c r="BH3" i="28"/>
  <c r="BG5" i="28"/>
  <c r="Y10" i="28"/>
  <c r="AY6" i="28"/>
  <c r="AX6" i="28"/>
  <c r="BF5" i="28"/>
  <c r="BE5" i="28"/>
  <c r="Z8" i="28"/>
  <c r="BE4" i="28"/>
  <c r="AL4" i="28"/>
  <c r="AK4" i="28"/>
  <c r="AZ3" i="28"/>
  <c r="X7" i="28"/>
  <c r="AS27" i="28" s="1"/>
  <c r="BB6" i="28"/>
  <c r="AZ5" i="28"/>
  <c r="AY5" i="28"/>
  <c r="BA4" i="28"/>
  <c r="W4" i="28"/>
  <c r="BB3" i="28"/>
  <c r="BB27" i="28"/>
  <c r="AX3" i="28"/>
  <c r="AB15" i="28"/>
  <c r="AR29" i="28"/>
  <c r="BE3" i="28"/>
  <c r="BG4" i="28"/>
  <c r="BF4" i="28"/>
  <c r="AO5" i="28"/>
  <c r="BA6" i="28"/>
  <c r="BB28" i="28"/>
  <c r="Y14" i="28"/>
  <c r="BB30" i="28"/>
  <c r="AA16" i="28"/>
  <c r="W16" i="28"/>
  <c r="AA20" i="28"/>
  <c r="W20" i="28"/>
  <c r="AR35" i="28"/>
  <c r="AR13" i="28"/>
  <c r="AB5" i="28"/>
  <c r="AR5" i="28"/>
  <c r="AV35" i="28"/>
  <c r="AV13" i="28"/>
  <c r="AV5" i="28"/>
  <c r="BD5" i="28"/>
  <c r="BD6" i="28"/>
  <c r="Y8" i="28"/>
  <c r="AM4" i="28"/>
  <c r="Y16" i="28"/>
  <c r="Z16" i="28"/>
  <c r="Y20" i="28"/>
  <c r="Z20" i="28"/>
  <c r="Z7" i="28"/>
  <c r="AN3" i="28"/>
  <c r="AM5" i="28"/>
  <c r="Y13" i="28"/>
  <c r="X14" i="28"/>
  <c r="AS6" i="28" s="1"/>
  <c r="AL6" i="28"/>
  <c r="AB19" i="28"/>
  <c r="AS34" i="28"/>
  <c r="AS28" i="28"/>
  <c r="AS12" i="28"/>
  <c r="AS4" i="28"/>
  <c r="AM3" i="28"/>
  <c r="BF3" i="28"/>
  <c r="Y4" i="28"/>
  <c r="AY4" i="28"/>
  <c r="AK5" i="28"/>
  <c r="AS14" i="28"/>
  <c r="BE6" i="28"/>
  <c r="BG6" i="28"/>
  <c r="X9" i="28"/>
  <c r="AS13" i="28" s="1"/>
  <c r="AL5" i="28"/>
  <c r="W10" i="28"/>
  <c r="AK6" i="28"/>
  <c r="AA10" i="28"/>
  <c r="AO6" i="28"/>
  <c r="BB29" i="28"/>
  <c r="W14" i="28"/>
  <c r="AA14" i="28"/>
  <c r="BB31" i="28"/>
  <c r="AY3" i="28"/>
  <c r="BD3" i="28"/>
  <c r="AX4" i="28"/>
  <c r="BB4" i="28"/>
  <c r="BA5" i="28"/>
  <c r="AZ6" i="28"/>
  <c r="Z3" i="26"/>
  <c r="BA3" i="26"/>
  <c r="BG4" i="26"/>
  <c r="AN4" i="26"/>
  <c r="AX5" i="26"/>
  <c r="BB5" i="26"/>
  <c r="AM6" i="26"/>
  <c r="AM5" i="26"/>
  <c r="Y18" i="26"/>
  <c r="AB18" i="26" s="1"/>
  <c r="AZ3" i="26"/>
  <c r="BF3" i="26"/>
  <c r="BE5" i="26"/>
  <c r="BB29" i="26"/>
  <c r="Z16" i="26"/>
  <c r="Z20" i="26"/>
  <c r="AB20" i="26" s="1"/>
  <c r="AL5" i="26"/>
  <c r="AY4" i="26"/>
  <c r="AZ4" i="26"/>
  <c r="BF5" i="26"/>
  <c r="AX6" i="26"/>
  <c r="Z7" i="26"/>
  <c r="AU33" i="26" s="1"/>
  <c r="AS35" i="26"/>
  <c r="AS13" i="26"/>
  <c r="BA6" i="26"/>
  <c r="BB28" i="26"/>
  <c r="AS27" i="26"/>
  <c r="AS3" i="26"/>
  <c r="AS33" i="26"/>
  <c r="AS11" i="26"/>
  <c r="BD5" i="26"/>
  <c r="W8" i="26"/>
  <c r="AA8" i="26"/>
  <c r="AV34" i="26" s="1"/>
  <c r="AV11" i="26"/>
  <c r="AV27" i="26"/>
  <c r="AB11" i="26"/>
  <c r="AS5" i="26"/>
  <c r="BH5" i="26"/>
  <c r="AS30" i="26"/>
  <c r="AS14" i="26"/>
  <c r="AS36" i="26"/>
  <c r="Y7" i="26"/>
  <c r="AT3" i="26" s="1"/>
  <c r="AM3" i="26"/>
  <c r="X8" i="26"/>
  <c r="AS4" i="26" s="1"/>
  <c r="AL4" i="26"/>
  <c r="W9" i="26"/>
  <c r="AK5" i="26"/>
  <c r="AA9" i="26"/>
  <c r="AO5" i="26"/>
  <c r="Z10" i="26"/>
  <c r="AN6" i="26"/>
  <c r="AX3" i="26"/>
  <c r="BB3" i="26"/>
  <c r="BA4" i="26"/>
  <c r="AZ5" i="26"/>
  <c r="AY6" i="26"/>
  <c r="AR14" i="26"/>
  <c r="AB15" i="26"/>
  <c r="AB19" i="26"/>
  <c r="AS29" i="26"/>
  <c r="AY3" i="26"/>
  <c r="BD3" i="26"/>
  <c r="AX4" i="26"/>
  <c r="BB4" i="26"/>
  <c r="BA5" i="26"/>
  <c r="AK6" i="26"/>
  <c r="AO6" i="26"/>
  <c r="AZ6" i="26"/>
  <c r="Y13" i="26"/>
  <c r="AY53" i="30" l="1"/>
  <c r="AY52" i="30"/>
  <c r="AY51" i="30"/>
  <c r="AY50" i="30"/>
  <c r="AY53" i="29"/>
  <c r="AY52" i="29"/>
  <c r="AY51" i="29"/>
  <c r="AY50" i="29"/>
  <c r="AU35" i="28"/>
  <c r="AU33" i="28"/>
  <c r="AV3" i="28"/>
  <c r="AV11" i="28"/>
  <c r="AV27" i="28"/>
  <c r="AT4" i="26"/>
  <c r="BM30" i="28"/>
  <c r="BN30" i="28" s="1"/>
  <c r="AU13" i="26"/>
  <c r="AT30" i="26"/>
  <c r="AT6" i="26"/>
  <c r="AB16" i="26"/>
  <c r="AT36" i="26"/>
  <c r="AU14" i="28"/>
  <c r="AB17" i="28"/>
  <c r="AU35" i="26"/>
  <c r="AU29" i="26"/>
  <c r="BM30" i="26"/>
  <c r="BN30" i="26" s="1"/>
  <c r="AU5" i="26"/>
  <c r="BI30" i="26"/>
  <c r="BJ30" i="26" s="1"/>
  <c r="BM31" i="26"/>
  <c r="BN31" i="26" s="1"/>
  <c r="AU28" i="26"/>
  <c r="AY31" i="26"/>
  <c r="BI31" i="26"/>
  <c r="BJ31" i="26" s="1"/>
  <c r="AB21" i="26"/>
  <c r="AB21" i="28"/>
  <c r="AV36" i="28"/>
  <c r="AV34" i="28"/>
  <c r="AB12" i="26"/>
  <c r="AT33" i="28"/>
  <c r="BM29" i="28"/>
  <c r="BN29" i="28" s="1"/>
  <c r="AT3" i="28"/>
  <c r="BQ28" i="26"/>
  <c r="BR28" i="26" s="1"/>
  <c r="AR27" i="26"/>
  <c r="AR3" i="26"/>
  <c r="AV3" i="26"/>
  <c r="AR11" i="26"/>
  <c r="AV33" i="26"/>
  <c r="AB6" i="28"/>
  <c r="AU30" i="28"/>
  <c r="BE28" i="26"/>
  <c r="BF28" i="26" s="1"/>
  <c r="BM29" i="26"/>
  <c r="BN29" i="26" s="1"/>
  <c r="BQ29" i="26"/>
  <c r="BR29" i="26" s="1"/>
  <c r="AR6" i="26"/>
  <c r="BQ27" i="26"/>
  <c r="AB17" i="26"/>
  <c r="AR5" i="26"/>
  <c r="BM28" i="26"/>
  <c r="BN28" i="26" s="1"/>
  <c r="AR28" i="26"/>
  <c r="BI28" i="26"/>
  <c r="BJ28" i="26" s="1"/>
  <c r="BE27" i="26"/>
  <c r="BQ30" i="26"/>
  <c r="BR30" i="26" s="1"/>
  <c r="AV12" i="26"/>
  <c r="BM27" i="26"/>
  <c r="BI27" i="26"/>
  <c r="BN27" i="28"/>
  <c r="AB18" i="28"/>
  <c r="BQ30" i="28"/>
  <c r="BR30" i="28" s="1"/>
  <c r="BQ27" i="28"/>
  <c r="AB11" i="28"/>
  <c r="BE29" i="28"/>
  <c r="BF29" i="28" s="1"/>
  <c r="BI28" i="28"/>
  <c r="BJ28" i="28" s="1"/>
  <c r="BM28" i="28"/>
  <c r="BN28" i="28" s="1"/>
  <c r="BM31" i="28"/>
  <c r="BN31" i="28" s="1"/>
  <c r="BI30" i="28"/>
  <c r="BJ30" i="28" s="1"/>
  <c r="BQ29" i="28"/>
  <c r="BR29" i="28" s="1"/>
  <c r="AS30" i="28"/>
  <c r="BQ28" i="28"/>
  <c r="BR28" i="28" s="1"/>
  <c r="AB12" i="28"/>
  <c r="BI31" i="28"/>
  <c r="BJ31" i="28" s="1"/>
  <c r="BQ31" i="28"/>
  <c r="BR31" i="28" s="1"/>
  <c r="AS36" i="28"/>
  <c r="AT30" i="28"/>
  <c r="BI27" i="28"/>
  <c r="AU6" i="28"/>
  <c r="AR3" i="28"/>
  <c r="BE27" i="28"/>
  <c r="BE28" i="28"/>
  <c r="BF28" i="28" s="1"/>
  <c r="AV30" i="26"/>
  <c r="AT12" i="26"/>
  <c r="AU34" i="26"/>
  <c r="AB6" i="26"/>
  <c r="AY27" i="28"/>
  <c r="AY40" i="28" s="1"/>
  <c r="AB3" i="28"/>
  <c r="AU36" i="28"/>
  <c r="AU29" i="28"/>
  <c r="AT27" i="28"/>
  <c r="AV6" i="26"/>
  <c r="AV28" i="26"/>
  <c r="AR30" i="26"/>
  <c r="AV13" i="26"/>
  <c r="AT34" i="26"/>
  <c r="AR36" i="26"/>
  <c r="AB4" i="26"/>
  <c r="AV36" i="26"/>
  <c r="AU5" i="28"/>
  <c r="AR11" i="28"/>
  <c r="AT11" i="28"/>
  <c r="AB22" i="28"/>
  <c r="AT29" i="26"/>
  <c r="AV14" i="26"/>
  <c r="AT35" i="28"/>
  <c r="AS33" i="28"/>
  <c r="AV28" i="28"/>
  <c r="AU13" i="28"/>
  <c r="AU12" i="26"/>
  <c r="AY30" i="26"/>
  <c r="AZ30" i="26" s="1"/>
  <c r="AU4" i="26"/>
  <c r="AT14" i="26"/>
  <c r="AB10" i="26"/>
  <c r="AV4" i="26"/>
  <c r="AS12" i="26"/>
  <c r="AU11" i="26"/>
  <c r="AB20" i="28"/>
  <c r="AV12" i="28"/>
  <c r="AT36" i="28"/>
  <c r="AV30" i="28"/>
  <c r="AR30" i="28"/>
  <c r="AR33" i="28"/>
  <c r="AR27" i="28"/>
  <c r="AT6" i="28"/>
  <c r="AB8" i="28"/>
  <c r="AS11" i="28"/>
  <c r="AS3" i="28"/>
  <c r="AU28" i="28"/>
  <c r="AU4" i="28"/>
  <c r="AS29" i="28"/>
  <c r="AV6" i="28"/>
  <c r="AT14" i="28"/>
  <c r="AS35" i="28"/>
  <c r="AS5" i="28"/>
  <c r="AB9" i="28"/>
  <c r="AB7" i="28"/>
  <c r="AZ56" i="28" s="1"/>
  <c r="AV14" i="28"/>
  <c r="AY28" i="28"/>
  <c r="AZ28" i="28" s="1"/>
  <c r="AU3" i="28"/>
  <c r="AB4" i="28"/>
  <c r="AU34" i="28"/>
  <c r="AR36" i="28"/>
  <c r="AV4" i="28"/>
  <c r="AU12" i="28"/>
  <c r="AT13" i="28"/>
  <c r="AB16" i="28"/>
  <c r="AU27" i="28"/>
  <c r="AY30" i="28"/>
  <c r="AT29" i="28"/>
  <c r="AB13" i="28"/>
  <c r="AR28" i="28"/>
  <c r="AR12" i="28"/>
  <c r="AY29" i="28"/>
  <c r="AB10" i="28"/>
  <c r="AR14" i="28"/>
  <c r="AB14" i="28"/>
  <c r="AT12" i="28"/>
  <c r="AT4" i="28"/>
  <c r="AT28" i="28"/>
  <c r="AT34" i="28"/>
  <c r="AY31" i="28"/>
  <c r="AT5" i="28"/>
  <c r="AR6" i="28"/>
  <c r="AU11" i="28"/>
  <c r="AR4" i="28"/>
  <c r="AR34" i="28"/>
  <c r="AU14" i="26"/>
  <c r="AR13" i="26"/>
  <c r="AU36" i="26"/>
  <c r="AR12" i="26"/>
  <c r="AU3" i="26"/>
  <c r="AB3" i="26"/>
  <c r="AU27" i="26"/>
  <c r="AV35" i="26"/>
  <c r="AY27" i="26"/>
  <c r="AY40" i="26" s="1"/>
  <c r="AT27" i="26"/>
  <c r="AY29" i="26"/>
  <c r="AY42" i="26" s="1"/>
  <c r="AT5" i="26"/>
  <c r="AY44" i="26"/>
  <c r="AZ31" i="26"/>
  <c r="AS28" i="26"/>
  <c r="AT11" i="26"/>
  <c r="AV5" i="26"/>
  <c r="AR29" i="26"/>
  <c r="AR35" i="26"/>
  <c r="AT13" i="26"/>
  <c r="AB7" i="26"/>
  <c r="AU30" i="26"/>
  <c r="AS34" i="26"/>
  <c r="AT33" i="26"/>
  <c r="AV29" i="26"/>
  <c r="AT35" i="26"/>
  <c r="AB9" i="26"/>
  <c r="AY28" i="26"/>
  <c r="AU6" i="26"/>
  <c r="AB8" i="26"/>
  <c r="AR4" i="26"/>
  <c r="AR34" i="26"/>
  <c r="AB13" i="26"/>
  <c r="AZ27" i="28" l="1"/>
  <c r="AZ57" i="26"/>
  <c r="AZ57" i="28"/>
  <c r="BJ27" i="26"/>
  <c r="BI37" i="26"/>
  <c r="BI36" i="26"/>
  <c r="BE37" i="26"/>
  <c r="BE36" i="26"/>
  <c r="BF27" i="26"/>
  <c r="AY59" i="26"/>
  <c r="BN27" i="26"/>
  <c r="BM36" i="26"/>
  <c r="BM37" i="26"/>
  <c r="BQ37" i="26"/>
  <c r="BR27" i="26"/>
  <c r="BQ36" i="26"/>
  <c r="BE37" i="28"/>
  <c r="BE36" i="28"/>
  <c r="BF27" i="28"/>
  <c r="BQ37" i="28"/>
  <c r="BR27" i="28"/>
  <c r="BQ36" i="28"/>
  <c r="BM36" i="28"/>
  <c r="BI37" i="28"/>
  <c r="BJ27" i="28"/>
  <c r="BI36" i="28"/>
  <c r="BM37" i="28"/>
  <c r="AZ59" i="26"/>
  <c r="AY43" i="26"/>
  <c r="AZ58" i="26"/>
  <c r="AZ29" i="26"/>
  <c r="AY58" i="26"/>
  <c r="AZ56" i="26"/>
  <c r="AY36" i="26"/>
  <c r="AZ27" i="26"/>
  <c r="AY56" i="28"/>
  <c r="AZ58" i="28"/>
  <c r="AY41" i="28"/>
  <c r="AY37" i="28"/>
  <c r="AY36" i="28"/>
  <c r="AZ59" i="28"/>
  <c r="AY59" i="28"/>
  <c r="AY58" i="28"/>
  <c r="AY43" i="28"/>
  <c r="AZ30" i="28"/>
  <c r="AY57" i="28"/>
  <c r="AY44" i="28"/>
  <c r="AZ31" i="28"/>
  <c r="AZ29" i="28"/>
  <c r="AY42" i="28"/>
  <c r="AY57" i="26"/>
  <c r="AY56" i="26"/>
  <c r="AY41" i="26"/>
  <c r="AY53" i="26" s="1"/>
  <c r="AZ28" i="26"/>
  <c r="AY37" i="26"/>
  <c r="AY51" i="26" l="1"/>
  <c r="AY52" i="28"/>
  <c r="AY50" i="28"/>
  <c r="AY53" i="28"/>
  <c r="AY51" i="28"/>
  <c r="AY50" i="26"/>
  <c r="AY52" i="26"/>
  <c r="AH34" i="23" l="1"/>
  <c r="AG34" i="23"/>
  <c r="AF34" i="23"/>
  <c r="AE34" i="23"/>
  <c r="AD34" i="23"/>
  <c r="S34" i="23"/>
  <c r="R34" i="23"/>
  <c r="Q34" i="23"/>
  <c r="P34" i="23"/>
  <c r="O34" i="23"/>
  <c r="AH33" i="23"/>
  <c r="AG33" i="23"/>
  <c r="AF33" i="23"/>
  <c r="AE33" i="23"/>
  <c r="AD33" i="23"/>
  <c r="S33" i="23"/>
  <c r="R33" i="23"/>
  <c r="Q33" i="23"/>
  <c r="P33" i="23"/>
  <c r="O33" i="23"/>
  <c r="AH32" i="23"/>
  <c r="AG32" i="23"/>
  <c r="AF32" i="23"/>
  <c r="AE32" i="23"/>
  <c r="AD32" i="23"/>
  <c r="S32" i="23"/>
  <c r="R32" i="23"/>
  <c r="Q32" i="23"/>
  <c r="P32" i="23"/>
  <c r="O32" i="23"/>
  <c r="AH31" i="23"/>
  <c r="AG31" i="23"/>
  <c r="AF31" i="23"/>
  <c r="AE31" i="23"/>
  <c r="AD31" i="23"/>
  <c r="S31" i="23"/>
  <c r="R31" i="23"/>
  <c r="Q31" i="23"/>
  <c r="P31" i="23"/>
  <c r="O31" i="23"/>
  <c r="AH30" i="23"/>
  <c r="AG30" i="23"/>
  <c r="AF30" i="23"/>
  <c r="AE30" i="23"/>
  <c r="AD30" i="23"/>
  <c r="S30" i="23"/>
  <c r="R30" i="23"/>
  <c r="Q30" i="23"/>
  <c r="P30" i="23"/>
  <c r="O30" i="23"/>
  <c r="AH29" i="23"/>
  <c r="AG29" i="23"/>
  <c r="AF29" i="23"/>
  <c r="AE29" i="23"/>
  <c r="AD29" i="23"/>
  <c r="S29" i="23"/>
  <c r="R29" i="23"/>
  <c r="Q29" i="23"/>
  <c r="P29" i="23"/>
  <c r="O29" i="23"/>
  <c r="AH28" i="23"/>
  <c r="AG28" i="23"/>
  <c r="AF28" i="23"/>
  <c r="AE28" i="23"/>
  <c r="AD28" i="23"/>
  <c r="S28" i="23"/>
  <c r="R28" i="23"/>
  <c r="Q28" i="23"/>
  <c r="P28" i="23"/>
  <c r="O28" i="23"/>
  <c r="AH27" i="23"/>
  <c r="AG27" i="23"/>
  <c r="AF27" i="23"/>
  <c r="AE27" i="23"/>
  <c r="AD27" i="23"/>
  <c r="S27" i="23"/>
  <c r="R27" i="23"/>
  <c r="Q27" i="23"/>
  <c r="P27" i="23"/>
  <c r="O27" i="23"/>
  <c r="AH26" i="23"/>
  <c r="AG26" i="23"/>
  <c r="AF26" i="23"/>
  <c r="AE26" i="23"/>
  <c r="AD26" i="23"/>
  <c r="S26" i="23"/>
  <c r="R26" i="23"/>
  <c r="Q26" i="23"/>
  <c r="P26" i="23"/>
  <c r="O26" i="23"/>
  <c r="AH25" i="23"/>
  <c r="AG25" i="23"/>
  <c r="AF25" i="23"/>
  <c r="AE25" i="23"/>
  <c r="AD25" i="23"/>
  <c r="S25" i="23"/>
  <c r="R25" i="23"/>
  <c r="Q25" i="23"/>
  <c r="P25" i="23"/>
  <c r="O25" i="23"/>
  <c r="AH24" i="23"/>
  <c r="AG24" i="23"/>
  <c r="AF24" i="23"/>
  <c r="AE24" i="23"/>
  <c r="AD24" i="23"/>
  <c r="S24" i="23"/>
  <c r="R24" i="23"/>
  <c r="Q24" i="23"/>
  <c r="P24" i="23"/>
  <c r="O24" i="23"/>
  <c r="AH23" i="23"/>
  <c r="AG23" i="23"/>
  <c r="AF23" i="23"/>
  <c r="AE23" i="23"/>
  <c r="AD23" i="23"/>
  <c r="S23" i="23"/>
  <c r="R23" i="23"/>
  <c r="Q23" i="23"/>
  <c r="P23" i="23"/>
  <c r="O23" i="23"/>
  <c r="U22" i="23"/>
  <c r="S22" i="23"/>
  <c r="AA22" i="23" s="1"/>
  <c r="R22" i="23"/>
  <c r="Z22" i="23" s="1"/>
  <c r="Q22" i="23"/>
  <c r="Y22" i="23" s="1"/>
  <c r="P22" i="23"/>
  <c r="X22" i="23" s="1"/>
  <c r="O22" i="23"/>
  <c r="W22" i="23" s="1"/>
  <c r="U21" i="23"/>
  <c r="S21" i="23"/>
  <c r="AA21" i="23" s="1"/>
  <c r="R21" i="23"/>
  <c r="Z21" i="23" s="1"/>
  <c r="Q21" i="23"/>
  <c r="Y21" i="23" s="1"/>
  <c r="P21" i="23"/>
  <c r="X21" i="23" s="1"/>
  <c r="O21" i="23"/>
  <c r="W21" i="23" s="1"/>
  <c r="BM31" i="23" s="1"/>
  <c r="BN31" i="23" s="1"/>
  <c r="U20" i="23"/>
  <c r="S20" i="23"/>
  <c r="AA20" i="23" s="1"/>
  <c r="R20" i="23"/>
  <c r="Z20" i="23" s="1"/>
  <c r="Q20" i="23"/>
  <c r="P20" i="23"/>
  <c r="X20" i="23" s="1"/>
  <c r="O20" i="23"/>
  <c r="W20" i="23" s="1"/>
  <c r="BB31" i="23"/>
  <c r="U19" i="23"/>
  <c r="S19" i="23"/>
  <c r="AA19" i="23" s="1"/>
  <c r="R19" i="23"/>
  <c r="Q19" i="23"/>
  <c r="Y19" i="23" s="1"/>
  <c r="P19" i="23"/>
  <c r="X19" i="23" s="1"/>
  <c r="O19" i="23"/>
  <c r="W19" i="23" s="1"/>
  <c r="U18" i="23"/>
  <c r="S18" i="23"/>
  <c r="R18" i="23"/>
  <c r="Q18" i="23"/>
  <c r="P18" i="23"/>
  <c r="X18" i="23" s="1"/>
  <c r="O18" i="23"/>
  <c r="U17" i="23"/>
  <c r="S17" i="23"/>
  <c r="AA17" i="23" s="1"/>
  <c r="R17" i="23"/>
  <c r="Q17" i="23"/>
  <c r="P17" i="23"/>
  <c r="X17" i="23" s="1"/>
  <c r="O17" i="23"/>
  <c r="W17" i="23" s="1"/>
  <c r="U16" i="23"/>
  <c r="S16" i="23"/>
  <c r="AA16" i="23" s="1"/>
  <c r="R16" i="23"/>
  <c r="Q16" i="23"/>
  <c r="P16" i="23"/>
  <c r="X16" i="23" s="1"/>
  <c r="O16" i="23"/>
  <c r="U15" i="23"/>
  <c r="S15" i="23"/>
  <c r="AA15" i="23" s="1"/>
  <c r="R15" i="23"/>
  <c r="Z15" i="23" s="1"/>
  <c r="Q15" i="23"/>
  <c r="Y15" i="23" s="1"/>
  <c r="P15" i="23"/>
  <c r="X15" i="23" s="1"/>
  <c r="O15" i="23"/>
  <c r="W15" i="23" s="1"/>
  <c r="U14" i="23"/>
  <c r="S14" i="23"/>
  <c r="AA14" i="23" s="1"/>
  <c r="R14" i="23"/>
  <c r="Q14" i="23"/>
  <c r="P14" i="23"/>
  <c r="X14" i="23" s="1"/>
  <c r="O14" i="23"/>
  <c r="W14" i="23" s="1"/>
  <c r="U13" i="23"/>
  <c r="S13" i="23"/>
  <c r="R13" i="23"/>
  <c r="Z13" i="23" s="1"/>
  <c r="Q13" i="23"/>
  <c r="Y13" i="23" s="1"/>
  <c r="P13" i="23"/>
  <c r="X13" i="23" s="1"/>
  <c r="O13" i="23"/>
  <c r="U12" i="23"/>
  <c r="S12" i="23"/>
  <c r="AA12" i="23" s="1"/>
  <c r="R12" i="23"/>
  <c r="Q12" i="23"/>
  <c r="P12" i="23"/>
  <c r="X12" i="23" s="1"/>
  <c r="O12" i="23"/>
  <c r="W12" i="23" s="1"/>
  <c r="U11" i="23"/>
  <c r="S11" i="23"/>
  <c r="AA11" i="23" s="1"/>
  <c r="R11" i="23"/>
  <c r="Q11" i="23"/>
  <c r="P11" i="23"/>
  <c r="O11" i="23"/>
  <c r="W11" i="23" s="1"/>
  <c r="U10" i="23"/>
  <c r="S10" i="23"/>
  <c r="AA10" i="23" s="1"/>
  <c r="R10" i="23"/>
  <c r="Z10" i="23" s="1"/>
  <c r="Q10" i="23"/>
  <c r="Y10" i="23" s="1"/>
  <c r="P10" i="23"/>
  <c r="X10" i="23" s="1"/>
  <c r="O10" i="23"/>
  <c r="W10" i="23" s="1"/>
  <c r="U9" i="23"/>
  <c r="S9" i="23"/>
  <c r="R9" i="23"/>
  <c r="Q9" i="23"/>
  <c r="P9" i="23"/>
  <c r="X9" i="23" s="1"/>
  <c r="O9" i="23"/>
  <c r="U8" i="23"/>
  <c r="S8" i="23"/>
  <c r="AA8" i="23" s="1"/>
  <c r="R8" i="23"/>
  <c r="Q8" i="23"/>
  <c r="Y8" i="23" s="1"/>
  <c r="P8" i="23"/>
  <c r="X8" i="23" s="1"/>
  <c r="O8" i="23"/>
  <c r="W8" i="23" s="1"/>
  <c r="U7" i="23"/>
  <c r="S7" i="23"/>
  <c r="R7" i="23"/>
  <c r="Z7" i="23" s="1"/>
  <c r="Q7" i="23"/>
  <c r="Y7" i="23" s="1"/>
  <c r="P7" i="23"/>
  <c r="X7" i="23" s="1"/>
  <c r="O7" i="23"/>
  <c r="W7" i="23" s="1"/>
  <c r="AL6" i="23"/>
  <c r="BG6" i="23"/>
  <c r="U6" i="23"/>
  <c r="S6" i="23"/>
  <c r="R6" i="23"/>
  <c r="Z6" i="23" s="1"/>
  <c r="Q6" i="23"/>
  <c r="Y6" i="23" s="1"/>
  <c r="P6" i="23"/>
  <c r="X6" i="23" s="1"/>
  <c r="O6" i="23"/>
  <c r="W6" i="23" s="1"/>
  <c r="BH5" i="23"/>
  <c r="BF5" i="23"/>
  <c r="BD5" i="23"/>
  <c r="U5" i="23"/>
  <c r="S5" i="23"/>
  <c r="AA5" i="23" s="1"/>
  <c r="R5" i="23"/>
  <c r="Q5" i="23"/>
  <c r="P5" i="23"/>
  <c r="X5" i="23" s="1"/>
  <c r="O5" i="23"/>
  <c r="W5" i="23" s="1"/>
  <c r="BB4" i="23"/>
  <c r="BG4" i="23"/>
  <c r="AX4" i="23"/>
  <c r="U4" i="23"/>
  <c r="S4" i="23"/>
  <c r="AA4" i="23" s="1"/>
  <c r="R4" i="23"/>
  <c r="Q4" i="23"/>
  <c r="P4" i="23"/>
  <c r="X4" i="23" s="1"/>
  <c r="O4" i="23"/>
  <c r="W4" i="23" s="1"/>
  <c r="BB3" i="23"/>
  <c r="BG3" i="23"/>
  <c r="AY3" i="23"/>
  <c r="AX3" i="23"/>
  <c r="U3" i="23"/>
  <c r="S3" i="23"/>
  <c r="AA3" i="23" s="1"/>
  <c r="R3" i="23"/>
  <c r="Z3" i="23" s="1"/>
  <c r="Q3" i="23"/>
  <c r="Y3" i="23" s="1"/>
  <c r="P3" i="23"/>
  <c r="X3" i="23" s="1"/>
  <c r="O3" i="23"/>
  <c r="W3" i="23" s="1"/>
  <c r="AL5" i="23" l="1"/>
  <c r="AN6" i="23"/>
  <c r="Z8" i="23"/>
  <c r="AB8" i="23" s="1"/>
  <c r="AA18" i="23"/>
  <c r="Z17" i="23"/>
  <c r="AN5" i="23"/>
  <c r="AO3" i="23"/>
  <c r="AM3" i="23"/>
  <c r="AL4" i="23"/>
  <c r="AN3" i="23"/>
  <c r="BI28" i="23"/>
  <c r="BJ28" i="23" s="1"/>
  <c r="AR11" i="23"/>
  <c r="BE27" i="23"/>
  <c r="AM4" i="23"/>
  <c r="AM5" i="23"/>
  <c r="AM6" i="23"/>
  <c r="AO4" i="23"/>
  <c r="Z9" i="23"/>
  <c r="AK5" i="23"/>
  <c r="AO5" i="23"/>
  <c r="BE30" i="23"/>
  <c r="BF30" i="23" s="1"/>
  <c r="Z16" i="23"/>
  <c r="BQ31" i="23"/>
  <c r="BR31" i="23" s="1"/>
  <c r="AK4" i="23"/>
  <c r="BQ28" i="23"/>
  <c r="BR28" i="23" s="1"/>
  <c r="AL3" i="23"/>
  <c r="AN4" i="23"/>
  <c r="AZ5" i="23"/>
  <c r="AA13" i="23"/>
  <c r="BH3" i="23"/>
  <c r="Z5" i="23"/>
  <c r="AU13" i="23" s="1"/>
  <c r="BA5" i="23"/>
  <c r="AA6" i="23"/>
  <c r="BD6" i="23"/>
  <c r="BH6" i="23"/>
  <c r="Y11" i="23"/>
  <c r="AT33" i="23" s="1"/>
  <c r="Y16" i="23"/>
  <c r="W16" i="23"/>
  <c r="Y18" i="23"/>
  <c r="AA7" i="23"/>
  <c r="AV11" i="23" s="1"/>
  <c r="AK3" i="23"/>
  <c r="Z4" i="23"/>
  <c r="BE4" i="23"/>
  <c r="BE6" i="23"/>
  <c r="AK6" i="23"/>
  <c r="AO6" i="23"/>
  <c r="AB10" i="23"/>
  <c r="Z11" i="23"/>
  <c r="X11" i="23"/>
  <c r="AS11" i="23" s="1"/>
  <c r="Z12" i="23"/>
  <c r="W13" i="23"/>
  <c r="BM29" i="23" s="1"/>
  <c r="BN29" i="23" s="1"/>
  <c r="Z18" i="23"/>
  <c r="Y20" i="23"/>
  <c r="AB20" i="23" s="1"/>
  <c r="AB22" i="23"/>
  <c r="BF3" i="23"/>
  <c r="Y4" i="23"/>
  <c r="BF4" i="23"/>
  <c r="BA4" i="23"/>
  <c r="BE5" i="23"/>
  <c r="AZ6" i="23"/>
  <c r="AY6" i="23"/>
  <c r="W9" i="23"/>
  <c r="AA9" i="23"/>
  <c r="AV29" i="23" s="1"/>
  <c r="Z14" i="23"/>
  <c r="AU36" i="23" s="1"/>
  <c r="Z19" i="23"/>
  <c r="BE31" i="23" s="1"/>
  <c r="BF31" i="23" s="1"/>
  <c r="AB15" i="23"/>
  <c r="AS29" i="23"/>
  <c r="AS35" i="23"/>
  <c r="AS13" i="23"/>
  <c r="AS5" i="23"/>
  <c r="AU29" i="23"/>
  <c r="AU35" i="23"/>
  <c r="AU5" i="23"/>
  <c r="AS34" i="23"/>
  <c r="AS28" i="23"/>
  <c r="AS12" i="23"/>
  <c r="AS4" i="23"/>
  <c r="AU4" i="23"/>
  <c r="AZ3" i="23"/>
  <c r="BE3" i="23"/>
  <c r="AY4" i="23"/>
  <c r="BD4" i="23"/>
  <c r="BH4" i="23"/>
  <c r="AX5" i="23"/>
  <c r="BB5" i="23"/>
  <c r="BG5" i="23"/>
  <c r="BA6" i="23"/>
  <c r="BF6" i="23"/>
  <c r="W18" i="23"/>
  <c r="AR27" i="23"/>
  <c r="AR33" i="23"/>
  <c r="AR3" i="23"/>
  <c r="BA3" i="23"/>
  <c r="AZ4" i="23"/>
  <c r="Y5" i="23"/>
  <c r="AB5" i="23" s="1"/>
  <c r="AY5" i="23"/>
  <c r="AS36" i="23"/>
  <c r="AS30" i="23"/>
  <c r="AS6" i="23"/>
  <c r="AX6" i="23"/>
  <c r="BB6" i="23"/>
  <c r="Y9" i="23"/>
  <c r="AB9" i="23" s="1"/>
  <c r="Y12" i="23"/>
  <c r="Y14" i="23"/>
  <c r="AT30" i="23" s="1"/>
  <c r="Y17" i="23"/>
  <c r="AB17" i="23" s="1"/>
  <c r="AB21" i="23"/>
  <c r="AS27" i="23"/>
  <c r="AS33" i="23"/>
  <c r="AB3" i="23"/>
  <c r="AS3" i="23"/>
  <c r="AR34" i="23"/>
  <c r="AR28" i="23"/>
  <c r="AV34" i="23"/>
  <c r="AV28" i="23"/>
  <c r="AR4" i="23"/>
  <c r="AV4" i="23"/>
  <c r="AR12" i="23"/>
  <c r="AV12" i="23"/>
  <c r="BB27" i="23"/>
  <c r="BD3" i="23"/>
  <c r="BB28" i="23"/>
  <c r="BB29" i="23"/>
  <c r="AS14" i="23"/>
  <c r="BB30" i="23"/>
  <c r="AB19" i="23"/>
  <c r="AY31" i="23"/>
  <c r="AT11" i="23" l="1"/>
  <c r="AV30" i="23"/>
  <c r="AB16" i="23"/>
  <c r="AU3" i="23"/>
  <c r="AR35" i="23"/>
  <c r="BI29" i="23"/>
  <c r="BJ29" i="23" s="1"/>
  <c r="AU30" i="23"/>
  <c r="AR29" i="23"/>
  <c r="AR13" i="23"/>
  <c r="AR5" i="23"/>
  <c r="AU34" i="23"/>
  <c r="AY27" i="23"/>
  <c r="AY40" i="23" s="1"/>
  <c r="BM27" i="23"/>
  <c r="BN27" i="23" s="1"/>
  <c r="AV36" i="23"/>
  <c r="AB18" i="23"/>
  <c r="BQ30" i="23"/>
  <c r="BR30" i="23" s="1"/>
  <c r="AU12" i="23"/>
  <c r="AT3" i="23"/>
  <c r="BQ29" i="23"/>
  <c r="BR29" i="23" s="1"/>
  <c r="BE29" i="23"/>
  <c r="BF29" i="23" s="1"/>
  <c r="AV27" i="23"/>
  <c r="AU28" i="23"/>
  <c r="AT27" i="23"/>
  <c r="AU11" i="23"/>
  <c r="BM28" i="23"/>
  <c r="BN28" i="23" s="1"/>
  <c r="BI30" i="23"/>
  <c r="BJ30" i="23" s="1"/>
  <c r="BM30" i="23"/>
  <c r="BN30" i="23" s="1"/>
  <c r="BE28" i="23"/>
  <c r="BF28" i="23" s="1"/>
  <c r="BI27" i="23"/>
  <c r="AY30" i="23"/>
  <c r="AY43" i="23" s="1"/>
  <c r="AV35" i="23"/>
  <c r="BQ27" i="23"/>
  <c r="BI31" i="23"/>
  <c r="BJ31" i="23" s="1"/>
  <c r="BF27" i="23"/>
  <c r="AB4" i="23"/>
  <c r="AT34" i="23"/>
  <c r="AV3" i="23"/>
  <c r="AV6" i="23"/>
  <c r="AB6" i="23"/>
  <c r="AU14" i="23"/>
  <c r="AV13" i="23"/>
  <c r="AB13" i="23"/>
  <c r="AY58" i="23" s="1"/>
  <c r="AU33" i="23"/>
  <c r="AT6" i="23"/>
  <c r="AV14" i="23"/>
  <c r="AR14" i="23"/>
  <c r="AU6" i="23"/>
  <c r="AV5" i="23"/>
  <c r="AB7" i="23"/>
  <c r="AU27" i="23"/>
  <c r="AY28" i="23"/>
  <c r="AY41" i="23" s="1"/>
  <c r="AV33" i="23"/>
  <c r="AB11" i="23"/>
  <c r="AZ58" i="23"/>
  <c r="AZ31" i="23"/>
  <c r="AY44" i="23"/>
  <c r="AZ27" i="23"/>
  <c r="AT14" i="23"/>
  <c r="AT4" i="23"/>
  <c r="AB14" i="23"/>
  <c r="AB12" i="23"/>
  <c r="AZ57" i="23" s="1"/>
  <c r="AR30" i="23"/>
  <c r="AT12" i="23"/>
  <c r="AT36" i="23"/>
  <c r="AY29" i="23"/>
  <c r="AR6" i="23"/>
  <c r="AR36" i="23"/>
  <c r="AT28" i="23"/>
  <c r="AT35" i="23"/>
  <c r="AT29" i="23"/>
  <c r="AT13" i="23"/>
  <c r="AT5" i="23"/>
  <c r="BE37" i="23" l="1"/>
  <c r="BE36" i="23"/>
  <c r="AZ30" i="23"/>
  <c r="AY57" i="23"/>
  <c r="AZ56" i="23"/>
  <c r="AZ28" i="23"/>
  <c r="AZ59" i="23"/>
  <c r="AY56" i="23"/>
  <c r="BJ27" i="23"/>
  <c r="BI37" i="23"/>
  <c r="BI36" i="23"/>
  <c r="BM36" i="23"/>
  <c r="AY59" i="23"/>
  <c r="BQ37" i="23"/>
  <c r="BR27" i="23"/>
  <c r="BQ36" i="23"/>
  <c r="BM37" i="23"/>
  <c r="AY42" i="23"/>
  <c r="AY50" i="23" s="1"/>
  <c r="AZ29" i="23"/>
  <c r="AY36" i="23"/>
  <c r="AY37" i="23"/>
  <c r="AY51" i="23" l="1"/>
  <c r="AY52" i="23"/>
  <c r="AY53" i="23"/>
</calcChain>
</file>

<file path=xl/sharedStrings.xml><?xml version="1.0" encoding="utf-8"?>
<sst xmlns="http://schemas.openxmlformats.org/spreadsheetml/2006/main" count="917" uniqueCount="50">
  <si>
    <t>Hits</t>
  </si>
  <si>
    <t>Actives</t>
  </si>
  <si>
    <t>Active Rate</t>
  </si>
  <si>
    <t>DB Active</t>
  </si>
  <si>
    <t>Enrichment</t>
  </si>
  <si>
    <t>GH</t>
  </si>
  <si>
    <t>avg active rate</t>
  </si>
  <si>
    <t>avg enrichment</t>
  </si>
  <si>
    <t>avg. GH</t>
  </si>
  <si>
    <t>max GH</t>
  </si>
  <si>
    <t>3 Features</t>
  </si>
  <si>
    <t>4 Features</t>
  </si>
  <si>
    <t>5 Features</t>
  </si>
  <si>
    <t>6 Features</t>
  </si>
  <si>
    <t>7 Features</t>
  </si>
  <si>
    <t>3 Feats.</t>
  </si>
  <si>
    <t>4 Feats.</t>
  </si>
  <si>
    <t>5 Feats.</t>
  </si>
  <si>
    <t>6 Feats.</t>
  </si>
  <si>
    <t>7 Feats.</t>
  </si>
  <si>
    <t>3 feats</t>
  </si>
  <si>
    <t>4 feats</t>
  </si>
  <si>
    <t>5 feats</t>
  </si>
  <si>
    <t>6 feats</t>
  </si>
  <si>
    <t>7 feats</t>
  </si>
  <si>
    <t>dE(class)</t>
  </si>
  <si>
    <t>dE</t>
  </si>
  <si>
    <t>dU(class)</t>
  </si>
  <si>
    <t>dU</t>
  </si>
  <si>
    <t>Enrichments &gt; 1</t>
  </si>
  <si>
    <t>Enrichments &gt; 2</t>
  </si>
  <si>
    <t>Max. Enrichments</t>
  </si>
  <si>
    <t>Best Enrichment</t>
  </si>
  <si>
    <t>&gt; 1.5</t>
  </si>
  <si>
    <t xml:space="preserve">&gt; 2  </t>
  </si>
  <si>
    <t>Best GH</t>
  </si>
  <si>
    <t>Best EF Score Type</t>
  </si>
  <si>
    <t>Score</t>
  </si>
  <si>
    <t>Freq.</t>
  </si>
  <si>
    <t>this version of data doesn't use the "reverse" sort score line, just sorts</t>
  </si>
  <si>
    <t>Corr. GH</t>
  </si>
  <si>
    <t>EF &gt;1.5</t>
  </si>
  <si>
    <t>EF&gt;2</t>
  </si>
  <si>
    <t>Max</t>
  </si>
  <si>
    <t>5HT1B</t>
  </si>
  <si>
    <t>5HT2C</t>
  </si>
  <si>
    <t>A2C</t>
  </si>
  <si>
    <t>M4</t>
  </si>
  <si>
    <t>M2</t>
  </si>
  <si>
    <t>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</si>
</sst>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43" fontId="0" fillId="0" borderId="0" xfId="1" applyFont="1" applyFill="1"/>
    <xf numFmtId="43" fontId="0" fillId="0" borderId="1" xfId="1" applyFont="1" applyFill="1" applyBorder="1"/>
    <xf numFmtId="164" fontId="0" fillId="0" borderId="0" xfId="2" applyNumberFormat="1" applyFont="1" applyFill="1"/>
    <xf numFmtId="164" fontId="0" fillId="0" borderId="1" xfId="2" applyNumberFormat="1" applyFont="1" applyFill="1" applyBorder="1"/>
    <xf numFmtId="43" fontId="0" fillId="0" borderId="0" xfId="1" applyFont="1" applyFill="1" applyBorder="1"/>
    <xf numFmtId="0" fontId="2" fillId="0" borderId="0" xfId="0" applyFont="1" applyFill="1"/>
    <xf numFmtId="43" fontId="0" fillId="0" borderId="0" xfId="0" applyNumberFormat="1" applyFill="1"/>
    <xf numFmtId="2" fontId="0" fillId="0" borderId="0" xfId="0" applyNumberFormat="1" applyFill="1"/>
    <xf numFmtId="164" fontId="0" fillId="0" borderId="2" xfId="2" applyNumberFormat="1" applyFont="1" applyFill="1" applyBorder="1"/>
    <xf numFmtId="43" fontId="0" fillId="0" borderId="2" xfId="0" applyNumberFormat="1" applyFill="1" applyBorder="1"/>
    <xf numFmtId="2" fontId="0" fillId="0" borderId="2" xfId="0" applyNumberFormat="1" applyFill="1" applyBorder="1"/>
    <xf numFmtId="164" fontId="0" fillId="0" borderId="3" xfId="2" applyNumberFormat="1" applyFont="1" applyFill="1" applyBorder="1"/>
    <xf numFmtId="43" fontId="0" fillId="0" borderId="3" xfId="0" applyNumberFormat="1" applyFill="1" applyBorder="1"/>
    <xf numFmtId="43" fontId="0" fillId="0" borderId="1" xfId="0" applyNumberFormat="1" applyFill="1" applyBorder="1"/>
    <xf numFmtId="2" fontId="0" fillId="0" borderId="1" xfId="0" applyNumberFormat="1" applyFill="1" applyBorder="1"/>
    <xf numFmtId="2" fontId="0" fillId="0" borderId="3" xfId="0" applyNumberFormat="1" applyFill="1" applyBorder="1"/>
    <xf numFmtId="43" fontId="0" fillId="0" borderId="0" xfId="1" applyNumberFormat="1" applyFont="1" applyFill="1"/>
    <xf numFmtId="0" fontId="0" fillId="0" borderId="4" xfId="0" applyFill="1" applyBorder="1"/>
    <xf numFmtId="165" fontId="0" fillId="0" borderId="2" xfId="0" applyNumberFormat="1" applyFill="1" applyBorder="1"/>
    <xf numFmtId="43" fontId="0" fillId="0" borderId="5" xfId="0" applyNumberFormat="1" applyFill="1" applyBorder="1"/>
    <xf numFmtId="0" fontId="0" fillId="0" borderId="8" xfId="0" applyFill="1" applyBorder="1"/>
    <xf numFmtId="165" fontId="0" fillId="0" borderId="0" xfId="0" applyNumberFormat="1" applyFill="1"/>
    <xf numFmtId="43" fontId="0" fillId="0" borderId="9" xfId="0" applyNumberFormat="1" applyFill="1" applyBorder="1"/>
    <xf numFmtId="0" fontId="0" fillId="0" borderId="6" xfId="0" applyFill="1" applyBorder="1"/>
    <xf numFmtId="165" fontId="0" fillId="0" borderId="1" xfId="0" applyNumberFormat="1" applyFill="1" applyBorder="1"/>
    <xf numFmtId="43" fontId="0" fillId="0" borderId="7" xfId="0" applyNumberFormat="1" applyFill="1" applyBorder="1"/>
    <xf numFmtId="0" fontId="0" fillId="0" borderId="7" xfId="0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C3CA6-4ECB-4F9B-A1AB-C587BD86D6A6}">
  <dimension ref="A1:BR59"/>
  <sheetViews>
    <sheetView zoomScale="55" zoomScaleNormal="55" workbookViewId="0">
      <selection activeCell="I19" sqref="I19:M22"/>
    </sheetView>
  </sheetViews>
  <sheetFormatPr defaultRowHeight="14.4" x14ac:dyDescent="0.3"/>
  <cols>
    <col min="1" max="2" width="8.88671875" style="2"/>
    <col min="3" max="5" width="9.6640625" style="2" bestFit="1" customWidth="1"/>
    <col min="6" max="7" width="9.6640625" style="2" customWidth="1"/>
    <col min="8" max="13" width="8.88671875" style="2"/>
    <col min="14" max="19" width="0" style="2" hidden="1" customWidth="1"/>
    <col min="20" max="20" width="8.88671875" style="2" hidden="1" customWidth="1"/>
    <col min="21" max="22" width="8.88671875" style="2" customWidth="1"/>
    <col min="23" max="36" width="8.88671875" style="2"/>
    <col min="37" max="37" width="12.77734375" style="2" bestFit="1" customWidth="1"/>
    <col min="38" max="43" width="8.88671875" style="2"/>
    <col min="44" max="46" width="9.33203125" style="2" bestFit="1" customWidth="1"/>
    <col min="47" max="49" width="9.33203125" style="2" customWidth="1"/>
    <col min="50" max="16384" width="8.88671875" style="2"/>
  </cols>
  <sheetData>
    <row r="1" spans="1:60" x14ac:dyDescent="0.3">
      <c r="E1" s="2" t="s">
        <v>0</v>
      </c>
      <c r="K1" s="2" t="s">
        <v>1</v>
      </c>
      <c r="P1" s="2" t="s">
        <v>2</v>
      </c>
      <c r="U1" s="2" t="s">
        <v>3</v>
      </c>
      <c r="Y1" s="2" t="s">
        <v>4</v>
      </c>
      <c r="AF1" s="2" t="s">
        <v>5</v>
      </c>
      <c r="AM1" s="2" t="s">
        <v>6</v>
      </c>
      <c r="AT1" s="2" t="s">
        <v>7</v>
      </c>
      <c r="AZ1" s="2" t="s">
        <v>8</v>
      </c>
      <c r="BF1" s="2" t="s">
        <v>9</v>
      </c>
    </row>
    <row r="2" spans="1:60" s="3" customFormat="1" x14ac:dyDescent="0.3"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W2" s="3" t="s">
        <v>15</v>
      </c>
      <c r="X2" s="3" t="s">
        <v>16</v>
      </c>
      <c r="Y2" s="3" t="s">
        <v>17</v>
      </c>
      <c r="Z2" s="3" t="s">
        <v>18</v>
      </c>
      <c r="AA2" s="3" t="s">
        <v>19</v>
      </c>
      <c r="AB2" s="3" t="s">
        <v>43</v>
      </c>
      <c r="AD2" s="3" t="s">
        <v>15</v>
      </c>
      <c r="AE2" s="3" t="s">
        <v>16</v>
      </c>
      <c r="AF2" s="3" t="s">
        <v>17</v>
      </c>
      <c r="AG2" s="3" t="s">
        <v>18</v>
      </c>
      <c r="AH2" s="3" t="s">
        <v>19</v>
      </c>
      <c r="AK2" s="3" t="s">
        <v>20</v>
      </c>
      <c r="AL2" s="3" t="s">
        <v>21</v>
      </c>
      <c r="AM2" s="3" t="s">
        <v>22</v>
      </c>
      <c r="AN2" s="3" t="s">
        <v>23</v>
      </c>
      <c r="AO2" s="3" t="s">
        <v>24</v>
      </c>
      <c r="AR2" s="3" t="s">
        <v>20</v>
      </c>
      <c r="AS2" s="3" t="s">
        <v>21</v>
      </c>
      <c r="AT2" s="3" t="s">
        <v>22</v>
      </c>
      <c r="AU2" s="3" t="s">
        <v>23</v>
      </c>
      <c r="AV2" s="3" t="s">
        <v>24</v>
      </c>
      <c r="AX2" s="3" t="s">
        <v>20</v>
      </c>
      <c r="AY2" s="3" t="s">
        <v>21</v>
      </c>
      <c r="AZ2" s="3" t="s">
        <v>22</v>
      </c>
      <c r="BA2" s="3" t="s">
        <v>23</v>
      </c>
      <c r="BB2" s="3" t="s">
        <v>24</v>
      </c>
      <c r="BD2" s="3" t="s">
        <v>20</v>
      </c>
      <c r="BE2" s="3" t="s">
        <v>21</v>
      </c>
      <c r="BF2" s="3" t="s">
        <v>22</v>
      </c>
      <c r="BG2" s="3" t="s">
        <v>23</v>
      </c>
      <c r="BH2" s="3" t="s">
        <v>24</v>
      </c>
    </row>
    <row r="3" spans="1:60" x14ac:dyDescent="0.3">
      <c r="A3" s="9" t="s">
        <v>44</v>
      </c>
      <c r="B3" s="2" t="s">
        <v>25</v>
      </c>
      <c r="C3" s="2">
        <v>565</v>
      </c>
      <c r="D3" s="2">
        <v>332</v>
      </c>
      <c r="E3" s="2">
        <v>81</v>
      </c>
      <c r="F3" s="2">
        <v>9</v>
      </c>
      <c r="G3" s="2">
        <v>0</v>
      </c>
      <c r="I3" s="2">
        <v>65</v>
      </c>
      <c r="J3" s="2">
        <v>39</v>
      </c>
      <c r="K3" s="2">
        <v>10</v>
      </c>
      <c r="L3" s="2">
        <v>0</v>
      </c>
      <c r="M3" s="2">
        <v>0</v>
      </c>
      <c r="O3" s="6">
        <f>IF(I3&gt;0, I3/C3, 0)</f>
        <v>0.11504424778761062</v>
      </c>
      <c r="P3" s="6">
        <f>IF(J3&gt;0, J3/D3, 0)</f>
        <v>0.11746987951807229</v>
      </c>
      <c r="Q3" s="6">
        <f>IF(K3&gt;0, K3/E3, 0)</f>
        <v>0.12345679012345678</v>
      </c>
      <c r="R3" s="6">
        <f>IF(L3&gt;0, L3/F3, 0)</f>
        <v>0</v>
      </c>
      <c r="S3" s="6">
        <f>IF(M3&gt;0, M3/G3, 0)</f>
        <v>0</v>
      </c>
      <c r="T3" s="6"/>
      <c r="U3" s="6">
        <f>65/569</f>
        <v>0.11423550087873462</v>
      </c>
      <c r="V3" s="6"/>
      <c r="W3" s="4">
        <f>O3/$U3</f>
        <v>1.0070796460176992</v>
      </c>
      <c r="X3" s="4">
        <f>P3/$U3</f>
        <v>1.0283132530120482</v>
      </c>
      <c r="Y3" s="4">
        <f>Q3/$U3</f>
        <v>1.0807217473884141</v>
      </c>
      <c r="Z3" s="4">
        <f>R3/$U3</f>
        <v>0</v>
      </c>
      <c r="AA3" s="4">
        <f>S3/$U3</f>
        <v>0</v>
      </c>
      <c r="AB3" s="4">
        <f>MAX(W3:AA3)</f>
        <v>1.0807217473884141</v>
      </c>
      <c r="AC3" s="4"/>
      <c r="AD3" s="4">
        <f>IF(C3&gt;0,((I3*((3*65)+C3))/(4*C3*65))*(1-(C3-I3)/(569-65)),0)</f>
        <v>2.6689141733389427E-3</v>
      </c>
      <c r="AE3" s="4">
        <f t="shared" ref="AE3:AH6" si="0">IF(D3&gt;0,((J3*((3*65)+D3))/(4*D3*65))*(1-(D3-J3)/(569-65)),0)</f>
        <v>9.9681762765347098E-2</v>
      </c>
      <c r="AF3" s="4">
        <f t="shared" si="0"/>
        <v>0.11259214036991816</v>
      </c>
      <c r="AG3" s="4">
        <f t="shared" si="0"/>
        <v>0</v>
      </c>
      <c r="AH3" s="4">
        <f t="shared" si="0"/>
        <v>0</v>
      </c>
      <c r="AI3" s="6"/>
      <c r="AJ3" s="2" t="s">
        <v>25</v>
      </c>
      <c r="AK3" s="6">
        <f t="shared" ref="AK3:AO6" si="1">AVERAGE(O7,O11,O19,O23,O27,O31)</f>
        <v>4.8652773295550789E-2</v>
      </c>
      <c r="AL3" s="6">
        <f t="shared" si="1"/>
        <v>4.7103241275694735E-2</v>
      </c>
      <c r="AM3" s="6">
        <f t="shared" si="1"/>
        <v>5.3293949158610819E-2</v>
      </c>
      <c r="AN3" s="6">
        <f t="shared" si="1"/>
        <v>4.1666666666666664E-2</v>
      </c>
      <c r="AO3" s="6">
        <f t="shared" si="1"/>
        <v>0</v>
      </c>
      <c r="AQ3" s="2" t="s">
        <v>25</v>
      </c>
      <c r="AR3" s="10">
        <f>AVERAGE(W3,W7,W11,W15,W19,W23,W27,W31)</f>
        <v>0.95251825061270989</v>
      </c>
      <c r="AS3" s="10">
        <f>AVERAGE(X3,X7,X11,X15,X19,X23,X27,X31)</f>
        <v>0.92366114306704006</v>
      </c>
      <c r="AT3" s="10">
        <f>AVERAGE(Y3,Y7,Y11,Y15,Y19,Y23,Y27,Y31)</f>
        <v>1.5643553243231827</v>
      </c>
      <c r="AU3" s="10">
        <f>AVERAGE(Z3,Z7,Z11,Z15,Z19,Z23,Z27,Z31)</f>
        <v>0.33081395348837211</v>
      </c>
      <c r="AV3" s="10">
        <f>AVERAGE(AA3,AA7,AA11,AA15,AA19,AA23,AA27,AA31)</f>
        <v>0</v>
      </c>
      <c r="AW3" s="10"/>
      <c r="AX3" s="10">
        <f t="shared" ref="AX3:BB6" si="2">AVERAGE(AD3,AD7,AD11,AD15,AD19,AD23,AD27,AD31)</f>
        <v>3.1887393339264606E-3</v>
      </c>
      <c r="AY3" s="10">
        <f t="shared" si="2"/>
        <v>4.1220015460096335E-2</v>
      </c>
      <c r="AZ3" s="10">
        <f t="shared" si="2"/>
        <v>8.5741289506302054E-2</v>
      </c>
      <c r="BA3" s="10">
        <f t="shared" si="2"/>
        <v>2.3653040589339883E-2</v>
      </c>
      <c r="BB3" s="10">
        <f t="shared" si="2"/>
        <v>0</v>
      </c>
      <c r="BD3" s="11">
        <f>MAX(AD3,AD7,AD11,AD15,AD19,AD23,AD27,AD31)</f>
        <v>1.5832487450334384E-2</v>
      </c>
      <c r="BE3" s="11">
        <f t="shared" ref="BE3:BH6" si="3">MAX(AE3,AE7,AE11,AE15,AE19,AE23,AE27,AE31)</f>
        <v>9.9681762765347098E-2</v>
      </c>
      <c r="BF3" s="11">
        <f t="shared" si="3"/>
        <v>0.28763944845559586</v>
      </c>
      <c r="BG3" s="11">
        <f t="shared" si="3"/>
        <v>0.18922432471471906</v>
      </c>
      <c r="BH3" s="11">
        <f t="shared" si="3"/>
        <v>0</v>
      </c>
    </row>
    <row r="4" spans="1:60" x14ac:dyDescent="0.3">
      <c r="B4" s="2" t="s">
        <v>26</v>
      </c>
      <c r="C4" s="2">
        <v>568</v>
      </c>
      <c r="D4" s="2">
        <v>513</v>
      </c>
      <c r="E4" s="2">
        <v>164</v>
      </c>
      <c r="F4" s="2">
        <v>5</v>
      </c>
      <c r="G4" s="2">
        <v>0</v>
      </c>
      <c r="I4" s="2">
        <v>65</v>
      </c>
      <c r="J4" s="2">
        <v>64</v>
      </c>
      <c r="K4" s="2">
        <v>30</v>
      </c>
      <c r="L4" s="2">
        <v>0</v>
      </c>
      <c r="M4" s="2">
        <v>0</v>
      </c>
      <c r="O4" s="6">
        <f t="shared" ref="O4:S19" si="4">IF(I4&gt;0, I4/C4, 0)</f>
        <v>0.11443661971830986</v>
      </c>
      <c r="P4" s="6">
        <f t="shared" si="4"/>
        <v>0.12475633528265107</v>
      </c>
      <c r="Q4" s="6">
        <f t="shared" si="4"/>
        <v>0.18292682926829268</v>
      </c>
      <c r="R4" s="6">
        <f t="shared" si="4"/>
        <v>0</v>
      </c>
      <c r="S4" s="6">
        <f t="shared" si="4"/>
        <v>0</v>
      </c>
      <c r="T4" s="6"/>
      <c r="U4" s="6">
        <f t="shared" ref="U4:U6" si="5">65/569</f>
        <v>0.11423550087873462</v>
      </c>
      <c r="V4" s="6"/>
      <c r="W4" s="4">
        <f t="shared" ref="W4:AA19" si="6">O4/$U4</f>
        <v>1.0017605633802817</v>
      </c>
      <c r="X4" s="4">
        <f t="shared" si="6"/>
        <v>1.0920977657819764</v>
      </c>
      <c r="Y4" s="4">
        <f t="shared" si="6"/>
        <v>1.6013133208255159</v>
      </c>
      <c r="Z4" s="4">
        <f t="shared" si="6"/>
        <v>0</v>
      </c>
      <c r="AA4" s="4">
        <f t="shared" si="6"/>
        <v>0</v>
      </c>
      <c r="AB4" s="4">
        <f t="shared" ref="AB4:AB22" si="7">MAX(W4:AA4)</f>
        <v>1.6013133208255159</v>
      </c>
      <c r="AC4" s="4"/>
      <c r="AD4" s="4">
        <f>IF(C4&gt;0,((I4*((3*65)+C4))/(4*C4*65))*(1-(C4-I4)/(569-65)),0)</f>
        <v>6.6632433489827614E-4</v>
      </c>
      <c r="AE4" s="4">
        <f t="shared" si="0"/>
        <v>3.7072738827124772E-2</v>
      </c>
      <c r="AF4" s="4">
        <f t="shared" si="0"/>
        <v>0.18542560082194229</v>
      </c>
      <c r="AG4" s="4">
        <f t="shared" si="0"/>
        <v>0</v>
      </c>
      <c r="AH4" s="4">
        <f t="shared" si="0"/>
        <v>0</v>
      </c>
      <c r="AI4" s="6"/>
      <c r="AJ4" s="2" t="s">
        <v>26</v>
      </c>
      <c r="AK4" s="12">
        <f t="shared" si="1"/>
        <v>4.6341495610709681E-2</v>
      </c>
      <c r="AL4" s="12">
        <f t="shared" si="1"/>
        <v>5.2537593984962404E-2</v>
      </c>
      <c r="AM4" s="12">
        <f t="shared" si="1"/>
        <v>2.7872260015117157E-2</v>
      </c>
      <c r="AN4" s="12">
        <f t="shared" si="1"/>
        <v>3.3333333333333333E-2</v>
      </c>
      <c r="AO4" s="12">
        <f t="shared" si="1"/>
        <v>0</v>
      </c>
      <c r="AQ4" s="2" t="s">
        <v>26</v>
      </c>
      <c r="AR4" s="13">
        <f t="shared" ref="AR4:AR6" si="8">AVERAGE(W4,W8,W12,W16,W20,W24,W28,W32)</f>
        <v>1.0024896638787122</v>
      </c>
      <c r="AS4" s="13">
        <f>AVERAGE(X4,X8,X12,X16,X20,X24,X28,X32)</f>
        <v>1.9745626975707875</v>
      </c>
      <c r="AT4" s="13">
        <f t="shared" ref="AT4:AV6" si="9">AVERAGE(Y4,Y8,Y12,Y16,Y20,Y24,Y28,Y32)</f>
        <v>0.82744953013956324</v>
      </c>
      <c r="AU4" s="13">
        <f t="shared" si="9"/>
        <v>0.39929824561403515</v>
      </c>
      <c r="AV4" s="13">
        <f t="shared" si="9"/>
        <v>0</v>
      </c>
      <c r="AW4" s="10"/>
      <c r="AX4" s="13">
        <f t="shared" si="2"/>
        <v>2.3449442617789213E-2</v>
      </c>
      <c r="AY4" s="13">
        <f t="shared" si="2"/>
        <v>8.5270966931967992E-2</v>
      </c>
      <c r="AZ4" s="13">
        <f t="shared" si="2"/>
        <v>4.2391430501958718E-2</v>
      </c>
      <c r="BA4" s="13">
        <f t="shared" si="2"/>
        <v>1.9147478070175441E-2</v>
      </c>
      <c r="BB4" s="13">
        <f t="shared" si="2"/>
        <v>0</v>
      </c>
      <c r="BD4" s="11">
        <f t="shared" ref="BD4:BD6" si="10">MAX(AD4,AD8,AD12,AD16,AD20,AD24,AD28,AD32)</f>
        <v>9.8630003412802883E-2</v>
      </c>
      <c r="BE4" s="11">
        <f t="shared" si="3"/>
        <v>0.37898109550972647</v>
      </c>
      <c r="BF4" s="14">
        <f t="shared" si="3"/>
        <v>0.18542560082194229</v>
      </c>
      <c r="BG4" s="14">
        <f t="shared" si="3"/>
        <v>0.15317982456140353</v>
      </c>
      <c r="BH4" s="14">
        <f t="shared" si="3"/>
        <v>0</v>
      </c>
    </row>
    <row r="5" spans="1:60" x14ac:dyDescent="0.3">
      <c r="B5" s="2" t="s">
        <v>27</v>
      </c>
      <c r="C5" s="2">
        <v>568</v>
      </c>
      <c r="D5" s="2">
        <v>488</v>
      </c>
      <c r="E5" s="2">
        <v>89</v>
      </c>
      <c r="F5" s="2">
        <v>0</v>
      </c>
      <c r="G5" s="2">
        <v>0</v>
      </c>
      <c r="I5" s="2">
        <v>65</v>
      </c>
      <c r="J5" s="2">
        <v>57</v>
      </c>
      <c r="K5" s="2">
        <v>8</v>
      </c>
      <c r="L5" s="2">
        <v>0</v>
      </c>
      <c r="M5" s="2">
        <v>0</v>
      </c>
      <c r="O5" s="6">
        <f t="shared" si="4"/>
        <v>0.11443661971830986</v>
      </c>
      <c r="P5" s="6">
        <f t="shared" si="4"/>
        <v>0.11680327868852459</v>
      </c>
      <c r="Q5" s="6">
        <f t="shared" si="4"/>
        <v>8.98876404494382E-2</v>
      </c>
      <c r="R5" s="6">
        <f t="shared" si="4"/>
        <v>0</v>
      </c>
      <c r="S5" s="6">
        <f t="shared" si="4"/>
        <v>0</v>
      </c>
      <c r="T5" s="6"/>
      <c r="U5" s="6">
        <f t="shared" si="5"/>
        <v>0.11423550087873462</v>
      </c>
      <c r="V5" s="6"/>
      <c r="W5" s="4">
        <f t="shared" si="6"/>
        <v>1.0017605633802817</v>
      </c>
      <c r="X5" s="4">
        <f t="shared" si="6"/>
        <v>1.0224779319041615</v>
      </c>
      <c r="Y5" s="4">
        <f t="shared" si="6"/>
        <v>0.78686257562662054</v>
      </c>
      <c r="Z5" s="4">
        <f t="shared" si="6"/>
        <v>0</v>
      </c>
      <c r="AA5" s="4">
        <f t="shared" si="6"/>
        <v>0</v>
      </c>
      <c r="AB5" s="4">
        <f t="shared" si="7"/>
        <v>1.0224779319041615</v>
      </c>
      <c r="AC5" s="4"/>
      <c r="AD5" s="4">
        <f>IF(C5&gt;0,((I5*((3*65)+C5))/(4*C5*65))*(1-(C5-I5)/(569-65)),0)</f>
        <v>6.6632433489827614E-4</v>
      </c>
      <c r="AE5" s="4">
        <f t="shared" si="0"/>
        <v>4.4442114408815243E-2</v>
      </c>
      <c r="AF5" s="4">
        <f t="shared" si="0"/>
        <v>8.2405235214223979E-2</v>
      </c>
      <c r="AG5" s="4">
        <f t="shared" si="0"/>
        <v>0</v>
      </c>
      <c r="AH5" s="4">
        <f t="shared" si="0"/>
        <v>0</v>
      </c>
      <c r="AI5" s="6"/>
      <c r="AJ5" s="2" t="s">
        <v>27</v>
      </c>
      <c r="AK5" s="12">
        <f t="shared" si="1"/>
        <v>4.9430850222162169E-2</v>
      </c>
      <c r="AL5" s="12">
        <f t="shared" si="1"/>
        <v>4.2773265798342321E-2</v>
      </c>
      <c r="AM5" s="12">
        <f t="shared" si="1"/>
        <v>6.8870523415977963E-3</v>
      </c>
      <c r="AN5" s="12">
        <f t="shared" si="1"/>
        <v>0</v>
      </c>
      <c r="AO5" s="12">
        <f t="shared" si="1"/>
        <v>0</v>
      </c>
      <c r="AQ5" s="2" t="s">
        <v>27</v>
      </c>
      <c r="AR5" s="13">
        <f t="shared" si="8"/>
        <v>0.98003674880671598</v>
      </c>
      <c r="AS5" s="13">
        <f>AVERAGE(X5,X9,X13,X17,X21,X25,X29,X33)</f>
        <v>0.9906442584332058</v>
      </c>
      <c r="AT5" s="13">
        <f t="shared" si="9"/>
        <v>1.9147023529547333</v>
      </c>
      <c r="AU5" s="13">
        <f t="shared" si="9"/>
        <v>0</v>
      </c>
      <c r="AV5" s="13">
        <f t="shared" si="9"/>
        <v>0</v>
      </c>
      <c r="AW5" s="10"/>
      <c r="AX5" s="13">
        <f t="shared" si="2"/>
        <v>6.9556520921891102E-3</v>
      </c>
      <c r="AY5" s="13">
        <f t="shared" si="2"/>
        <v>5.1611163343191976E-2</v>
      </c>
      <c r="AZ5" s="13">
        <f t="shared" si="2"/>
        <v>8.9107514380639005E-2</v>
      </c>
      <c r="BA5" s="13">
        <f t="shared" si="2"/>
        <v>0</v>
      </c>
      <c r="BB5" s="13">
        <f t="shared" si="2"/>
        <v>0</v>
      </c>
      <c r="BD5" s="11">
        <f t="shared" si="10"/>
        <v>2.3666653741426256E-2</v>
      </c>
      <c r="BE5" s="11">
        <f t="shared" si="3"/>
        <v>0.16073445389317034</v>
      </c>
      <c r="BF5" s="14">
        <f t="shared" si="3"/>
        <v>0.57553340280824927</v>
      </c>
      <c r="BG5" s="14">
        <f t="shared" si="3"/>
        <v>0</v>
      </c>
      <c r="BH5" s="14">
        <f t="shared" si="3"/>
        <v>0</v>
      </c>
    </row>
    <row r="6" spans="1:60" s="3" customFormat="1" x14ac:dyDescent="0.3">
      <c r="B6" s="3" t="s">
        <v>28</v>
      </c>
      <c r="C6" s="3">
        <v>49</v>
      </c>
      <c r="D6" s="3">
        <v>12</v>
      </c>
      <c r="E6" s="3">
        <v>0</v>
      </c>
      <c r="F6" s="3">
        <v>0</v>
      </c>
      <c r="G6" s="3">
        <v>0</v>
      </c>
      <c r="I6" s="3">
        <v>5</v>
      </c>
      <c r="J6" s="3">
        <v>1</v>
      </c>
      <c r="K6" s="3">
        <v>0</v>
      </c>
      <c r="L6" s="3">
        <v>0</v>
      </c>
      <c r="M6" s="3">
        <v>0</v>
      </c>
      <c r="O6" s="7">
        <f t="shared" si="4"/>
        <v>0.10204081632653061</v>
      </c>
      <c r="P6" s="7">
        <f t="shared" si="4"/>
        <v>8.3333333333333329E-2</v>
      </c>
      <c r="Q6" s="7">
        <f t="shared" si="4"/>
        <v>0</v>
      </c>
      <c r="R6" s="7">
        <f t="shared" si="4"/>
        <v>0</v>
      </c>
      <c r="S6" s="7">
        <f t="shared" si="4"/>
        <v>0</v>
      </c>
      <c r="T6" s="7"/>
      <c r="U6" s="7">
        <f t="shared" si="5"/>
        <v>0.11423550087873462</v>
      </c>
      <c r="V6" s="7"/>
      <c r="W6" s="5">
        <f t="shared" si="6"/>
        <v>0.8932496075353219</v>
      </c>
      <c r="X6" s="5">
        <f t="shared" si="6"/>
        <v>0.72948717948717945</v>
      </c>
      <c r="Y6" s="5">
        <f t="shared" si="6"/>
        <v>0</v>
      </c>
      <c r="Z6" s="5">
        <f t="shared" si="6"/>
        <v>0</v>
      </c>
      <c r="AA6" s="5">
        <f t="shared" si="6"/>
        <v>0</v>
      </c>
      <c r="AB6" s="5">
        <f t="shared" si="7"/>
        <v>0.8932496075353219</v>
      </c>
      <c r="AC6" s="5"/>
      <c r="AD6" s="5">
        <f>IF(C6&gt;0,((I6*((3*65)+C6))/(4*C6*65))*(1-(C6-I6)/(569-65)),0)</f>
        <v>8.7401260870648631E-2</v>
      </c>
      <c r="AE6" s="5">
        <f t="shared" si="0"/>
        <v>6.4898122710622702E-2</v>
      </c>
      <c r="AF6" s="5">
        <f t="shared" si="0"/>
        <v>0</v>
      </c>
      <c r="AG6" s="5">
        <f t="shared" si="0"/>
        <v>0</v>
      </c>
      <c r="AH6" s="5">
        <f t="shared" si="0"/>
        <v>0</v>
      </c>
      <c r="AI6" s="7"/>
      <c r="AJ6" s="3" t="s">
        <v>28</v>
      </c>
      <c r="AK6" s="15">
        <f t="shared" si="1"/>
        <v>7.4500487329434706E-2</v>
      </c>
      <c r="AL6" s="15">
        <f t="shared" si="1"/>
        <v>0</v>
      </c>
      <c r="AM6" s="15">
        <f t="shared" si="1"/>
        <v>0</v>
      </c>
      <c r="AN6" s="15">
        <f t="shared" si="1"/>
        <v>0</v>
      </c>
      <c r="AO6" s="15">
        <f t="shared" si="1"/>
        <v>0</v>
      </c>
      <c r="AQ6" s="3" t="s">
        <v>28</v>
      </c>
      <c r="AR6" s="16">
        <f t="shared" si="8"/>
        <v>1.7630221674622728</v>
      </c>
      <c r="AS6" s="16">
        <f>AVERAGE(X6,X10,X14,X18,X22,X26,X30,X34)</f>
        <v>0.45263598037182939</v>
      </c>
      <c r="AT6" s="16">
        <f t="shared" si="9"/>
        <v>0</v>
      </c>
      <c r="AU6" s="16">
        <f t="shared" si="9"/>
        <v>0</v>
      </c>
      <c r="AV6" s="16">
        <f t="shared" si="9"/>
        <v>0</v>
      </c>
      <c r="AW6" s="17"/>
      <c r="AX6" s="16">
        <f t="shared" si="2"/>
        <v>7.5355651290943779E-2</v>
      </c>
      <c r="AY6" s="16">
        <f t="shared" si="2"/>
        <v>2.2345481661776502E-2</v>
      </c>
      <c r="AZ6" s="16">
        <f t="shared" si="2"/>
        <v>0</v>
      </c>
      <c r="BA6" s="16">
        <f t="shared" si="2"/>
        <v>0</v>
      </c>
      <c r="BB6" s="16">
        <f t="shared" si="2"/>
        <v>0</v>
      </c>
      <c r="BD6" s="18">
        <f t="shared" si="10"/>
        <v>0.29969739292364994</v>
      </c>
      <c r="BE6" s="18">
        <f t="shared" si="3"/>
        <v>0.1138657305835893</v>
      </c>
      <c r="BF6" s="19">
        <f t="shared" si="3"/>
        <v>0</v>
      </c>
      <c r="BG6" s="19">
        <f t="shared" si="3"/>
        <v>0</v>
      </c>
      <c r="BH6" s="19">
        <f t="shared" si="3"/>
        <v>0</v>
      </c>
    </row>
    <row r="7" spans="1:60" x14ac:dyDescent="0.3">
      <c r="A7" s="9" t="s">
        <v>45</v>
      </c>
      <c r="B7" s="2" t="s">
        <v>25</v>
      </c>
      <c r="C7" s="1">
        <v>566</v>
      </c>
      <c r="D7" s="1">
        <v>522</v>
      </c>
      <c r="E7" s="1">
        <v>120</v>
      </c>
      <c r="F7" s="1">
        <v>4</v>
      </c>
      <c r="G7" s="1">
        <v>0</v>
      </c>
      <c r="I7" s="1">
        <v>86</v>
      </c>
      <c r="J7" s="1">
        <v>83</v>
      </c>
      <c r="K7" s="1">
        <v>24</v>
      </c>
      <c r="L7" s="1">
        <v>1</v>
      </c>
      <c r="M7" s="1">
        <v>0</v>
      </c>
      <c r="O7" s="6">
        <f>IF(I7&gt;0, I7/C7, 0)</f>
        <v>0.1519434628975265</v>
      </c>
      <c r="P7" s="6">
        <f t="shared" si="4"/>
        <v>0.15900383141762453</v>
      </c>
      <c r="Q7" s="6">
        <f t="shared" si="4"/>
        <v>0.2</v>
      </c>
      <c r="R7" s="6">
        <f t="shared" si="4"/>
        <v>0.25</v>
      </c>
      <c r="S7" s="6">
        <f t="shared" si="4"/>
        <v>0</v>
      </c>
      <c r="T7" s="6"/>
      <c r="U7" s="6">
        <f>86/569</f>
        <v>0.15114235500878734</v>
      </c>
      <c r="V7" s="6"/>
      <c r="W7" s="4">
        <f>IF(O7&gt;0, O7/$U7, 0)</f>
        <v>1.0053003533568905</v>
      </c>
      <c r="X7" s="4">
        <f>IF(P7&gt;0, P7/$U7, 0)</f>
        <v>1.05201372182126</v>
      </c>
      <c r="Y7" s="4">
        <f>IF(Q7&gt;0, Q7/$U7, 0)</f>
        <v>1.3232558139534885</v>
      </c>
      <c r="Z7" s="4">
        <f t="shared" si="6"/>
        <v>1.6540697674418605</v>
      </c>
      <c r="AA7" s="4">
        <f t="shared" si="6"/>
        <v>0</v>
      </c>
      <c r="AB7" s="4">
        <f t="shared" si="7"/>
        <v>1.6540697674418605</v>
      </c>
      <c r="AC7" s="4"/>
      <c r="AD7" s="4">
        <f>IF(C7&gt;0,((I7*((3*86)+C7))/(4*C7*86))*(1-(C7-I7)/(569-86)),0)</f>
        <v>2.2606061936220221E-3</v>
      </c>
      <c r="AE7" s="4">
        <f t="shared" ref="AE7:AH10" si="11">IF(D7&gt;0,((J7*((3*86)+D7))/(4*D7*86))*(1-(D7-J7)/(569-86)),0)</f>
        <v>3.2843489661592243E-2</v>
      </c>
      <c r="AF7" s="4">
        <f t="shared" si="11"/>
        <v>0.17608695652173914</v>
      </c>
      <c r="AG7" s="4">
        <f t="shared" si="11"/>
        <v>0.18922432471471906</v>
      </c>
      <c r="AH7" s="4">
        <f t="shared" si="11"/>
        <v>0</v>
      </c>
      <c r="AI7" s="6"/>
    </row>
    <row r="8" spans="1:60" x14ac:dyDescent="0.3">
      <c r="B8" s="2" t="s">
        <v>26</v>
      </c>
      <c r="C8" s="1">
        <v>366</v>
      </c>
      <c r="D8" s="1">
        <v>45</v>
      </c>
      <c r="E8" s="1">
        <v>0</v>
      </c>
      <c r="F8" s="1">
        <v>0</v>
      </c>
      <c r="G8" s="1">
        <v>0</v>
      </c>
      <c r="I8" s="1">
        <v>44</v>
      </c>
      <c r="J8" s="1">
        <v>6</v>
      </c>
      <c r="K8" s="1">
        <v>0</v>
      </c>
      <c r="L8" s="1">
        <v>0</v>
      </c>
      <c r="M8" s="1">
        <v>0</v>
      </c>
      <c r="O8" s="6">
        <f t="shared" ref="O8:S23" si="12">IF(I8&gt;0, I8/C8, 0)</f>
        <v>0.12021857923497267</v>
      </c>
      <c r="P8" s="6">
        <f t="shared" si="4"/>
        <v>0.13333333333333333</v>
      </c>
      <c r="Q8" s="6">
        <f t="shared" si="4"/>
        <v>0</v>
      </c>
      <c r="R8" s="6">
        <f t="shared" si="4"/>
        <v>0</v>
      </c>
      <c r="S8" s="6">
        <f t="shared" si="4"/>
        <v>0</v>
      </c>
      <c r="T8" s="6"/>
      <c r="U8" s="6">
        <f t="shared" ref="U8:U10" si="13">86/569</f>
        <v>0.15114235500878734</v>
      </c>
      <c r="V8" s="6"/>
      <c r="W8" s="4">
        <f t="shared" ref="W8:Y10" si="14">IF(O8&gt;0, O8/$U8, 0)</f>
        <v>0.79539966958952857</v>
      </c>
      <c r="X8" s="4">
        <f t="shared" si="14"/>
        <v>0.88217054263565897</v>
      </c>
      <c r="Y8" s="4">
        <f t="shared" si="14"/>
        <v>0</v>
      </c>
      <c r="Z8" s="4">
        <f t="shared" si="6"/>
        <v>0</v>
      </c>
      <c r="AA8" s="4">
        <f t="shared" si="6"/>
        <v>0</v>
      </c>
      <c r="AB8" s="4">
        <f t="shared" si="7"/>
        <v>0.88217054263565897</v>
      </c>
      <c r="AC8" s="4"/>
      <c r="AD8" s="4">
        <f>IF(C8&gt;0,((I8*((3*86)+C8))/(4*C8*86))*(1-(C8-I8)/(569-86)),0)</f>
        <v>7.2690303723471864E-2</v>
      </c>
      <c r="AE8" s="4">
        <f t="shared" si="11"/>
        <v>0.10795897732197024</v>
      </c>
      <c r="AF8" s="4">
        <f t="shared" si="11"/>
        <v>0</v>
      </c>
      <c r="AG8" s="4">
        <f t="shared" si="11"/>
        <v>0</v>
      </c>
      <c r="AH8" s="4">
        <f t="shared" si="11"/>
        <v>0</v>
      </c>
      <c r="AI8" s="6"/>
    </row>
    <row r="9" spans="1:60" x14ac:dyDescent="0.3">
      <c r="B9" s="2" t="s">
        <v>27</v>
      </c>
      <c r="C9" s="1">
        <v>540</v>
      </c>
      <c r="D9" s="1">
        <v>137</v>
      </c>
      <c r="E9" s="1">
        <v>11</v>
      </c>
      <c r="F9" s="1">
        <v>1</v>
      </c>
      <c r="G9" s="1">
        <v>0</v>
      </c>
      <c r="I9" s="1">
        <v>83</v>
      </c>
      <c r="J9" s="1">
        <v>23</v>
      </c>
      <c r="K9" s="1">
        <v>0</v>
      </c>
      <c r="L9" s="1">
        <v>0</v>
      </c>
      <c r="M9" s="1">
        <v>0</v>
      </c>
      <c r="O9" s="6">
        <f t="shared" si="12"/>
        <v>0.1537037037037037</v>
      </c>
      <c r="P9" s="6">
        <f t="shared" si="4"/>
        <v>0.16788321167883211</v>
      </c>
      <c r="Q9" s="6">
        <f t="shared" si="4"/>
        <v>0</v>
      </c>
      <c r="R9" s="6">
        <f t="shared" si="4"/>
        <v>0</v>
      </c>
      <c r="S9" s="6">
        <f t="shared" si="4"/>
        <v>0</v>
      </c>
      <c r="T9" s="6"/>
      <c r="U9" s="6">
        <f t="shared" si="13"/>
        <v>0.15114235500878734</v>
      </c>
      <c r="V9" s="6"/>
      <c r="W9" s="4">
        <f t="shared" si="14"/>
        <v>1.0169465977605514</v>
      </c>
      <c r="X9" s="4">
        <f t="shared" si="14"/>
        <v>1.1107621795959939</v>
      </c>
      <c r="Y9" s="4">
        <f t="shared" si="14"/>
        <v>0</v>
      </c>
      <c r="Z9" s="4">
        <f t="shared" si="6"/>
        <v>0</v>
      </c>
      <c r="AA9" s="4">
        <f t="shared" si="6"/>
        <v>0</v>
      </c>
      <c r="AB9" s="4">
        <f t="shared" si="7"/>
        <v>1.1107621795959939</v>
      </c>
      <c r="AC9" s="4"/>
      <c r="AD9" s="4">
        <f>IF(C9&gt;0,((I9*((3*86)+C9))/(4*C9*86))*(1-(C9-I9)/(569-86)),0)</f>
        <v>1.9193536306781993E-2</v>
      </c>
      <c r="AE9" s="4">
        <f t="shared" si="11"/>
        <v>0.14727368625263718</v>
      </c>
      <c r="AF9" s="4">
        <f t="shared" si="11"/>
        <v>0</v>
      </c>
      <c r="AG9" s="4">
        <f t="shared" si="11"/>
        <v>0</v>
      </c>
      <c r="AH9" s="4">
        <f t="shared" si="11"/>
        <v>0</v>
      </c>
      <c r="AI9" s="6"/>
    </row>
    <row r="10" spans="1:60" s="3" customFormat="1" x14ac:dyDescent="0.3">
      <c r="B10" s="3" t="s">
        <v>28</v>
      </c>
      <c r="C10" s="3">
        <v>38</v>
      </c>
      <c r="D10" s="3">
        <v>6</v>
      </c>
      <c r="E10" s="3">
        <v>0</v>
      </c>
      <c r="F10" s="3">
        <v>0</v>
      </c>
      <c r="G10" s="3">
        <v>0</v>
      </c>
      <c r="I10" s="3">
        <v>3</v>
      </c>
      <c r="J10" s="3">
        <v>0</v>
      </c>
      <c r="K10" s="3">
        <v>0</v>
      </c>
      <c r="L10" s="3">
        <v>0</v>
      </c>
      <c r="M10" s="3">
        <v>0</v>
      </c>
      <c r="O10" s="7">
        <f t="shared" si="12"/>
        <v>7.8947368421052627E-2</v>
      </c>
      <c r="P10" s="7">
        <f t="shared" si="4"/>
        <v>0</v>
      </c>
      <c r="Q10" s="7">
        <f t="shared" si="4"/>
        <v>0</v>
      </c>
      <c r="R10" s="7">
        <f t="shared" si="4"/>
        <v>0</v>
      </c>
      <c r="S10" s="7">
        <f t="shared" si="4"/>
        <v>0</v>
      </c>
      <c r="T10" s="7"/>
      <c r="U10" s="7">
        <f t="shared" si="13"/>
        <v>0.15114235500878734</v>
      </c>
      <c r="V10" s="7"/>
      <c r="W10" s="5">
        <f t="shared" si="14"/>
        <v>0.52233782129742967</v>
      </c>
      <c r="X10" s="5">
        <f t="shared" si="14"/>
        <v>0</v>
      </c>
      <c r="Y10" s="5">
        <f t="shared" si="14"/>
        <v>0</v>
      </c>
      <c r="Z10" s="5">
        <f t="shared" si="6"/>
        <v>0</v>
      </c>
      <c r="AA10" s="5">
        <f t="shared" si="6"/>
        <v>0</v>
      </c>
      <c r="AB10" s="5">
        <f t="shared" si="7"/>
        <v>0.52233782129742967</v>
      </c>
      <c r="AC10" s="5"/>
      <c r="AD10" s="5">
        <f>IF(C10&gt;0,((I10*((3*86)+C10))/(4*C10*86))*(1-(C10-I10)/(569-86)),0)</f>
        <v>6.3008887233249961E-2</v>
      </c>
      <c r="AE10" s="5">
        <f t="shared" si="11"/>
        <v>0</v>
      </c>
      <c r="AF10" s="5">
        <f t="shared" si="11"/>
        <v>0</v>
      </c>
      <c r="AG10" s="5">
        <f t="shared" si="11"/>
        <v>0</v>
      </c>
      <c r="AH10" s="5">
        <f t="shared" si="11"/>
        <v>0</v>
      </c>
      <c r="AI10" s="7"/>
      <c r="AQ10" s="3" t="s">
        <v>31</v>
      </c>
    </row>
    <row r="11" spans="1:60" x14ac:dyDescent="0.3">
      <c r="A11" s="9" t="s">
        <v>46</v>
      </c>
      <c r="B11" s="2" t="s">
        <v>25</v>
      </c>
      <c r="C11" s="1">
        <v>567</v>
      </c>
      <c r="D11" s="1">
        <v>446</v>
      </c>
      <c r="E11" s="1">
        <v>49</v>
      </c>
      <c r="F11" s="1">
        <v>1</v>
      </c>
      <c r="G11" s="1">
        <v>0</v>
      </c>
      <c r="I11" s="1">
        <v>31</v>
      </c>
      <c r="J11" s="1">
        <v>23</v>
      </c>
      <c r="K11" s="1">
        <v>2</v>
      </c>
      <c r="L11" s="1">
        <v>0</v>
      </c>
      <c r="M11" s="1">
        <v>0</v>
      </c>
      <c r="O11" s="6">
        <f t="shared" si="12"/>
        <v>5.4673721340388004E-2</v>
      </c>
      <c r="P11" s="6">
        <f t="shared" si="4"/>
        <v>5.1569506726457402E-2</v>
      </c>
      <c r="Q11" s="6">
        <f t="shared" si="4"/>
        <v>4.0816326530612242E-2</v>
      </c>
      <c r="R11" s="6">
        <f t="shared" si="4"/>
        <v>0</v>
      </c>
      <c r="S11" s="6">
        <f t="shared" si="4"/>
        <v>0</v>
      </c>
      <c r="T11" s="6"/>
      <c r="U11" s="6">
        <f>32/569</f>
        <v>5.6239015817223195E-2</v>
      </c>
      <c r="V11" s="6"/>
      <c r="W11" s="4">
        <f t="shared" ref="W11:AA22" si="15">O11/$U11</f>
        <v>0.97216710758377423</v>
      </c>
      <c r="X11" s="4">
        <f t="shared" si="15"/>
        <v>0.91697029147982079</v>
      </c>
      <c r="Y11" s="4">
        <f t="shared" si="15"/>
        <v>0.72576530612244894</v>
      </c>
      <c r="Z11" s="4">
        <f t="shared" si="6"/>
        <v>0</v>
      </c>
      <c r="AA11" s="4">
        <f t="shared" si="6"/>
        <v>0</v>
      </c>
      <c r="AB11" s="4">
        <f t="shared" si="7"/>
        <v>0.97216710758377423</v>
      </c>
      <c r="AC11" s="4"/>
      <c r="AD11" s="4">
        <f>IF(C11&gt;0,((I11*((3*32)+C11))/(4*C11*32))*(1-(C11-I11)/(569-32)),0)</f>
        <v>5.2736087710484008E-4</v>
      </c>
      <c r="AE11" s="4">
        <f t="shared" ref="AE11:AH14" si="16">IF(D11&gt;0,((J11*((3*32)+D11))/(4*D11*32))*(1-(D11-J11)/(569-32)),0)</f>
        <v>4.635673710449182E-2</v>
      </c>
      <c r="AF11" s="4">
        <f t="shared" si="16"/>
        <v>4.2190409683426446E-2</v>
      </c>
      <c r="AG11" s="4">
        <f t="shared" si="16"/>
        <v>0</v>
      </c>
      <c r="AH11" s="4">
        <f t="shared" si="16"/>
        <v>0</v>
      </c>
      <c r="AI11" s="6"/>
      <c r="AQ11" s="2" t="s">
        <v>25</v>
      </c>
      <c r="AR11" s="11">
        <f>MAX(W3,W7,W11,W15,W19,W23,W27,W31)</f>
        <v>1.0070796460176992</v>
      </c>
      <c r="AS11" s="11">
        <f>MAX(X3,X7,X11,X15,X19,X23,X27,X31)</f>
        <v>1.05201372182126</v>
      </c>
      <c r="AT11" s="11">
        <f>MAX(Y3,Y7,Y11,Y15,Y19,Y23,Y27,Y31)</f>
        <v>3.9039451114922818</v>
      </c>
      <c r="AU11" s="11">
        <f>MAX(Z3,Z7,Z11,Z15,Z19,Z23,Z27,Z31)</f>
        <v>1.6540697674418605</v>
      </c>
      <c r="AV11" s="11">
        <f>MAX(AA3,AA7,AA11,AA15,AA19,AA23,AA27,AA31)</f>
        <v>0</v>
      </c>
      <c r="AW11" s="11"/>
    </row>
    <row r="12" spans="1:60" x14ac:dyDescent="0.3">
      <c r="A12" s="9"/>
      <c r="B12" s="2" t="s">
        <v>26</v>
      </c>
      <c r="C12" s="1">
        <v>541</v>
      </c>
      <c r="D12" s="1">
        <v>240</v>
      </c>
      <c r="E12" s="1">
        <v>18</v>
      </c>
      <c r="F12" s="1">
        <v>1</v>
      </c>
      <c r="G12" s="1">
        <v>0</v>
      </c>
      <c r="I12" s="1">
        <v>31</v>
      </c>
      <c r="J12" s="1">
        <v>22</v>
      </c>
      <c r="K12" s="1">
        <v>2</v>
      </c>
      <c r="L12" s="1">
        <v>0</v>
      </c>
      <c r="M12" s="1">
        <v>0</v>
      </c>
      <c r="O12" s="6">
        <f t="shared" si="12"/>
        <v>5.730129390018484E-2</v>
      </c>
      <c r="P12" s="6">
        <f t="shared" si="4"/>
        <v>9.166666666666666E-2</v>
      </c>
      <c r="Q12" s="6">
        <f t="shared" si="4"/>
        <v>0.1111111111111111</v>
      </c>
      <c r="R12" s="6">
        <f t="shared" si="4"/>
        <v>0</v>
      </c>
      <c r="S12" s="6">
        <f t="shared" si="4"/>
        <v>0</v>
      </c>
      <c r="T12" s="6"/>
      <c r="U12" s="6">
        <f t="shared" ref="U12:U14" si="17">32/569</f>
        <v>5.6239015817223195E-2</v>
      </c>
      <c r="V12" s="6"/>
      <c r="W12" s="4">
        <f t="shared" si="15"/>
        <v>1.0188886321626618</v>
      </c>
      <c r="X12" s="4">
        <f t="shared" si="15"/>
        <v>1.6299479166666666</v>
      </c>
      <c r="Y12" s="4">
        <f t="shared" si="15"/>
        <v>1.9756944444444444</v>
      </c>
      <c r="Z12" s="4">
        <f t="shared" si="6"/>
        <v>0</v>
      </c>
      <c r="AA12" s="4">
        <f t="shared" si="6"/>
        <v>0</v>
      </c>
      <c r="AB12" s="4">
        <f t="shared" si="7"/>
        <v>1.9756944444444444</v>
      </c>
      <c r="AC12" s="4"/>
      <c r="AD12" s="4">
        <f>IF(C12&gt;0,((I12*((3*32)+C12))/(4*C12*32))*(1-(C12-I12)/(569-32)),0)</f>
        <v>1.4337828121934345E-2</v>
      </c>
      <c r="AE12" s="4">
        <f t="shared" si="16"/>
        <v>0.1429411080074488</v>
      </c>
      <c r="AF12" s="4">
        <f t="shared" si="16"/>
        <v>9.6009854127870886E-2</v>
      </c>
      <c r="AG12" s="4">
        <f t="shared" si="16"/>
        <v>0</v>
      </c>
      <c r="AH12" s="4">
        <f t="shared" si="16"/>
        <v>0</v>
      </c>
      <c r="AI12" s="6"/>
      <c r="AQ12" s="2" t="s">
        <v>26</v>
      </c>
      <c r="AR12" s="14">
        <f t="shared" ref="AR12:AV14" si="18">MAX(W4,W8,W12,W16,W20,W24,W28,W32)</f>
        <v>1.1928721174004193</v>
      </c>
      <c r="AS12" s="14">
        <f t="shared" si="18"/>
        <v>5.367924528301887</v>
      </c>
      <c r="AT12" s="14">
        <f t="shared" si="18"/>
        <v>1.9756944444444444</v>
      </c>
      <c r="AU12" s="11">
        <f t="shared" si="18"/>
        <v>1.9964912280701756</v>
      </c>
      <c r="AV12" s="11">
        <f t="shared" si="18"/>
        <v>0</v>
      </c>
      <c r="AW12" s="11"/>
    </row>
    <row r="13" spans="1:60" x14ac:dyDescent="0.3">
      <c r="B13" s="2" t="s">
        <v>27</v>
      </c>
      <c r="C13" s="1">
        <v>567</v>
      </c>
      <c r="D13" s="1">
        <v>518</v>
      </c>
      <c r="E13" s="1">
        <v>121</v>
      </c>
      <c r="F13" s="1">
        <v>4</v>
      </c>
      <c r="G13" s="1">
        <v>1</v>
      </c>
      <c r="I13" s="1">
        <v>32</v>
      </c>
      <c r="J13" s="1">
        <v>23</v>
      </c>
      <c r="K13" s="1">
        <v>5</v>
      </c>
      <c r="L13" s="1">
        <v>0</v>
      </c>
      <c r="M13" s="1">
        <v>0</v>
      </c>
      <c r="O13" s="6">
        <f t="shared" si="12"/>
        <v>5.6437389770723101E-2</v>
      </c>
      <c r="P13" s="6">
        <f t="shared" si="4"/>
        <v>4.4401544401544403E-2</v>
      </c>
      <c r="Q13" s="6">
        <f t="shared" si="4"/>
        <v>4.1322314049586778E-2</v>
      </c>
      <c r="R13" s="6">
        <f t="shared" si="4"/>
        <v>0</v>
      </c>
      <c r="S13" s="6">
        <f t="shared" si="4"/>
        <v>0</v>
      </c>
      <c r="T13" s="6"/>
      <c r="U13" s="6">
        <f t="shared" si="17"/>
        <v>5.6239015817223195E-2</v>
      </c>
      <c r="V13" s="6"/>
      <c r="W13" s="4">
        <f t="shared" si="15"/>
        <v>1.0035273368606703</v>
      </c>
      <c r="X13" s="4">
        <f t="shared" si="15"/>
        <v>0.78951496138996147</v>
      </c>
      <c r="Y13" s="4">
        <f t="shared" si="15"/>
        <v>0.73476239669421495</v>
      </c>
      <c r="Z13" s="4">
        <f t="shared" si="6"/>
        <v>0</v>
      </c>
      <c r="AA13" s="4">
        <f t="shared" si="6"/>
        <v>0</v>
      </c>
      <c r="AB13" s="4">
        <f t="shared" si="7"/>
        <v>1.0035273368606703</v>
      </c>
      <c r="AC13" s="4"/>
      <c r="AD13" s="4">
        <f>IF(C13&gt;0,((I13*((3*32)+C13))/(4*C13*32))*(1-(C13-I13)/(569-32)),0)</f>
        <v>1.0887450366035085E-3</v>
      </c>
      <c r="AE13" s="4">
        <f t="shared" si="16"/>
        <v>1.6658330816850375E-2</v>
      </c>
      <c r="AF13" s="4">
        <f t="shared" si="16"/>
        <v>5.4921477022638776E-2</v>
      </c>
      <c r="AG13" s="4">
        <f t="shared" si="16"/>
        <v>0</v>
      </c>
      <c r="AH13" s="4">
        <f t="shared" si="16"/>
        <v>0</v>
      </c>
      <c r="AI13" s="6"/>
      <c r="AQ13" s="2" t="s">
        <v>27</v>
      </c>
      <c r="AR13" s="14">
        <f t="shared" si="18"/>
        <v>1.0169465977605514</v>
      </c>
      <c r="AS13" s="14">
        <f t="shared" si="18"/>
        <v>1.58769598724422</v>
      </c>
      <c r="AT13" s="14">
        <f t="shared" si="18"/>
        <v>8.0518867924528301</v>
      </c>
      <c r="AU13" s="11">
        <f t="shared" si="18"/>
        <v>0</v>
      </c>
      <c r="AV13" s="11">
        <f t="shared" si="18"/>
        <v>0</v>
      </c>
      <c r="AW13" s="11"/>
    </row>
    <row r="14" spans="1:60" s="3" customFormat="1" x14ac:dyDescent="0.3">
      <c r="B14" s="3" t="s">
        <v>28</v>
      </c>
      <c r="C14" s="3">
        <v>32</v>
      </c>
      <c r="D14" s="3">
        <v>1</v>
      </c>
      <c r="E14" s="3">
        <v>0</v>
      </c>
      <c r="F14" s="3">
        <v>0</v>
      </c>
      <c r="G14" s="3">
        <v>0</v>
      </c>
      <c r="I14" s="3">
        <v>10</v>
      </c>
      <c r="J14" s="3">
        <v>0</v>
      </c>
      <c r="K14" s="3">
        <v>0</v>
      </c>
      <c r="L14" s="3">
        <v>0</v>
      </c>
      <c r="M14" s="3">
        <v>0</v>
      </c>
      <c r="O14" s="7">
        <f t="shared" si="12"/>
        <v>0.3125</v>
      </c>
      <c r="P14" s="7">
        <f t="shared" si="4"/>
        <v>0</v>
      </c>
      <c r="Q14" s="7">
        <f t="shared" si="4"/>
        <v>0</v>
      </c>
      <c r="R14" s="7">
        <f t="shared" si="4"/>
        <v>0</v>
      </c>
      <c r="S14" s="7">
        <f t="shared" si="4"/>
        <v>0</v>
      </c>
      <c r="T14" s="7"/>
      <c r="U14" s="7">
        <f t="shared" si="17"/>
        <v>5.6239015817223195E-2</v>
      </c>
      <c r="V14" s="7"/>
      <c r="W14" s="5">
        <f t="shared" si="15"/>
        <v>5.556640625</v>
      </c>
      <c r="X14" s="5">
        <f t="shared" si="15"/>
        <v>0</v>
      </c>
      <c r="Y14" s="5">
        <f t="shared" si="15"/>
        <v>0</v>
      </c>
      <c r="Z14" s="5">
        <f t="shared" si="6"/>
        <v>0</v>
      </c>
      <c r="AA14" s="5">
        <f t="shared" si="6"/>
        <v>0</v>
      </c>
      <c r="AB14" s="5">
        <f t="shared" si="7"/>
        <v>5.556640625</v>
      </c>
      <c r="AC14" s="5"/>
      <c r="AD14" s="5">
        <f>IF(C14&gt;0,((I14*((3*32)+C14))/(4*C14*32))*(1-(C14-I14)/(569-32)),0)</f>
        <v>0.29969739292364994</v>
      </c>
      <c r="AE14" s="5">
        <f t="shared" si="16"/>
        <v>0</v>
      </c>
      <c r="AF14" s="5">
        <f t="shared" si="16"/>
        <v>0</v>
      </c>
      <c r="AG14" s="5">
        <f t="shared" si="16"/>
        <v>0</v>
      </c>
      <c r="AH14" s="5">
        <f t="shared" si="16"/>
        <v>0</v>
      </c>
      <c r="AI14" s="7"/>
      <c r="AQ14" s="3" t="s">
        <v>28</v>
      </c>
      <c r="AR14" s="19">
        <f t="shared" si="18"/>
        <v>5.556640625</v>
      </c>
      <c r="AS14" s="19">
        <f t="shared" si="18"/>
        <v>1.5336927223719676</v>
      </c>
      <c r="AT14" s="19">
        <f t="shared" si="18"/>
        <v>0</v>
      </c>
      <c r="AU14" s="18">
        <f t="shared" si="18"/>
        <v>0</v>
      </c>
      <c r="AV14" s="18">
        <f t="shared" si="18"/>
        <v>0</v>
      </c>
      <c r="AW14" s="18"/>
    </row>
    <row r="15" spans="1:60" x14ac:dyDescent="0.3">
      <c r="A15" s="9" t="s">
        <v>48</v>
      </c>
      <c r="B15" s="2" t="s">
        <v>25</v>
      </c>
      <c r="C15" s="1">
        <v>533</v>
      </c>
      <c r="D15" s="1">
        <v>250</v>
      </c>
      <c r="E15" s="1">
        <v>11</v>
      </c>
      <c r="F15" s="1">
        <v>0</v>
      </c>
      <c r="G15" s="1">
        <v>0</v>
      </c>
      <c r="I15" s="1">
        <v>46</v>
      </c>
      <c r="J15" s="1">
        <v>21</v>
      </c>
      <c r="K15" s="1">
        <v>4</v>
      </c>
      <c r="L15" s="1">
        <v>0</v>
      </c>
      <c r="M15" s="1">
        <v>0</v>
      </c>
      <c r="O15" s="6">
        <f t="shared" si="12"/>
        <v>8.6303939962476553E-2</v>
      </c>
      <c r="P15" s="6">
        <f t="shared" si="4"/>
        <v>8.4000000000000005E-2</v>
      </c>
      <c r="Q15" s="6">
        <f t="shared" si="4"/>
        <v>0.36363636363636365</v>
      </c>
      <c r="R15" s="6">
        <f t="shared" si="4"/>
        <v>0</v>
      </c>
      <c r="S15" s="6">
        <f t="shared" si="4"/>
        <v>0</v>
      </c>
      <c r="T15" s="6"/>
      <c r="U15" s="6">
        <f>53/569</f>
        <v>9.3145869947275917E-2</v>
      </c>
      <c r="V15" s="6"/>
      <c r="W15" s="4">
        <f t="shared" si="15"/>
        <v>0.92654607242734266</v>
      </c>
      <c r="X15" s="4">
        <f t="shared" si="15"/>
        <v>0.90181132075471715</v>
      </c>
      <c r="Y15" s="4">
        <f t="shared" si="15"/>
        <v>3.9039451114922818</v>
      </c>
      <c r="Z15" s="4">
        <f t="shared" si="6"/>
        <v>0</v>
      </c>
      <c r="AA15" s="4">
        <f t="shared" si="6"/>
        <v>0</v>
      </c>
      <c r="AB15" s="4">
        <f t="shared" si="7"/>
        <v>3.9039451114922818</v>
      </c>
      <c r="AC15" s="4"/>
      <c r="AD15" s="4">
        <f>IF(C15&gt;0,((I15*((3*53)+C15))/(4*C15*53))*(1-(C15-I15)/(569-53)),0)</f>
        <v>1.5832487450334384E-2</v>
      </c>
      <c r="AE15" s="4">
        <f t="shared" ref="AE15:AH18" si="19">IF(D15&gt;0,((J15*((3*53)+D15))/(4*D15*53))*(1-(D15-J15)/(569-53)),0)</f>
        <v>9.0136134269416412E-2</v>
      </c>
      <c r="AF15" s="4">
        <f t="shared" si="19"/>
        <v>0.28763944845559586</v>
      </c>
      <c r="AG15" s="4">
        <f t="shared" si="19"/>
        <v>0</v>
      </c>
      <c r="AH15" s="4">
        <f t="shared" si="19"/>
        <v>0</v>
      </c>
      <c r="AI15" s="6"/>
    </row>
    <row r="16" spans="1:60" x14ac:dyDescent="0.3">
      <c r="B16" s="2" t="s">
        <v>26</v>
      </c>
      <c r="C16" s="1">
        <v>45</v>
      </c>
      <c r="D16" s="1">
        <v>2</v>
      </c>
      <c r="E16" s="1">
        <v>0</v>
      </c>
      <c r="F16" s="1">
        <v>0</v>
      </c>
      <c r="G16" s="1">
        <v>0</v>
      </c>
      <c r="I16" s="1">
        <v>5</v>
      </c>
      <c r="J16" s="1">
        <v>1</v>
      </c>
      <c r="K16" s="1">
        <v>0</v>
      </c>
      <c r="L16" s="1">
        <v>0</v>
      </c>
      <c r="M16" s="1">
        <v>0</v>
      </c>
      <c r="O16" s="6">
        <f t="shared" si="12"/>
        <v>0.1111111111111111</v>
      </c>
      <c r="P16" s="6">
        <f t="shared" si="4"/>
        <v>0.5</v>
      </c>
      <c r="Q16" s="6">
        <f t="shared" si="4"/>
        <v>0</v>
      </c>
      <c r="R16" s="6">
        <f t="shared" si="4"/>
        <v>0</v>
      </c>
      <c r="S16" s="6">
        <f t="shared" si="4"/>
        <v>0</v>
      </c>
      <c r="T16" s="6"/>
      <c r="U16" s="6">
        <f t="shared" ref="U16:U18" si="20">53/569</f>
        <v>9.3145869947275917E-2</v>
      </c>
      <c r="V16" s="6"/>
      <c r="W16" s="4">
        <f t="shared" si="15"/>
        <v>1.1928721174004193</v>
      </c>
      <c r="X16" s="4">
        <f t="shared" si="15"/>
        <v>5.367924528301887</v>
      </c>
      <c r="Y16" s="4">
        <f t="shared" si="15"/>
        <v>0</v>
      </c>
      <c r="Z16" s="4">
        <f t="shared" si="6"/>
        <v>0</v>
      </c>
      <c r="AA16" s="4">
        <f t="shared" si="6"/>
        <v>0</v>
      </c>
      <c r="AB16" s="4">
        <f t="shared" si="7"/>
        <v>5.367924528301887</v>
      </c>
      <c r="AC16" s="4"/>
      <c r="AD16" s="4">
        <f>IF(C16&gt;0,((I16*((3*53)+C16))/(4*C16*53))*(1-(C16-I16)/(569-53)),0)</f>
        <v>9.8630003412802883E-2</v>
      </c>
      <c r="AE16" s="4">
        <f t="shared" si="19"/>
        <v>0.37898109550972647</v>
      </c>
      <c r="AF16" s="4">
        <f t="shared" si="19"/>
        <v>0</v>
      </c>
      <c r="AG16" s="4">
        <f t="shared" si="19"/>
        <v>0</v>
      </c>
      <c r="AH16" s="4">
        <f t="shared" si="19"/>
        <v>0</v>
      </c>
      <c r="AI16" s="6"/>
    </row>
    <row r="17" spans="1:70" x14ac:dyDescent="0.3">
      <c r="B17" s="2" t="s">
        <v>27</v>
      </c>
      <c r="C17" s="1">
        <v>550</v>
      </c>
      <c r="D17" s="1">
        <v>142</v>
      </c>
      <c r="E17" s="1">
        <v>4</v>
      </c>
      <c r="F17" s="1">
        <v>0</v>
      </c>
      <c r="G17" s="1">
        <v>0</v>
      </c>
      <c r="I17" s="1">
        <v>52</v>
      </c>
      <c r="J17" s="1">
        <v>21</v>
      </c>
      <c r="K17" s="1">
        <v>3</v>
      </c>
      <c r="L17" s="1">
        <v>0</v>
      </c>
      <c r="M17" s="1">
        <v>0</v>
      </c>
      <c r="O17" s="6">
        <f t="shared" si="12"/>
        <v>9.4545454545454544E-2</v>
      </c>
      <c r="P17" s="6">
        <f t="shared" si="4"/>
        <v>0.14788732394366197</v>
      </c>
      <c r="Q17" s="6">
        <f t="shared" si="4"/>
        <v>0.75</v>
      </c>
      <c r="R17" s="6">
        <f t="shared" si="4"/>
        <v>0</v>
      </c>
      <c r="S17" s="6">
        <f t="shared" si="4"/>
        <v>0</v>
      </c>
      <c r="T17" s="6"/>
      <c r="U17" s="6">
        <f t="shared" si="20"/>
        <v>9.3145869947275917E-2</v>
      </c>
      <c r="V17" s="6"/>
      <c r="W17" s="4">
        <f t="shared" si="15"/>
        <v>1.0150257289879931</v>
      </c>
      <c r="X17" s="4">
        <f t="shared" si="15"/>
        <v>1.58769598724422</v>
      </c>
      <c r="Y17" s="4">
        <f t="shared" si="15"/>
        <v>8.0518867924528301</v>
      </c>
      <c r="Z17" s="4">
        <f t="shared" si="6"/>
        <v>0</v>
      </c>
      <c r="AA17" s="4">
        <f t="shared" si="6"/>
        <v>0</v>
      </c>
      <c r="AB17" s="4">
        <f t="shared" si="7"/>
        <v>8.0518867924528301</v>
      </c>
      <c r="AC17" s="4"/>
      <c r="AD17" s="4">
        <f>IF(C17&gt;0,((I17*((3*53)+C17))/(4*C17*53))*(1-(C17-I17)/(569-53)),0)</f>
        <v>1.1029957317802848E-2</v>
      </c>
      <c r="AE17" s="4">
        <f t="shared" si="19"/>
        <v>0.16073445389317034</v>
      </c>
      <c r="AF17" s="4">
        <f t="shared" si="19"/>
        <v>0.57553340280824927</v>
      </c>
      <c r="AG17" s="4">
        <f t="shared" si="19"/>
        <v>0</v>
      </c>
      <c r="AH17" s="4">
        <f t="shared" si="19"/>
        <v>0</v>
      </c>
      <c r="AI17" s="6"/>
    </row>
    <row r="18" spans="1:70" s="3" customFormat="1" x14ac:dyDescent="0.3">
      <c r="B18" s="3" t="s">
        <v>28</v>
      </c>
      <c r="C18" s="3">
        <v>50</v>
      </c>
      <c r="D18" s="3">
        <v>14</v>
      </c>
      <c r="E18" s="3">
        <v>1</v>
      </c>
      <c r="F18" s="3">
        <v>0</v>
      </c>
      <c r="G18" s="3">
        <v>0</v>
      </c>
      <c r="I18" s="3">
        <v>6</v>
      </c>
      <c r="J18" s="3">
        <v>2</v>
      </c>
      <c r="K18" s="3">
        <v>0</v>
      </c>
      <c r="L18" s="3">
        <v>0</v>
      </c>
      <c r="M18" s="3">
        <v>0</v>
      </c>
      <c r="O18" s="7">
        <f t="shared" si="12"/>
        <v>0.12</v>
      </c>
      <c r="P18" s="7">
        <f t="shared" si="4"/>
        <v>0.14285714285714285</v>
      </c>
      <c r="Q18" s="7">
        <f t="shared" si="4"/>
        <v>0</v>
      </c>
      <c r="R18" s="7">
        <f t="shared" si="4"/>
        <v>0</v>
      </c>
      <c r="S18" s="7">
        <f t="shared" si="4"/>
        <v>0</v>
      </c>
      <c r="T18" s="7"/>
      <c r="U18" s="7">
        <f t="shared" si="20"/>
        <v>9.3145869947275917E-2</v>
      </c>
      <c r="V18" s="7"/>
      <c r="W18" s="5">
        <f t="shared" si="15"/>
        <v>1.2883018867924529</v>
      </c>
      <c r="X18" s="5">
        <f t="shared" si="15"/>
        <v>1.5336927223719676</v>
      </c>
      <c r="Y18" s="5">
        <f t="shared" si="15"/>
        <v>0</v>
      </c>
      <c r="Z18" s="5">
        <f t="shared" si="6"/>
        <v>0</v>
      </c>
      <c r="AA18" s="5">
        <f t="shared" si="6"/>
        <v>0</v>
      </c>
      <c r="AB18" s="5">
        <f t="shared" si="7"/>
        <v>1.5336927223719676</v>
      </c>
      <c r="AC18" s="5"/>
      <c r="AD18" s="5">
        <f>IF(C18&gt;0,((I18*((3*53)+C18))/(4*C18*53))*(1-(C18-I18)/(569-53)),0)</f>
        <v>0.1082141290039491</v>
      </c>
      <c r="AE18" s="5">
        <f t="shared" si="19"/>
        <v>0.1138657305835893</v>
      </c>
      <c r="AF18" s="5">
        <f t="shared" si="19"/>
        <v>0</v>
      </c>
      <c r="AG18" s="5">
        <f t="shared" si="19"/>
        <v>0</v>
      </c>
      <c r="AH18" s="5">
        <f t="shared" si="19"/>
        <v>0</v>
      </c>
      <c r="AI18" s="7"/>
    </row>
    <row r="19" spans="1:70" x14ac:dyDescent="0.3">
      <c r="A19" s="9" t="s">
        <v>47</v>
      </c>
      <c r="B19" s="2" t="s">
        <v>25</v>
      </c>
      <c r="C19" s="1">
        <v>551</v>
      </c>
      <c r="D19" s="1">
        <v>347</v>
      </c>
      <c r="E19" s="1">
        <v>38</v>
      </c>
      <c r="F19" s="1">
        <v>0</v>
      </c>
      <c r="G19" s="1">
        <v>0</v>
      </c>
      <c r="I19" s="1">
        <v>47</v>
      </c>
      <c r="J19" s="1">
        <v>25</v>
      </c>
      <c r="K19" s="1">
        <v>3</v>
      </c>
      <c r="L19" s="1">
        <v>0</v>
      </c>
      <c r="M19" s="1">
        <v>0</v>
      </c>
      <c r="O19" s="6">
        <f t="shared" si="12"/>
        <v>8.5299455535390201E-2</v>
      </c>
      <c r="P19" s="6">
        <f t="shared" si="4"/>
        <v>7.2046109510086456E-2</v>
      </c>
      <c r="Q19" s="6">
        <f t="shared" si="4"/>
        <v>7.8947368421052627E-2</v>
      </c>
      <c r="R19" s="6">
        <f t="shared" si="4"/>
        <v>0</v>
      </c>
      <c r="S19" s="6">
        <f t="shared" si="4"/>
        <v>0</v>
      </c>
      <c r="T19" s="6"/>
      <c r="U19" s="6">
        <f>57/569</f>
        <v>0.10017574692442882</v>
      </c>
      <c r="V19" s="6"/>
      <c r="W19" s="4">
        <f t="shared" si="15"/>
        <v>0.85149807367784258</v>
      </c>
      <c r="X19" s="4">
        <f t="shared" si="15"/>
        <v>0.71919712826735427</v>
      </c>
      <c r="Y19" s="4">
        <f t="shared" si="15"/>
        <v>0.78808864265927969</v>
      </c>
      <c r="Z19" s="4">
        <f t="shared" si="6"/>
        <v>0</v>
      </c>
      <c r="AA19" s="4">
        <f t="shared" si="6"/>
        <v>0</v>
      </c>
      <c r="AB19" s="4">
        <f t="shared" si="7"/>
        <v>0.85149807367784258</v>
      </c>
      <c r="AC19" s="4"/>
      <c r="AD19" s="4">
        <f>IF(C19&gt;0,((I19*((3*57)+C19))/(4*C19*57))*(1-(C19-I19)/(569-57)),0)</f>
        <v>4.2205459770114943E-3</v>
      </c>
      <c r="AE19" s="4">
        <f t="shared" ref="AE19:AH22" si="21">IF(D19&gt;0,((J19*((3*57)+D19))/(4*D19*57))*(1-(D19-J19)/(569-57)),0)</f>
        <v>6.0741999879923153E-2</v>
      </c>
      <c r="AF19" s="4">
        <f t="shared" si="21"/>
        <v>6.742136101973685E-2</v>
      </c>
      <c r="AG19" s="4">
        <f t="shared" si="21"/>
        <v>0</v>
      </c>
      <c r="AH19" s="4">
        <f t="shared" si="21"/>
        <v>0</v>
      </c>
      <c r="AI19" s="6"/>
      <c r="AQ19" s="2" t="s">
        <v>25</v>
      </c>
      <c r="AS19" s="11"/>
    </row>
    <row r="20" spans="1:70" x14ac:dyDescent="0.3">
      <c r="B20" s="2" t="s">
        <v>26</v>
      </c>
      <c r="C20" s="1">
        <v>567</v>
      </c>
      <c r="D20" s="1">
        <v>532</v>
      </c>
      <c r="E20" s="1">
        <v>196</v>
      </c>
      <c r="F20" s="1">
        <v>5</v>
      </c>
      <c r="G20" s="1">
        <v>0</v>
      </c>
      <c r="I20" s="1">
        <v>57</v>
      </c>
      <c r="J20" s="1">
        <v>48</v>
      </c>
      <c r="K20" s="1">
        <v>11</v>
      </c>
      <c r="L20" s="1">
        <v>1</v>
      </c>
      <c r="M20" s="1">
        <v>0</v>
      </c>
      <c r="O20" s="6">
        <f t="shared" si="12"/>
        <v>0.10052910052910052</v>
      </c>
      <c r="P20" s="6">
        <f t="shared" si="12"/>
        <v>9.0225563909774431E-2</v>
      </c>
      <c r="Q20" s="6">
        <f t="shared" si="12"/>
        <v>5.6122448979591837E-2</v>
      </c>
      <c r="R20" s="6">
        <f t="shared" si="12"/>
        <v>0.2</v>
      </c>
      <c r="S20" s="6">
        <f t="shared" si="12"/>
        <v>0</v>
      </c>
      <c r="T20" s="6"/>
      <c r="U20" s="6">
        <f t="shared" ref="U20:U22" si="22">57/569</f>
        <v>0.10017574692442882</v>
      </c>
      <c r="V20" s="6"/>
      <c r="W20" s="4">
        <f t="shared" si="15"/>
        <v>1.0035273368606701</v>
      </c>
      <c r="X20" s="4">
        <f t="shared" si="15"/>
        <v>0.90067273446774831</v>
      </c>
      <c r="Y20" s="4">
        <f t="shared" si="15"/>
        <v>0.56023988542785541</v>
      </c>
      <c r="Z20" s="4">
        <f t="shared" si="15"/>
        <v>1.9964912280701756</v>
      </c>
      <c r="AA20" s="4">
        <f t="shared" si="15"/>
        <v>0</v>
      </c>
      <c r="AB20" s="4">
        <f t="shared" si="7"/>
        <v>1.9964912280701756</v>
      </c>
      <c r="AC20" s="4"/>
      <c r="AD20" s="4">
        <f>IF(C20&gt;0,((I20*((3*57)+C20))/(4*C20*57))*(1-(C20-I20)/(569-57)),0)</f>
        <v>1.2710813492063492E-3</v>
      </c>
      <c r="AE20" s="4">
        <f t="shared" si="21"/>
        <v>1.5213815789473683E-2</v>
      </c>
      <c r="AF20" s="4">
        <f t="shared" si="21"/>
        <v>5.7695989065856608E-2</v>
      </c>
      <c r="AG20" s="4">
        <f t="shared" si="21"/>
        <v>0.15317982456140353</v>
      </c>
      <c r="AH20" s="4">
        <f t="shared" si="21"/>
        <v>0</v>
      </c>
      <c r="AI20" s="6"/>
      <c r="AQ20" s="2" t="s">
        <v>26</v>
      </c>
    </row>
    <row r="21" spans="1:70" x14ac:dyDescent="0.3">
      <c r="B21" s="2" t="s">
        <v>27</v>
      </c>
      <c r="C21" s="1">
        <v>509</v>
      </c>
      <c r="D21" s="1">
        <v>248</v>
      </c>
      <c r="E21" s="1">
        <v>17</v>
      </c>
      <c r="F21" s="1">
        <v>0</v>
      </c>
      <c r="G21" s="1">
        <v>0</v>
      </c>
      <c r="I21" s="1">
        <v>44</v>
      </c>
      <c r="J21" s="1">
        <v>11</v>
      </c>
      <c r="K21" s="1">
        <v>0</v>
      </c>
      <c r="L21" s="1">
        <v>0</v>
      </c>
      <c r="M21" s="1">
        <v>0</v>
      </c>
      <c r="O21" s="6">
        <f t="shared" si="12"/>
        <v>8.6444007858546168E-2</v>
      </c>
      <c r="P21" s="6">
        <f t="shared" si="12"/>
        <v>4.4354838709677422E-2</v>
      </c>
      <c r="Q21" s="6">
        <f t="shared" si="12"/>
        <v>0</v>
      </c>
      <c r="R21" s="6">
        <f t="shared" si="12"/>
        <v>0</v>
      </c>
      <c r="S21" s="6">
        <f t="shared" si="12"/>
        <v>0</v>
      </c>
      <c r="T21" s="6"/>
      <c r="U21" s="6">
        <f t="shared" si="22"/>
        <v>0.10017574692442882</v>
      </c>
      <c r="V21" s="6"/>
      <c r="W21" s="4">
        <f t="shared" si="15"/>
        <v>0.86292351704408365</v>
      </c>
      <c r="X21" s="4">
        <f t="shared" si="15"/>
        <v>0.44277023203169213</v>
      </c>
      <c r="Y21" s="4">
        <f t="shared" si="15"/>
        <v>0</v>
      </c>
      <c r="Z21" s="4">
        <f t="shared" si="15"/>
        <v>0</v>
      </c>
      <c r="AA21" s="4">
        <f t="shared" si="15"/>
        <v>0</v>
      </c>
      <c r="AB21" s="4">
        <f t="shared" si="7"/>
        <v>0.86292351704408365</v>
      </c>
      <c r="AC21" s="4"/>
      <c r="AD21" s="4">
        <f>IF(C21&gt;0,((I21*((3*57)+C21))/(4*C21*57))*(1-(C21-I21)/(569-57)),0)</f>
        <v>2.3666653741426256E-2</v>
      </c>
      <c r="AE21" s="4">
        <f t="shared" si="21"/>
        <v>4.3780721374062671E-2</v>
      </c>
      <c r="AF21" s="4">
        <f t="shared" si="21"/>
        <v>0</v>
      </c>
      <c r="AG21" s="4">
        <f t="shared" si="21"/>
        <v>0</v>
      </c>
      <c r="AH21" s="4">
        <f t="shared" si="21"/>
        <v>0</v>
      </c>
      <c r="AI21" s="6"/>
      <c r="AQ21" s="2" t="s">
        <v>27</v>
      </c>
    </row>
    <row r="22" spans="1:70" s="3" customFormat="1" x14ac:dyDescent="0.3">
      <c r="B22" s="3" t="s">
        <v>28</v>
      </c>
      <c r="C22" s="3">
        <v>18</v>
      </c>
      <c r="D22" s="3">
        <v>3</v>
      </c>
      <c r="E22" s="3">
        <v>0</v>
      </c>
      <c r="F22" s="3">
        <v>0</v>
      </c>
      <c r="G22" s="3">
        <v>0</v>
      </c>
      <c r="I22" s="3">
        <v>1</v>
      </c>
      <c r="J22" s="3">
        <v>0</v>
      </c>
      <c r="K22" s="3">
        <v>0</v>
      </c>
      <c r="L22" s="3">
        <v>0</v>
      </c>
      <c r="M22" s="3">
        <v>0</v>
      </c>
      <c r="O22" s="7">
        <f t="shared" si="12"/>
        <v>5.5555555555555552E-2</v>
      </c>
      <c r="P22" s="7">
        <f t="shared" si="12"/>
        <v>0</v>
      </c>
      <c r="Q22" s="7">
        <f t="shared" si="12"/>
        <v>0</v>
      </c>
      <c r="R22" s="7">
        <f t="shared" si="12"/>
        <v>0</v>
      </c>
      <c r="S22" s="7">
        <f t="shared" si="12"/>
        <v>0</v>
      </c>
      <c r="T22" s="7"/>
      <c r="U22" s="7">
        <f t="shared" si="22"/>
        <v>0.10017574692442882</v>
      </c>
      <c r="V22" s="7"/>
      <c r="W22" s="5">
        <f t="shared" si="15"/>
        <v>0.55458089668615984</v>
      </c>
      <c r="X22" s="5">
        <f t="shared" si="15"/>
        <v>0</v>
      </c>
      <c r="Y22" s="5">
        <f t="shared" si="15"/>
        <v>0</v>
      </c>
      <c r="Z22" s="5">
        <f t="shared" si="15"/>
        <v>0</v>
      </c>
      <c r="AA22" s="5">
        <f t="shared" si="15"/>
        <v>0</v>
      </c>
      <c r="AB22" s="5">
        <f t="shared" si="7"/>
        <v>0.55458089668615984</v>
      </c>
      <c r="AC22" s="5"/>
      <c r="AD22" s="5">
        <f>IF(C22&gt;0,((I22*((3*57)+C22))/(4*C22*57))*(1-(C22-I22)/(569-57)),0)</f>
        <v>4.4523540296052627E-2</v>
      </c>
      <c r="AE22" s="5">
        <f t="shared" si="21"/>
        <v>0</v>
      </c>
      <c r="AF22" s="5">
        <f t="shared" si="21"/>
        <v>0</v>
      </c>
      <c r="AG22" s="5">
        <f t="shared" si="21"/>
        <v>0</v>
      </c>
      <c r="AH22" s="5">
        <f t="shared" si="21"/>
        <v>0</v>
      </c>
      <c r="AI22" s="7"/>
      <c r="AQ22" s="3" t="s">
        <v>28</v>
      </c>
    </row>
    <row r="23" spans="1:70" x14ac:dyDescent="0.3">
      <c r="A23" s="9"/>
      <c r="C23" s="1"/>
      <c r="D23" s="1"/>
      <c r="E23" s="1"/>
      <c r="F23" s="1"/>
      <c r="G23" s="1"/>
      <c r="I23" s="1"/>
      <c r="J23" s="1"/>
      <c r="K23" s="1"/>
      <c r="L23" s="1"/>
      <c r="M23" s="1"/>
      <c r="O23" s="6">
        <f t="shared" si="12"/>
        <v>0</v>
      </c>
      <c r="P23" s="6">
        <f t="shared" si="12"/>
        <v>0</v>
      </c>
      <c r="Q23" s="6">
        <f t="shared" si="12"/>
        <v>0</v>
      </c>
      <c r="R23" s="6">
        <f t="shared" si="12"/>
        <v>0</v>
      </c>
      <c r="S23" s="6">
        <f t="shared" si="12"/>
        <v>0</v>
      </c>
      <c r="T23" s="6"/>
      <c r="U23" s="6"/>
      <c r="V23" s="6"/>
      <c r="W23" s="4"/>
      <c r="X23" s="4"/>
      <c r="Y23" s="4"/>
      <c r="Z23" s="4"/>
      <c r="AA23" s="4"/>
      <c r="AB23" s="4"/>
      <c r="AC23" s="4"/>
      <c r="AD23" s="4">
        <f t="shared" ref="AD23:AD34" si="23">IF(C23&gt;0,((I23*((3*87)+C23))/(4*C23*87))*(1-(C23-I23)/(569-87)),0)</f>
        <v>0</v>
      </c>
      <c r="AE23" s="4">
        <f>IF(D23&gt;0,((J23*((3*42)+D23))/(4*D23*42))*(1-(D23-J23)/(604-42)),0)</f>
        <v>0</v>
      </c>
      <c r="AF23" s="4">
        <f>IF(E23&gt;0,((K23*((3*42)+E23))/(4*E23*42))*(1-(E23-K23)/(604-42)),0)</f>
        <v>0</v>
      </c>
      <c r="AG23" s="4">
        <f>IF(F23&gt;0,((L23*((3*42)+F23))/(4*F23*42))*(1-(F23-L23)/(604-42)),0)</f>
        <v>0</v>
      </c>
      <c r="AH23" s="4">
        <f>IF(G23&gt;0,((M23*((3*42)+G23))/(4*G23*42))*(1-(G23-M23)/(604-42)),0)</f>
        <v>0</v>
      </c>
    </row>
    <row r="24" spans="1:70" x14ac:dyDescent="0.3">
      <c r="C24" s="1"/>
      <c r="D24" s="1"/>
      <c r="E24" s="1"/>
      <c r="F24" s="1"/>
      <c r="G24" s="1"/>
      <c r="I24" s="1"/>
      <c r="J24" s="1"/>
      <c r="K24" s="1"/>
      <c r="L24" s="1"/>
      <c r="M24" s="1"/>
      <c r="O24" s="6">
        <f t="shared" ref="O24:S34" si="24">IF(I24&gt;0, I24/C24, 0)</f>
        <v>0</v>
      </c>
      <c r="P24" s="6">
        <f t="shared" si="24"/>
        <v>0</v>
      </c>
      <c r="Q24" s="6">
        <f t="shared" si="24"/>
        <v>0</v>
      </c>
      <c r="R24" s="6">
        <f t="shared" si="24"/>
        <v>0</v>
      </c>
      <c r="S24" s="6">
        <f t="shared" si="24"/>
        <v>0</v>
      </c>
      <c r="T24" s="6"/>
      <c r="U24" s="6"/>
      <c r="V24" s="6"/>
      <c r="W24" s="4"/>
      <c r="X24" s="4"/>
      <c r="Y24" s="4"/>
      <c r="Z24" s="4"/>
      <c r="AA24" s="4"/>
      <c r="AB24" s="4"/>
      <c r="AC24" s="4"/>
      <c r="AD24" s="4">
        <f t="shared" si="23"/>
        <v>0</v>
      </c>
      <c r="AE24" s="4">
        <f t="shared" ref="AE24:AH26" si="25">IF(D24&gt;0,((J24*((3*42)+D24))/(4*D24*42))*(1-(D24-J24)/(604-42)),0)</f>
        <v>0</v>
      </c>
      <c r="AF24" s="4">
        <f t="shared" si="25"/>
        <v>0</v>
      </c>
      <c r="AG24" s="4">
        <f t="shared" si="25"/>
        <v>0</v>
      </c>
      <c r="AH24" s="4">
        <f t="shared" si="25"/>
        <v>0</v>
      </c>
    </row>
    <row r="25" spans="1:70" x14ac:dyDescent="0.3">
      <c r="C25" s="1"/>
      <c r="D25" s="1"/>
      <c r="E25" s="1"/>
      <c r="F25" s="1"/>
      <c r="G25" s="1"/>
      <c r="I25" s="1"/>
      <c r="J25" s="1"/>
      <c r="K25" s="1"/>
      <c r="L25" s="1"/>
      <c r="M25" s="1"/>
      <c r="O25" s="6">
        <f t="shared" si="24"/>
        <v>0</v>
      </c>
      <c r="P25" s="6">
        <f t="shared" si="24"/>
        <v>0</v>
      </c>
      <c r="Q25" s="6">
        <f t="shared" si="24"/>
        <v>0</v>
      </c>
      <c r="R25" s="6">
        <f t="shared" si="24"/>
        <v>0</v>
      </c>
      <c r="S25" s="6">
        <f t="shared" si="24"/>
        <v>0</v>
      </c>
      <c r="T25" s="6"/>
      <c r="U25" s="6"/>
      <c r="V25" s="6"/>
      <c r="W25" s="4"/>
      <c r="X25" s="4"/>
      <c r="Y25" s="4"/>
      <c r="Z25" s="4"/>
      <c r="AA25" s="4"/>
      <c r="AB25" s="4"/>
      <c r="AC25" s="4"/>
      <c r="AD25" s="4">
        <f t="shared" si="23"/>
        <v>0</v>
      </c>
      <c r="AE25" s="4">
        <f t="shared" si="25"/>
        <v>0</v>
      </c>
      <c r="AF25" s="4">
        <f t="shared" si="25"/>
        <v>0</v>
      </c>
      <c r="AG25" s="4">
        <f t="shared" si="25"/>
        <v>0</v>
      </c>
      <c r="AH25" s="4">
        <f t="shared" si="25"/>
        <v>0</v>
      </c>
      <c r="BD25" s="2" t="s">
        <v>25</v>
      </c>
      <c r="BH25" s="2" t="s">
        <v>26</v>
      </c>
      <c r="BL25" s="2" t="s">
        <v>27</v>
      </c>
      <c r="BP25" s="2" t="s">
        <v>28</v>
      </c>
    </row>
    <row r="26" spans="1:70" s="3" customFormat="1" x14ac:dyDescent="0.3">
      <c r="O26" s="7">
        <f t="shared" si="24"/>
        <v>0</v>
      </c>
      <c r="P26" s="7">
        <f t="shared" si="24"/>
        <v>0</v>
      </c>
      <c r="Q26" s="7">
        <f t="shared" si="24"/>
        <v>0</v>
      </c>
      <c r="R26" s="7">
        <f t="shared" si="24"/>
        <v>0</v>
      </c>
      <c r="S26" s="7">
        <f t="shared" si="24"/>
        <v>0</v>
      </c>
      <c r="T26" s="7"/>
      <c r="U26" s="7"/>
      <c r="V26" s="7"/>
      <c r="W26" s="5"/>
      <c r="X26" s="5"/>
      <c r="Y26" s="5"/>
      <c r="Z26" s="5"/>
      <c r="AA26" s="5"/>
      <c r="AB26" s="5"/>
      <c r="AC26" s="5"/>
      <c r="AD26" s="4">
        <f t="shared" si="23"/>
        <v>0</v>
      </c>
      <c r="AE26" s="5">
        <f t="shared" si="25"/>
        <v>0</v>
      </c>
      <c r="AF26" s="5">
        <f t="shared" si="25"/>
        <v>0</v>
      </c>
      <c r="AG26" s="5">
        <f t="shared" si="25"/>
        <v>0</v>
      </c>
      <c r="AH26" s="5">
        <f t="shared" si="25"/>
        <v>0</v>
      </c>
      <c r="AQ26" s="3" t="s">
        <v>29</v>
      </c>
      <c r="AX26" s="3" t="s">
        <v>32</v>
      </c>
      <c r="AZ26" s="3" t="s">
        <v>40</v>
      </c>
      <c r="BA26" s="3" t="s">
        <v>35</v>
      </c>
      <c r="BD26" s="3" t="s">
        <v>32</v>
      </c>
      <c r="BF26" s="3" t="s">
        <v>40</v>
      </c>
      <c r="BH26" s="3" t="s">
        <v>32</v>
      </c>
      <c r="BJ26" s="3" t="s">
        <v>40</v>
      </c>
      <c r="BL26" s="3" t="s">
        <v>32</v>
      </c>
      <c r="BN26" s="3" t="s">
        <v>40</v>
      </c>
      <c r="BP26" s="3" t="s">
        <v>32</v>
      </c>
      <c r="BR26" s="3" t="s">
        <v>40</v>
      </c>
    </row>
    <row r="27" spans="1:70" x14ac:dyDescent="0.3">
      <c r="A27" s="9"/>
      <c r="C27" s="1"/>
      <c r="D27" s="1"/>
      <c r="E27" s="1"/>
      <c r="F27" s="1"/>
      <c r="G27" s="1"/>
      <c r="I27" s="1"/>
      <c r="J27" s="1"/>
      <c r="K27" s="1"/>
      <c r="L27" s="1"/>
      <c r="M27" s="1"/>
      <c r="O27" s="6">
        <f t="shared" si="24"/>
        <v>0</v>
      </c>
      <c r="P27" s="6">
        <f t="shared" si="24"/>
        <v>0</v>
      </c>
      <c r="Q27" s="6">
        <f t="shared" si="24"/>
        <v>0</v>
      </c>
      <c r="R27" s="6">
        <f t="shared" si="24"/>
        <v>0</v>
      </c>
      <c r="S27" s="6">
        <f t="shared" si="24"/>
        <v>0</v>
      </c>
      <c r="T27" s="6"/>
      <c r="U27" s="6"/>
      <c r="V27" s="6"/>
      <c r="W27" s="4"/>
      <c r="X27" s="4"/>
      <c r="Y27" s="4"/>
      <c r="Z27" s="4"/>
      <c r="AA27" s="4"/>
      <c r="AB27" s="4"/>
      <c r="AC27" s="4"/>
      <c r="AD27" s="4">
        <f t="shared" si="23"/>
        <v>0</v>
      </c>
      <c r="AE27" s="4">
        <f>IF(D27&gt;0,((J27*((3*58)+D27))/(4*D27*58))*(1-(D27-J27)/(604-58)),0)</f>
        <v>0</v>
      </c>
      <c r="AF27" s="4">
        <f>IF(E27&gt;0,((K27*((3*58)+E27))/(4*E27*58))*(1-(E27-K27)/(604-58)),0)</f>
        <v>0</v>
      </c>
      <c r="AG27" s="4">
        <f>IF(F27&gt;0,((L27*((3*58)+F27))/(4*F27*58))*(1-(F27-L27)/(604-58)),0)</f>
        <v>0</v>
      </c>
      <c r="AH27" s="4">
        <f>IF(G27&gt;0,((M27*((3*58)+G27))/(4*G27*58))*(1-(G27-M27)/(604-58)),0)</f>
        <v>0</v>
      </c>
      <c r="AQ27" s="21" t="s">
        <v>25</v>
      </c>
      <c r="AR27" s="22">
        <f t="shared" ref="AR27:AV30" si="26">COUNTIF(W3, "&gt;1") + COUNTIF(W7, "&gt;1") + COUNTIF(W11, "&gt;1") + COUNTIF(W15, "&gt;1") + COUNTIF(W19, "&gt;1") + COUNTIF(W23, "&gt;1") + COUNTIF(W27, "&gt;1") + COUNTIF(W31, "&gt;1")</f>
        <v>2</v>
      </c>
      <c r="AS27" s="22">
        <f t="shared" si="26"/>
        <v>2</v>
      </c>
      <c r="AT27" s="13">
        <f t="shared" si="26"/>
        <v>3</v>
      </c>
      <c r="AU27" s="13">
        <f t="shared" si="26"/>
        <v>1</v>
      </c>
      <c r="AV27" s="23">
        <f t="shared" si="26"/>
        <v>0</v>
      </c>
      <c r="AW27" s="10"/>
      <c r="AX27" s="2" t="s">
        <v>44</v>
      </c>
      <c r="AY27" s="11">
        <f>MAX(W3:AA6)</f>
        <v>1.6013133208255159</v>
      </c>
      <c r="AZ27" s="11">
        <f>_xlfn.IFNA(VLOOKUP(AY27, W3:AH6,8,0), _xlfn.IFNA(VLOOKUP(AY27, X3:AH6,8,0), _xlfn.IFNA(VLOOKUP(AY27, Y3:AH6,8,0), _xlfn.IFNA(VLOOKUP(AY27, Z3:AH6,8,0), VLOOKUP(AY27, AA3:AH6,8,0)))))</f>
        <v>0.18542560082194229</v>
      </c>
      <c r="BA27" s="2" t="s">
        <v>44</v>
      </c>
      <c r="BB27" s="11">
        <f>MAX(AD3:AH6)</f>
        <v>0.18542560082194229</v>
      </c>
      <c r="BD27" s="2" t="s">
        <v>44</v>
      </c>
      <c r="BE27" s="2">
        <f>MAX($W3:$AA3)</f>
        <v>1.0807217473884141</v>
      </c>
      <c r="BF27" s="2">
        <f>_xlfn.IFNA(VLOOKUP($BE27, $W3:$AH3,8,0), _xlfn.IFNA(VLOOKUP($BE27, $X3:$AH3,8,0), _xlfn.IFNA(VLOOKUP($BE27, $Y3:$AH3,8,0), _xlfn.IFNA(VLOOKUP($BE27, $Z3:$AH3,8,0), VLOOKUP($BE27, $AA3:$AH3,8,0)))))</f>
        <v>0.11259214036991816</v>
      </c>
      <c r="BH27" s="2" t="s">
        <v>44</v>
      </c>
      <c r="BI27" s="2">
        <f>MAX($W4:$AA4)</f>
        <v>1.6013133208255159</v>
      </c>
      <c r="BJ27" s="2">
        <f>_xlfn.IFNA(VLOOKUP($BI27, $W4:$AH4,8,0), _xlfn.IFNA(VLOOKUP($BI27, $X4:$AH4,8,0), _xlfn.IFNA(VLOOKUP($BI27, $Y4:$AH4,8,0), _xlfn.IFNA(VLOOKUP($BI27, $Z4:$AH4,8,0), VLOOKUP($BI27, $AA4:$AH4,8,0)))))</f>
        <v>0.18542560082194229</v>
      </c>
      <c r="BL27" s="2" t="s">
        <v>44</v>
      </c>
      <c r="BM27" s="2">
        <f>MAX($W5:$AA5)</f>
        <v>1.0224779319041615</v>
      </c>
      <c r="BN27" s="2">
        <f>_xlfn.IFNA(VLOOKUP($BM27, $W5:$AH5,8,0), _xlfn.IFNA(VLOOKUP($BM27, $X5:$AH5,8,0), _xlfn.IFNA(VLOOKUP($BM27, $Y5:$AH5,8,0), _xlfn.IFNA(VLOOKUP($BM27, $Z5:$AH5,8,0), VLOOKUP($BM27, $AA5:$AH5,8,0)))))</f>
        <v>4.4442114408815243E-2</v>
      </c>
      <c r="BP27" s="2" t="s">
        <v>44</v>
      </c>
      <c r="BQ27" s="2">
        <f>MAX($W6:$AA6)</f>
        <v>0.8932496075353219</v>
      </c>
      <c r="BR27" s="2">
        <f>_xlfn.IFNA(VLOOKUP($BQ27, $W6:$AH6,8,0), _xlfn.IFNA(VLOOKUP($BQ27, $X6:$AH6,8,0), _xlfn.IFNA(VLOOKUP($BQ27, $Y6:$AH6,8,0), _xlfn.IFNA(VLOOKUP($BQ27, $Z6:$AH6,8,0), VLOOKUP($BQ27, $AA6:$AH6,8,0)))))</f>
        <v>8.7401260870648631E-2</v>
      </c>
    </row>
    <row r="28" spans="1:70" x14ac:dyDescent="0.3">
      <c r="C28" s="1"/>
      <c r="D28" s="1"/>
      <c r="E28" s="1"/>
      <c r="F28" s="1"/>
      <c r="G28" s="1"/>
      <c r="I28" s="1"/>
      <c r="J28" s="1"/>
      <c r="K28" s="1"/>
      <c r="L28" s="1"/>
      <c r="M28" s="1"/>
      <c r="O28" s="6">
        <f t="shared" si="24"/>
        <v>0</v>
      </c>
      <c r="P28" s="6">
        <f t="shared" si="24"/>
        <v>0</v>
      </c>
      <c r="Q28" s="6">
        <f t="shared" si="24"/>
        <v>0</v>
      </c>
      <c r="R28" s="6">
        <f t="shared" si="24"/>
        <v>0</v>
      </c>
      <c r="S28" s="6">
        <f t="shared" si="24"/>
        <v>0</v>
      </c>
      <c r="T28" s="6"/>
      <c r="U28" s="6"/>
      <c r="V28" s="6"/>
      <c r="W28" s="4"/>
      <c r="X28" s="4"/>
      <c r="Y28" s="4"/>
      <c r="Z28" s="4"/>
      <c r="AA28" s="4"/>
      <c r="AB28" s="4"/>
      <c r="AC28" s="4"/>
      <c r="AD28" s="4">
        <f t="shared" si="23"/>
        <v>0</v>
      </c>
      <c r="AE28" s="4">
        <f t="shared" ref="AE28:AH30" si="27">IF(D28&gt;0,((J28*((3*58)+D28))/(4*D28*58))*(1-(D28-J28)/(604-58)),0)</f>
        <v>0</v>
      </c>
      <c r="AF28" s="4">
        <f t="shared" si="27"/>
        <v>0</v>
      </c>
      <c r="AG28" s="4">
        <f t="shared" si="27"/>
        <v>0</v>
      </c>
      <c r="AH28" s="4">
        <f t="shared" si="27"/>
        <v>0</v>
      </c>
      <c r="AQ28" s="24" t="s">
        <v>26</v>
      </c>
      <c r="AR28" s="25">
        <f t="shared" si="26"/>
        <v>4</v>
      </c>
      <c r="AS28" s="25">
        <f t="shared" si="26"/>
        <v>3</v>
      </c>
      <c r="AT28" s="10">
        <f t="shared" si="26"/>
        <v>2</v>
      </c>
      <c r="AU28" s="10">
        <f t="shared" si="26"/>
        <v>1</v>
      </c>
      <c r="AV28" s="26">
        <f t="shared" si="26"/>
        <v>0</v>
      </c>
      <c r="AW28" s="10"/>
      <c r="AX28" s="2" t="s">
        <v>45</v>
      </c>
      <c r="AY28" s="11">
        <f>MAX(W7:AA10)</f>
        <v>1.6540697674418605</v>
      </c>
      <c r="AZ28" s="11">
        <f>_xlfn.IFNA(VLOOKUP(AY28, W7:AH10,8,0), _xlfn.IFNA(VLOOKUP(AY28, X7:AH10,8,0), _xlfn.IFNA(VLOOKUP(AY28, Y7:AH10,8,0), _xlfn.IFNA(VLOOKUP(AY28, Z7:AH10,8,0), VLOOKUP(AY28, AA7:AH10,8,0)))))</f>
        <v>0.18922432471471906</v>
      </c>
      <c r="BA28" s="2" t="s">
        <v>45</v>
      </c>
      <c r="BB28" s="11">
        <f>MAX(AD7:AH10)</f>
        <v>0.18922432471471906</v>
      </c>
      <c r="BD28" s="2" t="s">
        <v>45</v>
      </c>
      <c r="BE28" s="2">
        <f>MAX($W7:$AA7)</f>
        <v>1.6540697674418605</v>
      </c>
      <c r="BF28" s="2">
        <f>_xlfn.IFNA(VLOOKUP($BE28, $W7:$AH7,8,0), _xlfn.IFNA(VLOOKUP($BE28, $X7:$AH7,8,0), _xlfn.IFNA(VLOOKUP($BE28, $Y7:$AH7,8,0), _xlfn.IFNA(VLOOKUP($BE28, $Z7:$AH7,8,0), VLOOKUP($BE28, $AA7:$AH7,8,0)))))</f>
        <v>0.18922432471471906</v>
      </c>
      <c r="BH28" s="2" t="s">
        <v>45</v>
      </c>
      <c r="BI28" s="2">
        <f>MAX($W8:$AA8)</f>
        <v>0.88217054263565897</v>
      </c>
      <c r="BJ28" s="2">
        <f>_xlfn.IFNA(VLOOKUP($BI28, $W8:$AH8,8,0), _xlfn.IFNA(VLOOKUP($BI28, $X8:$AH8,8,0), _xlfn.IFNA(VLOOKUP($BI28, $Y8:$AH8,8,0), _xlfn.IFNA(VLOOKUP($BI28, $Z8:$AH8,8,0), VLOOKUP($BI28, $AA8:$AH8,8,0)))))</f>
        <v>0.10795897732197024</v>
      </c>
      <c r="BL28" s="2" t="s">
        <v>45</v>
      </c>
      <c r="BM28" s="2">
        <f>MAX($W9:$AA9)</f>
        <v>1.1107621795959939</v>
      </c>
      <c r="BN28" s="2">
        <f>_xlfn.IFNA(VLOOKUP($BM28, $W9:$AH9,8,0), _xlfn.IFNA(VLOOKUP($BM28, $X9:$AH9,8,0), _xlfn.IFNA(VLOOKUP($BM28, $Y9:$AH9,8,0), _xlfn.IFNA(VLOOKUP($BM28, $Z9:$AH9,8,0), VLOOKUP($BM28, $AA9:$AH9,8,0)))))</f>
        <v>0.14727368625263718</v>
      </c>
      <c r="BP28" s="2" t="s">
        <v>45</v>
      </c>
      <c r="BQ28" s="2">
        <f>MAX($W10:$AA10)</f>
        <v>0.52233782129742967</v>
      </c>
      <c r="BR28" s="2">
        <f>_xlfn.IFNA(VLOOKUP($BQ28, $W10:$AH10,8,0), _xlfn.IFNA(VLOOKUP($BQ28, $X10:$AH10,8,0), _xlfn.IFNA(VLOOKUP($BQ28, $Y10:$AH10,8,0), _xlfn.IFNA(VLOOKUP($BQ28, $Z10:$AH10,8,0), VLOOKUP($BQ28, $AA10:$AH10,8,0)))))</f>
        <v>6.3008887233249961E-2</v>
      </c>
    </row>
    <row r="29" spans="1:70" x14ac:dyDescent="0.3">
      <c r="C29" s="1"/>
      <c r="D29" s="1"/>
      <c r="E29" s="1"/>
      <c r="F29" s="1"/>
      <c r="G29" s="1"/>
      <c r="I29" s="1"/>
      <c r="J29" s="1"/>
      <c r="K29" s="1"/>
      <c r="L29" s="1"/>
      <c r="M29" s="1"/>
      <c r="O29" s="6">
        <f t="shared" si="24"/>
        <v>0</v>
      </c>
      <c r="P29" s="6">
        <f t="shared" si="24"/>
        <v>0</v>
      </c>
      <c r="Q29" s="6">
        <f t="shared" si="24"/>
        <v>0</v>
      </c>
      <c r="R29" s="6">
        <f t="shared" si="24"/>
        <v>0</v>
      </c>
      <c r="S29" s="6">
        <f t="shared" si="24"/>
        <v>0</v>
      </c>
      <c r="T29" s="6"/>
      <c r="U29" s="6"/>
      <c r="V29" s="6"/>
      <c r="W29" s="4"/>
      <c r="X29" s="4"/>
      <c r="Y29" s="4"/>
      <c r="Z29" s="4"/>
      <c r="AA29" s="4"/>
      <c r="AB29" s="8"/>
      <c r="AC29" s="8"/>
      <c r="AD29" s="4">
        <f t="shared" si="23"/>
        <v>0</v>
      </c>
      <c r="AE29" s="4">
        <f t="shared" si="27"/>
        <v>0</v>
      </c>
      <c r="AF29" s="4">
        <f t="shared" si="27"/>
        <v>0</v>
      </c>
      <c r="AG29" s="4">
        <f t="shared" si="27"/>
        <v>0</v>
      </c>
      <c r="AH29" s="4">
        <f t="shared" si="27"/>
        <v>0</v>
      </c>
      <c r="AQ29" s="24" t="s">
        <v>27</v>
      </c>
      <c r="AR29" s="25">
        <f t="shared" si="26"/>
        <v>4</v>
      </c>
      <c r="AS29" s="25">
        <f t="shared" si="26"/>
        <v>3</v>
      </c>
      <c r="AT29" s="10">
        <f t="shared" si="26"/>
        <v>1</v>
      </c>
      <c r="AU29" s="10">
        <f t="shared" si="26"/>
        <v>0</v>
      </c>
      <c r="AV29" s="26">
        <f t="shared" si="26"/>
        <v>0</v>
      </c>
      <c r="AW29" s="10"/>
      <c r="AX29" s="2" t="s">
        <v>46</v>
      </c>
      <c r="AY29" s="11">
        <f>MAX(W11:AA14)</f>
        <v>5.556640625</v>
      </c>
      <c r="AZ29" s="11">
        <f>_xlfn.IFNA(VLOOKUP(AY29, W11:AH14,8,0), _xlfn.IFNA(VLOOKUP(AY29, X11:AH14,8,0), _xlfn.IFNA(VLOOKUP(AY29, Y11:AH14,8,0), _xlfn.IFNA(VLOOKUP(AY29, Z11:AH14,8,0), VLOOKUP(AY29, AA11:AH14,8,0)))))</f>
        <v>0.29969739292364994</v>
      </c>
      <c r="BA29" s="2" t="s">
        <v>46</v>
      </c>
      <c r="BB29" s="11">
        <f>MAX(AD11:AH14)</f>
        <v>0.29969739292364994</v>
      </c>
      <c r="BD29" s="2" t="s">
        <v>46</v>
      </c>
      <c r="BE29" s="2">
        <f>MAX($W11:$AA11)</f>
        <v>0.97216710758377423</v>
      </c>
      <c r="BF29" s="2">
        <f>_xlfn.IFNA(VLOOKUP($BE29, $W11:$AH11,8,0), _xlfn.IFNA(VLOOKUP($BE29, $X11:$AH11,8,0), _xlfn.IFNA(VLOOKUP($BE29, $Y11:$AH11,8,0), _xlfn.IFNA(VLOOKUP($BE29, $Z11:$AH11,8,0), VLOOKUP($BE29, $AA11:$AH11,8,0)))))</f>
        <v>5.2736087710484008E-4</v>
      </c>
      <c r="BH29" s="2" t="s">
        <v>46</v>
      </c>
      <c r="BI29" s="2">
        <f>MAX($W12:$AA12)</f>
        <v>1.9756944444444444</v>
      </c>
      <c r="BJ29" s="2">
        <f>_xlfn.IFNA(VLOOKUP($BI29, $W12:$AH12,8,0), _xlfn.IFNA(VLOOKUP($BI29, $X12:$AH12,8,0), _xlfn.IFNA(VLOOKUP($BI29, $Y12:$AH12,8,0), _xlfn.IFNA(VLOOKUP($BI29, $Z12:$AH12,8,0), VLOOKUP($BI29, $AA12:$AH12,8,0)))))</f>
        <v>9.6009854127870886E-2</v>
      </c>
      <c r="BL29" s="2" t="s">
        <v>46</v>
      </c>
      <c r="BM29" s="2">
        <f>MAX($W13:$AA13)</f>
        <v>1.0035273368606703</v>
      </c>
      <c r="BN29" s="2">
        <f>_xlfn.IFNA(VLOOKUP($BM29, $W13:$AH13,8,0), _xlfn.IFNA(VLOOKUP($BM29, $X13:$AH13,8,0), _xlfn.IFNA(VLOOKUP($BM29, $Y13:$AH13,8,0), _xlfn.IFNA(VLOOKUP($BM29, $Z13:$AH13,8,0), VLOOKUP($BM29, $AA13:$AH13,8,0)))))</f>
        <v>1.0887450366035085E-3</v>
      </c>
      <c r="BP29" s="2" t="s">
        <v>46</v>
      </c>
      <c r="BQ29" s="2">
        <f>MAX($W14:$AA14)</f>
        <v>5.556640625</v>
      </c>
      <c r="BR29" s="2">
        <f>_xlfn.IFNA(VLOOKUP($BQ29, $W14:$AH14,8,0), _xlfn.IFNA(VLOOKUP($BQ29, $X14:$AH14,8,0), _xlfn.IFNA(VLOOKUP($BQ29, $Y14:$AH14,8,0), _xlfn.IFNA(VLOOKUP($BQ29, $Z14:$AH14,8,0), VLOOKUP($BQ29, $AA14:$AH14,8,0)))))</f>
        <v>0.29969739292364994</v>
      </c>
    </row>
    <row r="30" spans="1:70" s="3" customFormat="1" x14ac:dyDescent="0.3">
      <c r="O30" s="7">
        <f t="shared" si="24"/>
        <v>0</v>
      </c>
      <c r="P30" s="7">
        <f t="shared" si="24"/>
        <v>0</v>
      </c>
      <c r="Q30" s="7">
        <f t="shared" si="24"/>
        <v>0</v>
      </c>
      <c r="R30" s="7">
        <f t="shared" si="24"/>
        <v>0</v>
      </c>
      <c r="S30" s="7">
        <f t="shared" si="24"/>
        <v>0</v>
      </c>
      <c r="T30" s="7"/>
      <c r="U30" s="7"/>
      <c r="V30" s="7"/>
      <c r="W30" s="5"/>
      <c r="X30" s="5"/>
      <c r="Y30" s="5"/>
      <c r="Z30" s="5"/>
      <c r="AA30" s="5"/>
      <c r="AB30" s="5"/>
      <c r="AC30" s="5"/>
      <c r="AD30" s="4">
        <f t="shared" si="23"/>
        <v>0</v>
      </c>
      <c r="AE30" s="5">
        <f t="shared" si="27"/>
        <v>0</v>
      </c>
      <c r="AF30" s="5">
        <f t="shared" si="27"/>
        <v>0</v>
      </c>
      <c r="AG30" s="5">
        <f t="shared" si="27"/>
        <v>0</v>
      </c>
      <c r="AH30" s="5">
        <f t="shared" si="27"/>
        <v>0</v>
      </c>
      <c r="AQ30" s="27" t="s">
        <v>28</v>
      </c>
      <c r="AR30" s="28">
        <f t="shared" si="26"/>
        <v>2</v>
      </c>
      <c r="AS30" s="28">
        <f t="shared" si="26"/>
        <v>1</v>
      </c>
      <c r="AT30" s="17">
        <f t="shared" si="26"/>
        <v>0</v>
      </c>
      <c r="AU30" s="17">
        <f t="shared" si="26"/>
        <v>0</v>
      </c>
      <c r="AV30" s="29">
        <f t="shared" si="26"/>
        <v>0</v>
      </c>
      <c r="AW30" s="17"/>
      <c r="AX30" s="3" t="s">
        <v>48</v>
      </c>
      <c r="AY30" s="18">
        <f>MAX(W15:AA18)</f>
        <v>8.0518867924528301</v>
      </c>
      <c r="AZ30" s="11">
        <f>_xlfn.IFNA(VLOOKUP(AY30, W15:AH18,8,0), _xlfn.IFNA(VLOOKUP(AY30, X15:AH18,8,0), _xlfn.IFNA(VLOOKUP(AY30, Y15:AH18,8,0), _xlfn.IFNA(VLOOKUP(AY30, Z15:AH18,8,0), VLOOKUP(AY30, AA15:AH18,8,0)))))</f>
        <v>0.57553340280824927</v>
      </c>
      <c r="BA30" s="3" t="s">
        <v>48</v>
      </c>
      <c r="BB30" s="18">
        <f>MAX(AD15:AH18)</f>
        <v>0.57553340280824927</v>
      </c>
      <c r="BD30" s="3" t="s">
        <v>48</v>
      </c>
      <c r="BE30" s="3">
        <f>MAX($W15:$AA15)</f>
        <v>3.9039451114922818</v>
      </c>
      <c r="BF30" s="3">
        <f>_xlfn.IFNA(VLOOKUP($BE30, $W15:$AH15,8,0), _xlfn.IFNA(VLOOKUP($BE30, $X15:$AH15,8,0), _xlfn.IFNA(VLOOKUP($BE30, $Y15:$AH15,8,0), _xlfn.IFNA(VLOOKUP($BE30, $Z15:$AH15,8,0), VLOOKUP($BE30, $AA15:$AH15,8,0)))))</f>
        <v>0.28763944845559586</v>
      </c>
      <c r="BH30" s="3" t="s">
        <v>48</v>
      </c>
      <c r="BI30" s="3">
        <f>MAX($W16:$AA16)</f>
        <v>5.367924528301887</v>
      </c>
      <c r="BJ30" s="3">
        <f>_xlfn.IFNA(VLOOKUP($BI30, $W16:$AH16,8,0), _xlfn.IFNA(VLOOKUP($BI30, $X16:$AH16,8,0), _xlfn.IFNA(VLOOKUP($BI30, $Y16:$AH16,8,0), _xlfn.IFNA(VLOOKUP($BI30, $Z16:$AH16,8,0), VLOOKUP($BI30, $AA16:$AH16,8,0)))))</f>
        <v>0.37898109550972647</v>
      </c>
      <c r="BL30" s="3" t="s">
        <v>48</v>
      </c>
      <c r="BM30" s="3">
        <f>MAX($W17:$AA17)</f>
        <v>8.0518867924528301</v>
      </c>
      <c r="BN30" s="3">
        <f>_xlfn.IFNA(VLOOKUP($BM30, $W17:$AH17,8,0), _xlfn.IFNA(VLOOKUP($BM30, $X17:$AH17,8,0), _xlfn.IFNA(VLOOKUP($BM30, $Y17:$AH17,8,0), _xlfn.IFNA(VLOOKUP($BM30, $Z17:$AH17,8,0), VLOOKUP($BM30, $AA17:$AH17,8,0)))))</f>
        <v>0.57553340280824927</v>
      </c>
      <c r="BP30" s="3" t="s">
        <v>48</v>
      </c>
      <c r="BQ30" s="3">
        <f>MAX($W18:$AA18)</f>
        <v>1.5336927223719676</v>
      </c>
      <c r="BR30" s="3">
        <f>_xlfn.IFNA(VLOOKUP($BQ30, $W18:$AH18,8,0), _xlfn.IFNA(VLOOKUP($BQ30, $X18:$AH18,8,0), _xlfn.IFNA(VLOOKUP($BQ30, $Y18:$AH18,8,0), _xlfn.IFNA(VLOOKUP($BQ30, $Z18:$AH18,8,0), VLOOKUP($BQ30, $AA18:$AH18,8,0)))))</f>
        <v>0.1138657305835893</v>
      </c>
    </row>
    <row r="31" spans="1:70" x14ac:dyDescent="0.3">
      <c r="A31" s="9"/>
      <c r="C31" s="1"/>
      <c r="D31" s="1"/>
      <c r="E31" s="1"/>
      <c r="F31" s="1"/>
      <c r="G31" s="1"/>
      <c r="I31" s="1"/>
      <c r="J31" s="1"/>
      <c r="K31" s="1"/>
      <c r="L31" s="1"/>
      <c r="M31" s="1"/>
      <c r="O31" s="6">
        <f t="shared" si="24"/>
        <v>0</v>
      </c>
      <c r="P31" s="6">
        <f t="shared" si="24"/>
        <v>0</v>
      </c>
      <c r="Q31" s="6">
        <f t="shared" si="24"/>
        <v>0</v>
      </c>
      <c r="R31" s="6">
        <f t="shared" si="24"/>
        <v>0</v>
      </c>
      <c r="S31" s="6">
        <f t="shared" si="24"/>
        <v>0</v>
      </c>
      <c r="T31" s="6"/>
      <c r="U31" s="6"/>
      <c r="V31" s="6"/>
      <c r="W31" s="4"/>
      <c r="X31" s="4"/>
      <c r="Y31" s="4"/>
      <c r="Z31" s="4"/>
      <c r="AA31" s="4"/>
      <c r="AB31" s="4"/>
      <c r="AC31" s="4"/>
      <c r="AD31" s="4">
        <f t="shared" si="23"/>
        <v>0</v>
      </c>
      <c r="AE31" s="4">
        <f t="shared" ref="AE31:AH34" si="28">IF(D31&gt;0,((J31*((3*55)+D31))/(4*D31*55))*(1-(D31-J31)/(604-55)),0)</f>
        <v>0</v>
      </c>
      <c r="AF31" s="4">
        <f t="shared" si="28"/>
        <v>0</v>
      </c>
      <c r="AG31" s="4">
        <f t="shared" si="28"/>
        <v>0</v>
      </c>
      <c r="AH31" s="4">
        <f t="shared" si="28"/>
        <v>0</v>
      </c>
      <c r="AX31" s="2" t="s">
        <v>47</v>
      </c>
      <c r="AY31" s="11">
        <f>MAX(W19:AA22)</f>
        <v>1.9964912280701756</v>
      </c>
      <c r="AZ31" s="11">
        <f>_xlfn.IFNA(VLOOKUP(AY31, W19:AH22,8,0), _xlfn.IFNA(VLOOKUP(AY31, X19:AH22,8,0), _xlfn.IFNA(VLOOKUP(AY31, Y19:AH22,8,0), _xlfn.IFNA(VLOOKUP(AY31, Z19:AH22,8,0), VLOOKUP(AY31, AA19:AH22,8,0)))))</f>
        <v>0.15317982456140353</v>
      </c>
      <c r="BA31" s="2" t="s">
        <v>47</v>
      </c>
      <c r="BB31" s="11">
        <f>MAX(AD19:AH22)</f>
        <v>0.15317982456140353</v>
      </c>
      <c r="BD31" s="2" t="s">
        <v>47</v>
      </c>
      <c r="BE31" s="2">
        <f>MAX($W19:$AA19)</f>
        <v>0.85149807367784258</v>
      </c>
      <c r="BF31" s="2">
        <f>_xlfn.IFNA(VLOOKUP($BE31, $W19:$AH19,8,0), _xlfn.IFNA(VLOOKUP($BE31, $X19:$AH19,8,0), _xlfn.IFNA(VLOOKUP($BE31, $Y19:$AH19,8,0), _xlfn.IFNA(VLOOKUP($BE31, $Z19:$AH19,8,0), VLOOKUP($BE31, $AA19:$AH19,8,0)))))</f>
        <v>4.2205459770114943E-3</v>
      </c>
      <c r="BH31" s="2" t="s">
        <v>47</v>
      </c>
      <c r="BI31" s="2">
        <f>MAX($W20:$AA20)</f>
        <v>1.9964912280701756</v>
      </c>
      <c r="BJ31" s="2">
        <f>_xlfn.IFNA(VLOOKUP($BI31, $W20:$AH20,8,0), _xlfn.IFNA(VLOOKUP($BI31, $X20:$AH20,8,0), _xlfn.IFNA(VLOOKUP($BI31, $Y20:$AH20,8,0), _xlfn.IFNA(VLOOKUP($BI31, $Z20:$AH20,8,0), VLOOKUP($BI31, $AA20:$AH20,8,0)))))</f>
        <v>0.15317982456140353</v>
      </c>
      <c r="BL31" s="2" t="s">
        <v>47</v>
      </c>
      <c r="BM31" s="2">
        <f>MAX($W21:$AA21)</f>
        <v>0.86292351704408365</v>
      </c>
      <c r="BN31" s="2">
        <f>_xlfn.IFNA(VLOOKUP($BM31, $W21:$AH21,8,0), _xlfn.IFNA(VLOOKUP($BM31, $X21:$AH21,8,0), _xlfn.IFNA(VLOOKUP($BM31, $Y21:$AH21,8,0), _xlfn.IFNA(VLOOKUP($BM31, $Z21:$AH21,8,0), VLOOKUP($BM31, $AA21:$AH21,8,0)))))</f>
        <v>2.3666653741426256E-2</v>
      </c>
      <c r="BP31" s="2" t="s">
        <v>47</v>
      </c>
      <c r="BQ31" s="2">
        <f>MAX($W22:$AA22)</f>
        <v>0.55458089668615984</v>
      </c>
      <c r="BR31" s="2">
        <f>_xlfn.IFNA(VLOOKUP($BQ31, $W22:$AH22,8,0), _xlfn.IFNA(VLOOKUP($BQ31, $X22:$AH22,8,0), _xlfn.IFNA(VLOOKUP($BQ31, $Y22:$AH22,8,0), _xlfn.IFNA(VLOOKUP($BQ31, $Z22:$AH22,8,0), VLOOKUP($BQ31, $AA22:$AH22,8,0)))))</f>
        <v>4.4523540296052627E-2</v>
      </c>
    </row>
    <row r="32" spans="1:70" x14ac:dyDescent="0.3">
      <c r="C32" s="1"/>
      <c r="D32" s="1"/>
      <c r="E32" s="1"/>
      <c r="F32" s="1"/>
      <c r="G32" s="1"/>
      <c r="I32" s="1"/>
      <c r="J32" s="1"/>
      <c r="K32" s="1"/>
      <c r="L32" s="1"/>
      <c r="M32" s="1"/>
      <c r="O32" s="6">
        <f t="shared" si="24"/>
        <v>0</v>
      </c>
      <c r="P32" s="6">
        <f t="shared" si="24"/>
        <v>0</v>
      </c>
      <c r="Q32" s="6">
        <f t="shared" si="24"/>
        <v>0</v>
      </c>
      <c r="R32" s="6">
        <f t="shared" si="24"/>
        <v>0</v>
      </c>
      <c r="S32" s="6">
        <f t="shared" si="24"/>
        <v>0</v>
      </c>
      <c r="T32" s="6"/>
      <c r="U32" s="6"/>
      <c r="V32" s="6"/>
      <c r="W32" s="4"/>
      <c r="X32" s="4"/>
      <c r="Y32" s="4"/>
      <c r="Z32" s="4"/>
      <c r="AA32" s="4"/>
      <c r="AB32" s="4"/>
      <c r="AC32" s="4"/>
      <c r="AD32" s="4">
        <f t="shared" si="23"/>
        <v>0</v>
      </c>
      <c r="AE32" s="4">
        <f t="shared" si="28"/>
        <v>0</v>
      </c>
      <c r="AF32" s="4">
        <f t="shared" si="28"/>
        <v>0</v>
      </c>
      <c r="AG32" s="4">
        <f t="shared" si="28"/>
        <v>0</v>
      </c>
      <c r="AH32" s="4">
        <f t="shared" si="28"/>
        <v>0</v>
      </c>
      <c r="AQ32" s="2" t="s">
        <v>30</v>
      </c>
      <c r="AY32" s="11"/>
      <c r="AZ32" s="11"/>
      <c r="BB32" s="11"/>
    </row>
    <row r="33" spans="1:69" x14ac:dyDescent="0.3">
      <c r="C33" s="1"/>
      <c r="D33" s="1"/>
      <c r="E33" s="1"/>
      <c r="F33" s="1"/>
      <c r="G33" s="1"/>
      <c r="I33" s="1"/>
      <c r="J33" s="1"/>
      <c r="K33" s="1"/>
      <c r="L33" s="1"/>
      <c r="M33" s="1"/>
      <c r="O33" s="6">
        <f t="shared" si="24"/>
        <v>0</v>
      </c>
      <c r="P33" s="6">
        <f t="shared" si="24"/>
        <v>0</v>
      </c>
      <c r="Q33" s="6">
        <f t="shared" si="24"/>
        <v>0</v>
      </c>
      <c r="R33" s="6">
        <f t="shared" si="24"/>
        <v>0</v>
      </c>
      <c r="S33" s="6">
        <f t="shared" si="24"/>
        <v>0</v>
      </c>
      <c r="T33" s="6"/>
      <c r="U33" s="6"/>
      <c r="V33" s="6"/>
      <c r="W33" s="4"/>
      <c r="X33" s="4"/>
      <c r="Y33" s="4"/>
      <c r="Z33" s="4"/>
      <c r="AA33" s="4"/>
      <c r="AB33" s="4"/>
      <c r="AC33" s="4"/>
      <c r="AD33" s="4">
        <f t="shared" si="23"/>
        <v>0</v>
      </c>
      <c r="AE33" s="4">
        <f t="shared" si="28"/>
        <v>0</v>
      </c>
      <c r="AF33" s="4">
        <f t="shared" si="28"/>
        <v>0</v>
      </c>
      <c r="AG33" s="4">
        <f t="shared" si="28"/>
        <v>0</v>
      </c>
      <c r="AH33" s="4">
        <f t="shared" si="28"/>
        <v>0</v>
      </c>
      <c r="AQ33" s="21" t="s">
        <v>25</v>
      </c>
      <c r="AR33" s="13">
        <f>COUNTIF(W3, "&gt;2") + COUNTIF(W7, "&gt;2") + COUNTIF(W11, "&gt;2") + COUNTIF(W15, "&gt;2") + COUNTIF(W19, "&gt;2") + COUNTIF(W23, "&gt;2") + COUNTIF(W27, "&gt;2") + COUNTIF(W31, "&gt;2")</f>
        <v>0</v>
      </c>
      <c r="AS33" s="13">
        <f>COUNTIF(X3, "&gt;2") + COUNTIF(X7, "&gt;2") + COUNTIF(X11, "&gt;2") + COUNTIF(X15, "&gt;2") + COUNTIF(X19, "&gt;2") + COUNTIF(X23, "&gt;2") + COUNTIF(X27, "&gt;2") + COUNTIF(X31, "&gt;2")</f>
        <v>0</v>
      </c>
      <c r="AT33" s="13">
        <f>COUNTIF(Y3, "&gt;2") + COUNTIF(Y7, "&gt;2") + COUNTIF(Y11, "&gt;2") + COUNTIF(Y15, "&gt;2") + COUNTIF(Y19, "&gt;2") + COUNTIF(Y23, "&gt;2") + COUNTIF(Y27, "&gt;2") + COUNTIF(Y31, "&gt;2")</f>
        <v>1</v>
      </c>
      <c r="AU33" s="13">
        <f>COUNTIF(Z3, "&gt;2") + COUNTIF(Z7, "&gt;2") + COUNTIF(Z11, "&gt;2") + COUNTIF(Z15, "&gt;2") + COUNTIF(Z19, "&gt;2") + COUNTIF(Z23, "&gt;2") + COUNTIF(Z27, "&gt;2") + COUNTIF(Z31, "&gt;2")</f>
        <v>0</v>
      </c>
      <c r="AV33" s="23">
        <f>COUNTIF(AA3, "&gt;2") + COUNTIF(AA7, "&gt;2") + COUNTIF(AA11, "&gt;2") + COUNTIF(AA15, "&gt;2") + COUNTIF(AA19, "&gt;2") + COUNTIF(AA23, "&gt;2") + COUNTIF(AA27, "&gt;2") + COUNTIF(AA31, "&gt;2")</f>
        <v>0</v>
      </c>
      <c r="AW33" s="10"/>
      <c r="AY33" s="11"/>
      <c r="AZ33" s="11"/>
      <c r="BB33" s="11"/>
    </row>
    <row r="34" spans="1:69" s="3" customFormat="1" x14ac:dyDescent="0.3">
      <c r="O34" s="7">
        <f t="shared" si="24"/>
        <v>0</v>
      </c>
      <c r="P34" s="7">
        <f t="shared" si="24"/>
        <v>0</v>
      </c>
      <c r="Q34" s="7">
        <f t="shared" si="24"/>
        <v>0</v>
      </c>
      <c r="R34" s="7">
        <f t="shared" si="24"/>
        <v>0</v>
      </c>
      <c r="S34" s="7">
        <f t="shared" si="24"/>
        <v>0</v>
      </c>
      <c r="T34" s="7"/>
      <c r="U34" s="7"/>
      <c r="V34" s="7"/>
      <c r="W34" s="5"/>
      <c r="X34" s="5"/>
      <c r="Y34" s="5"/>
      <c r="Z34" s="5"/>
      <c r="AA34" s="5"/>
      <c r="AB34" s="5"/>
      <c r="AC34" s="5"/>
      <c r="AD34" s="4">
        <f t="shared" si="23"/>
        <v>0</v>
      </c>
      <c r="AE34" s="5">
        <f t="shared" si="28"/>
        <v>0</v>
      </c>
      <c r="AF34" s="5">
        <f t="shared" si="28"/>
        <v>0</v>
      </c>
      <c r="AG34" s="5">
        <f t="shared" si="28"/>
        <v>0</v>
      </c>
      <c r="AH34" s="5">
        <f t="shared" si="28"/>
        <v>0</v>
      </c>
      <c r="AQ34" s="24" t="s">
        <v>26</v>
      </c>
      <c r="AR34" s="10">
        <f t="shared" ref="AR34:AV36" si="29">COUNTIF(W4, "&gt;2") + COUNTIF(W8, "&gt;2") + COUNTIF(W12, "&gt;2") + COUNTIF(W16, "&gt;2") + COUNTIF(W20, "&gt;2") + COUNTIF(W24, "&gt;2") + COUNTIF(W28, "&gt;2") + COUNTIF(W32, "&gt;2")</f>
        <v>0</v>
      </c>
      <c r="AS34" s="10">
        <f t="shared" si="29"/>
        <v>1</v>
      </c>
      <c r="AT34" s="10">
        <f t="shared" si="29"/>
        <v>0</v>
      </c>
      <c r="AU34" s="10">
        <f t="shared" si="29"/>
        <v>0</v>
      </c>
      <c r="AV34" s="26">
        <f t="shared" si="29"/>
        <v>0</v>
      </c>
      <c r="AW34" s="17"/>
      <c r="AY34" s="18"/>
      <c r="AZ34" s="11"/>
      <c r="BB34" s="18"/>
    </row>
    <row r="35" spans="1:69" x14ac:dyDescent="0.3">
      <c r="AQ35" s="24" t="s">
        <v>27</v>
      </c>
      <c r="AR35" s="10">
        <f t="shared" si="29"/>
        <v>0</v>
      </c>
      <c r="AS35" s="10">
        <f t="shared" si="29"/>
        <v>0</v>
      </c>
      <c r="AT35" s="10">
        <f t="shared" si="29"/>
        <v>1</v>
      </c>
      <c r="AU35" s="10">
        <f t="shared" si="29"/>
        <v>0</v>
      </c>
      <c r="AV35" s="26">
        <f t="shared" si="29"/>
        <v>0</v>
      </c>
      <c r="AW35" s="10"/>
    </row>
    <row r="36" spans="1:69" x14ac:dyDescent="0.3">
      <c r="AQ36" s="24" t="s">
        <v>28</v>
      </c>
      <c r="AR36" s="10">
        <f t="shared" si="29"/>
        <v>1</v>
      </c>
      <c r="AS36" s="10">
        <f t="shared" si="29"/>
        <v>0</v>
      </c>
      <c r="AT36" s="10">
        <f t="shared" si="29"/>
        <v>0</v>
      </c>
      <c r="AU36" s="10">
        <f t="shared" si="29"/>
        <v>0</v>
      </c>
      <c r="AV36" s="26">
        <f t="shared" si="29"/>
        <v>0</v>
      </c>
      <c r="AW36" s="10"/>
      <c r="AX36" s="2" t="s">
        <v>33</v>
      </c>
      <c r="AY36" s="2">
        <f>COUNTIF(AY27:AY31, "&gt;1.5")</f>
        <v>5</v>
      </c>
      <c r="BD36" s="2" t="s">
        <v>33</v>
      </c>
      <c r="BE36" s="2">
        <f>COUNTIF(BE27:BE34, "&gt;1.5")</f>
        <v>2</v>
      </c>
      <c r="BH36" s="2" t="s">
        <v>33</v>
      </c>
      <c r="BI36" s="2">
        <f>COUNTIF(BI27:BI34, "&gt;1.5")</f>
        <v>4</v>
      </c>
      <c r="BL36" s="2" t="s">
        <v>33</v>
      </c>
      <c r="BM36" s="2">
        <f>COUNTIF(BM27:BM34, "&gt;1.5")</f>
        <v>1</v>
      </c>
      <c r="BP36" s="2" t="s">
        <v>33</v>
      </c>
      <c r="BQ36" s="2">
        <f>COUNTIF(BQ27:BQ34, "&gt;1.5")</f>
        <v>2</v>
      </c>
    </row>
    <row r="37" spans="1:69" x14ac:dyDescent="0.3">
      <c r="A37" s="2" t="s">
        <v>39</v>
      </c>
      <c r="AQ37" s="27"/>
      <c r="AR37" s="3"/>
      <c r="AS37" s="3"/>
      <c r="AT37" s="3"/>
      <c r="AU37" s="3"/>
      <c r="AV37" s="30"/>
      <c r="AX37" s="2" t="s">
        <v>34</v>
      </c>
      <c r="AY37" s="2">
        <f>COUNTIF(AY27:AY31, "&gt;2")</f>
        <v>2</v>
      </c>
      <c r="BD37" s="2" t="s">
        <v>34</v>
      </c>
      <c r="BE37" s="2">
        <f>COUNTIF(BE27:BE34, "&gt;2")</f>
        <v>1</v>
      </c>
      <c r="BH37" s="2" t="s">
        <v>34</v>
      </c>
      <c r="BI37" s="2">
        <f>COUNTIF(BI27:BI34, "&gt;2")</f>
        <v>1</v>
      </c>
      <c r="BL37" s="2" t="s">
        <v>34</v>
      </c>
      <c r="BM37" s="2">
        <f>COUNTIF(BM27:BM34, "&gt;2")</f>
        <v>1</v>
      </c>
      <c r="BP37" s="2" t="s">
        <v>34</v>
      </c>
      <c r="BQ37" s="2">
        <f>COUNTIF(BQ27:BQ34, "&gt;2")</f>
        <v>1</v>
      </c>
    </row>
    <row r="39" spans="1:69" x14ac:dyDescent="0.3">
      <c r="AX39" s="3" t="s">
        <v>36</v>
      </c>
      <c r="AY39" s="3"/>
    </row>
    <row r="40" spans="1:69" x14ac:dyDescent="0.3">
      <c r="AX40" s="2" t="s">
        <v>44</v>
      </c>
      <c r="AY40" s="2" t="str">
        <f>IF(COUNTIF(W3:AA3,AY27), B3, IF(COUNTIF(W4:AA4,AY27), B4, IF(COUNTIF(W5:AA5,AY27), B5, B6)))</f>
        <v>dE</v>
      </c>
    </row>
    <row r="41" spans="1:69" x14ac:dyDescent="0.3">
      <c r="AX41" s="2" t="s">
        <v>45</v>
      </c>
      <c r="AY41" s="2" t="str">
        <f>IF(COUNTIF(W7:AA7,AY28), B7, IF(COUNTIF(W8:AA8,AY28), B8, IF(COUNTIF(W9:AA9,AY28), B9, B10)))</f>
        <v>dE(class)</v>
      </c>
    </row>
    <row r="42" spans="1:69" x14ac:dyDescent="0.3">
      <c r="AX42" s="2" t="s">
        <v>46</v>
      </c>
      <c r="AY42" s="2" t="str">
        <f>IF(COUNTIF(W11:AA11,AY29), B11, IF(COUNTIF(W12:AA12,AY29), B12, IF(COUNTIF(W13:AA13,AY29), B13, B14)))</f>
        <v>dU</v>
      </c>
    </row>
    <row r="43" spans="1:69" x14ac:dyDescent="0.3">
      <c r="AX43" s="3" t="s">
        <v>48</v>
      </c>
      <c r="AY43" s="2" t="str">
        <f>IF(COUNTIF(W15:AA15,AY30), B15, IF(COUNTIF(W16:AA16,AY30), B16, IF(COUNTIF(W17:AA17,AY30), B17, B18)))</f>
        <v>dU(class)</v>
      </c>
    </row>
    <row r="44" spans="1:69" x14ac:dyDescent="0.3">
      <c r="AX44" s="2" t="s">
        <v>47</v>
      </c>
      <c r="AY44" s="2" t="str">
        <f>IF(COUNTIF(W19:AA19,AY31), B19, IF(COUNTIF(W20:AA20,AY31), B20, IF(COUNTIF(W21:AA21,AY31), B21, B22)))</f>
        <v>dE</v>
      </c>
    </row>
    <row r="49" spans="50:52" x14ac:dyDescent="0.3">
      <c r="AX49" s="2" t="s">
        <v>37</v>
      </c>
      <c r="AY49" s="2" t="s">
        <v>38</v>
      </c>
    </row>
    <row r="50" spans="50:52" x14ac:dyDescent="0.3">
      <c r="AX50" s="2" t="s">
        <v>25</v>
      </c>
      <c r="AY50" s="2">
        <f>COUNTIF(AY$40:AY$47, AX50)</f>
        <v>1</v>
      </c>
    </row>
    <row r="51" spans="50:52" x14ac:dyDescent="0.3">
      <c r="AX51" s="2" t="s">
        <v>26</v>
      </c>
      <c r="AY51" s="2">
        <f t="shared" ref="AY51:AY53" si="30">COUNTIF(AY$40:AY$47, AX51)</f>
        <v>2</v>
      </c>
    </row>
    <row r="52" spans="50:52" x14ac:dyDescent="0.3">
      <c r="AX52" s="2" t="s">
        <v>27</v>
      </c>
      <c r="AY52" s="2">
        <f t="shared" si="30"/>
        <v>1</v>
      </c>
    </row>
    <row r="53" spans="50:52" x14ac:dyDescent="0.3">
      <c r="AX53" s="2" t="s">
        <v>28</v>
      </c>
      <c r="AY53" s="2">
        <f t="shared" si="30"/>
        <v>1</v>
      </c>
    </row>
    <row r="55" spans="50:52" x14ac:dyDescent="0.3">
      <c r="AX55" s="2" t="s">
        <v>37</v>
      </c>
      <c r="AY55" s="2" t="s">
        <v>41</v>
      </c>
      <c r="AZ55" s="2" t="s">
        <v>42</v>
      </c>
    </row>
    <row r="56" spans="50:52" x14ac:dyDescent="0.3">
      <c r="AX56" s="2" t="s">
        <v>25</v>
      </c>
      <c r="AY56" s="2">
        <f>SUM(COUNTIF(AB3, "&gt;1.5"), COUNTIF(AB7, "&gt;1.5"), COUNTIF(AB11, "&gt;1.5"), COUNTIF(AB15, "&gt;1.5"), COUNTIF(AB19, "&gt;1.5"), COUNTIF(AB23, "&gt;1.5"), COUNTIF(AB27, "&gt;1.5"), COUNTIF(AB31, "&gt;1.5"))</f>
        <v>2</v>
      </c>
      <c r="AZ56" s="2">
        <f>SUM(COUNTIF(AB3, "&gt;2"), COUNTIF(AB7, "&gt;2"), COUNTIF(AB11, "&gt;2"), COUNTIF(AB15, "&gt;2"), COUNTIF(AB19, "&gt;2"), COUNTIF(AB23, "&gt;2"), COUNTIF(AB27, "&gt;2"), COUNTIF(AB31, "&gt;2"))</f>
        <v>1</v>
      </c>
    </row>
    <row r="57" spans="50:52" x14ac:dyDescent="0.3">
      <c r="AX57" s="2" t="s">
        <v>26</v>
      </c>
      <c r="AY57" s="2">
        <f>SUM(COUNTIF(AB4, "&gt;1.5"), COUNTIF(AB8, "&gt;1.5"), COUNTIF(AB12, "&gt;1.5"), COUNTIF(AB16, "&gt;1.5"), COUNTIF(AB20, "&gt;1.5"), COUNTIF(AB24, "&gt;1.5"), COUNTIF(AB28, "&gt;1.5"), COUNTIF(AB32, "&gt;1.5"))</f>
        <v>4</v>
      </c>
      <c r="AZ57" s="2">
        <f t="shared" ref="AZ57:AZ59" si="31">SUM(COUNTIF(AB4, "&gt;2"), COUNTIF(AB8, "&gt;2"), COUNTIF(AB12, "&gt;2"), COUNTIF(AB16, "&gt;2"), COUNTIF(AB20, "&gt;2"), COUNTIF(AB24, "&gt;2"), COUNTIF(AB28, "&gt;2"), COUNTIF(AB32, "&gt;2"))</f>
        <v>1</v>
      </c>
    </row>
    <row r="58" spans="50:52" x14ac:dyDescent="0.3">
      <c r="AX58" s="2" t="s">
        <v>27</v>
      </c>
      <c r="AY58" s="2">
        <f t="shared" ref="AY58:AY59" si="32">SUM(COUNTIF(AB5, "&gt;1.5"), COUNTIF(AB9, "&gt;1.5"), COUNTIF(AB13, "&gt;1.5"), COUNTIF(AB17, "&gt;1.5"), COUNTIF(AB21, "&gt;1.5"), COUNTIF(AB25, "&gt;1.5"), COUNTIF(AB29, "&gt;1.5"), COUNTIF(AB33, "&gt;1.5"))</f>
        <v>1</v>
      </c>
      <c r="AZ58" s="2">
        <f t="shared" si="31"/>
        <v>1</v>
      </c>
    </row>
    <row r="59" spans="50:52" x14ac:dyDescent="0.3">
      <c r="AX59" s="2" t="s">
        <v>28</v>
      </c>
      <c r="AY59" s="2">
        <f t="shared" si="32"/>
        <v>2</v>
      </c>
      <c r="AZ59" s="2">
        <f t="shared" si="31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9014C-F4F9-4570-85AB-3AE6AF329E11}">
  <dimension ref="A1:BR59"/>
  <sheetViews>
    <sheetView zoomScale="55" zoomScaleNormal="55" workbookViewId="0">
      <selection activeCell="I19" sqref="I19:M22"/>
    </sheetView>
  </sheetViews>
  <sheetFormatPr defaultRowHeight="14.4" x14ac:dyDescent="0.3"/>
  <cols>
    <col min="1" max="2" width="8.88671875" style="2"/>
    <col min="3" max="5" width="9.6640625" style="2" bestFit="1" customWidth="1"/>
    <col min="6" max="7" width="9.6640625" style="2" customWidth="1"/>
    <col min="8" max="13" width="8.88671875" style="2"/>
    <col min="14" max="19" width="0" style="2" hidden="1" customWidth="1"/>
    <col min="20" max="21" width="8.88671875" style="2" hidden="1" customWidth="1"/>
    <col min="22" max="22" width="8.88671875" style="2" customWidth="1"/>
    <col min="23" max="36" width="8.88671875" style="2"/>
    <col min="37" max="37" width="12.77734375" style="2" bestFit="1" customWidth="1"/>
    <col min="38" max="43" width="8.88671875" style="2"/>
    <col min="44" max="46" width="9.33203125" style="2" bestFit="1" customWidth="1"/>
    <col min="47" max="49" width="9.33203125" style="2" customWidth="1"/>
    <col min="50" max="16384" width="8.88671875" style="2"/>
  </cols>
  <sheetData>
    <row r="1" spans="1:60" x14ac:dyDescent="0.3">
      <c r="E1" s="2" t="s">
        <v>0</v>
      </c>
      <c r="K1" s="2" t="s">
        <v>1</v>
      </c>
      <c r="P1" s="2" t="s">
        <v>2</v>
      </c>
      <c r="U1" s="2" t="s">
        <v>3</v>
      </c>
      <c r="Y1" s="2" t="s">
        <v>4</v>
      </c>
      <c r="AF1" s="2" t="s">
        <v>5</v>
      </c>
      <c r="AM1" s="2" t="s">
        <v>6</v>
      </c>
      <c r="AT1" s="2" t="s">
        <v>7</v>
      </c>
      <c r="AZ1" s="2" t="s">
        <v>8</v>
      </c>
      <c r="BF1" s="2" t="s">
        <v>9</v>
      </c>
    </row>
    <row r="2" spans="1:60" s="3" customFormat="1" x14ac:dyDescent="0.3"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W2" s="3" t="s">
        <v>15</v>
      </c>
      <c r="X2" s="3" t="s">
        <v>16</v>
      </c>
      <c r="Y2" s="3" t="s">
        <v>17</v>
      </c>
      <c r="Z2" s="3" t="s">
        <v>18</v>
      </c>
      <c r="AA2" s="3" t="s">
        <v>19</v>
      </c>
      <c r="AB2" s="3" t="s">
        <v>43</v>
      </c>
      <c r="AD2" s="3" t="s">
        <v>15</v>
      </c>
      <c r="AE2" s="3" t="s">
        <v>16</v>
      </c>
      <c r="AF2" s="3" t="s">
        <v>17</v>
      </c>
      <c r="AG2" s="3" t="s">
        <v>18</v>
      </c>
      <c r="AH2" s="3" t="s">
        <v>19</v>
      </c>
      <c r="AK2" s="3" t="s">
        <v>20</v>
      </c>
      <c r="AL2" s="3" t="s">
        <v>21</v>
      </c>
      <c r="AM2" s="3" t="s">
        <v>22</v>
      </c>
      <c r="AN2" s="3" t="s">
        <v>23</v>
      </c>
      <c r="AO2" s="3" t="s">
        <v>24</v>
      </c>
      <c r="AR2" s="3" t="s">
        <v>20</v>
      </c>
      <c r="AS2" s="3" t="s">
        <v>21</v>
      </c>
      <c r="AT2" s="3" t="s">
        <v>22</v>
      </c>
      <c r="AU2" s="3" t="s">
        <v>23</v>
      </c>
      <c r="AV2" s="3" t="s">
        <v>24</v>
      </c>
      <c r="AX2" s="3" t="s">
        <v>20</v>
      </c>
      <c r="AY2" s="3" t="s">
        <v>21</v>
      </c>
      <c r="AZ2" s="3" t="s">
        <v>22</v>
      </c>
      <c r="BA2" s="3" t="s">
        <v>23</v>
      </c>
      <c r="BB2" s="3" t="s">
        <v>24</v>
      </c>
      <c r="BD2" s="3" t="s">
        <v>20</v>
      </c>
      <c r="BE2" s="3" t="s">
        <v>21</v>
      </c>
      <c r="BF2" s="3" t="s">
        <v>22</v>
      </c>
      <c r="BG2" s="3" t="s">
        <v>23</v>
      </c>
      <c r="BH2" s="3" t="s">
        <v>24</v>
      </c>
    </row>
    <row r="3" spans="1:60" x14ac:dyDescent="0.3">
      <c r="A3" s="9" t="s">
        <v>44</v>
      </c>
      <c r="B3" s="2" t="s">
        <v>25</v>
      </c>
      <c r="C3" s="2">
        <v>563</v>
      </c>
      <c r="D3" s="2">
        <v>282</v>
      </c>
      <c r="E3" s="2">
        <v>57</v>
      </c>
      <c r="F3" s="2">
        <v>4</v>
      </c>
      <c r="G3" s="2">
        <v>0</v>
      </c>
      <c r="I3" s="2">
        <v>65</v>
      </c>
      <c r="J3" s="2">
        <v>33</v>
      </c>
      <c r="K3" s="2">
        <v>7</v>
      </c>
      <c r="L3" s="2">
        <v>0</v>
      </c>
      <c r="M3" s="2">
        <v>0</v>
      </c>
      <c r="O3" s="6">
        <f>IF(I3&gt;0, I3/C3, 0)</f>
        <v>0.11545293072824156</v>
      </c>
      <c r="P3" s="6">
        <f>IF(J3&gt;0, J3/D3, 0)</f>
        <v>0.11702127659574468</v>
      </c>
      <c r="Q3" s="6">
        <f>IF(K3&gt;0, K3/E3, 0)</f>
        <v>0.12280701754385964</v>
      </c>
      <c r="R3" s="6">
        <f>IF(L3&gt;0, L3/F3, 0)</f>
        <v>0</v>
      </c>
      <c r="S3" s="6">
        <f>IF(M3&gt;0, M3/G3, 0)</f>
        <v>0</v>
      </c>
      <c r="T3" s="6"/>
      <c r="U3" s="6">
        <f>65/569</f>
        <v>0.11423550087873462</v>
      </c>
      <c r="V3" s="6"/>
      <c r="W3" s="4">
        <f>O3/$U3</f>
        <v>1.0106571936056838</v>
      </c>
      <c r="X3" s="4">
        <f>P3/$U3</f>
        <v>1.0243862520458267</v>
      </c>
      <c r="Y3" s="4">
        <f>Q3/$U3</f>
        <v>1.0750337381916328</v>
      </c>
      <c r="Z3" s="4">
        <f>R3/$U3</f>
        <v>0</v>
      </c>
      <c r="AA3" s="4">
        <f>S3/$U3</f>
        <v>0</v>
      </c>
      <c r="AB3" s="4">
        <f>MAX(W3:AA3)</f>
        <v>1.0750337381916328</v>
      </c>
      <c r="AC3" s="4"/>
      <c r="AD3" s="4">
        <f>IF(C3&gt;0,((I3*((3*65)+C3))/(4*C3*65))*(1-(C3-I3)/(569-65)),0)</f>
        <v>4.0070202148354758E-3</v>
      </c>
      <c r="AE3" s="4">
        <f t="shared" ref="AE3:AH6" si="0">IF(D3&gt;0,((J3*((3*65)+D3))/(4*D3*65))*(1-(D3-J3)/(569-65)),0)</f>
        <v>0.10862242810381108</v>
      </c>
      <c r="AF3" s="4">
        <f t="shared" si="0"/>
        <v>0.10721997300944669</v>
      </c>
      <c r="AG3" s="4">
        <f t="shared" si="0"/>
        <v>0</v>
      </c>
      <c r="AH3" s="4">
        <f t="shared" si="0"/>
        <v>0</v>
      </c>
      <c r="AI3" s="6"/>
      <c r="AJ3" s="2" t="s">
        <v>25</v>
      </c>
      <c r="AK3" s="6">
        <f t="shared" ref="AK3:AO6" si="1">AVERAGE(O7,O11,O19,O23,O27,O31)</f>
        <v>4.8974978847489213E-2</v>
      </c>
      <c r="AL3" s="6">
        <f t="shared" si="1"/>
        <v>4.7281169641265886E-2</v>
      </c>
      <c r="AM3" s="6">
        <f t="shared" si="1"/>
        <v>5.4318143027820433E-2</v>
      </c>
      <c r="AN3" s="6">
        <f t="shared" si="1"/>
        <v>0</v>
      </c>
      <c r="AO3" s="6">
        <f t="shared" si="1"/>
        <v>0</v>
      </c>
      <c r="AQ3" s="2" t="s">
        <v>25</v>
      </c>
      <c r="AR3" s="10">
        <f>AVERAGE(W3,W7,W11,W15,W19,W23,W27,W31)</f>
        <v>0.97393582197079032</v>
      </c>
      <c r="AS3" s="10">
        <f>AVERAGE(X3,X7,X11,X15,X19,X23,X27,X31)</f>
        <v>0.92009169616686959</v>
      </c>
      <c r="AT3" s="10">
        <f>AVERAGE(Y3,Y7,Y11,Y15,Y19,Y23,Y27,Y31)</f>
        <v>1.5471768757082134</v>
      </c>
      <c r="AU3" s="10">
        <f>AVERAGE(Z3,Z7,Z11,Z15,Z19,Z23,Z27,Z31)</f>
        <v>0</v>
      </c>
      <c r="AV3" s="10">
        <f>AVERAGE(AA3,AA7,AA11,AA15,AA19,AA23,AA27,AA31)</f>
        <v>0</v>
      </c>
      <c r="AW3" s="10"/>
      <c r="AX3" s="10">
        <f t="shared" ref="AX3:BB6" si="2">AVERAGE(AD3,AD7,AD11,AD15,AD19,AD23,AD27,AD31)</f>
        <v>2.1603347568474166E-3</v>
      </c>
      <c r="AY3" s="10">
        <f t="shared" si="2"/>
        <v>5.005341914670719E-2</v>
      </c>
      <c r="AZ3" s="10">
        <f t="shared" si="2"/>
        <v>8.3125251331728822E-2</v>
      </c>
      <c r="BA3" s="10">
        <f t="shared" si="2"/>
        <v>0</v>
      </c>
      <c r="BB3" s="10">
        <f t="shared" si="2"/>
        <v>0</v>
      </c>
      <c r="BD3" s="11">
        <f>MAX(AD3,AD7,AD11,AD15,AD19,AD23,AD27,AD31)</f>
        <v>5.4950661754951781E-3</v>
      </c>
      <c r="BE3" s="11">
        <f t="shared" ref="BE3:BH6" si="3">MAX(AE3,AE7,AE11,AE15,AE19,AE23,AE27,AE31)</f>
        <v>0.11548655104104333</v>
      </c>
      <c r="BF3" s="11">
        <f t="shared" si="3"/>
        <v>0.28763944845559586</v>
      </c>
      <c r="BG3" s="11">
        <f t="shared" si="3"/>
        <v>0</v>
      </c>
      <c r="BH3" s="11">
        <f t="shared" si="3"/>
        <v>0</v>
      </c>
    </row>
    <row r="4" spans="1:60" x14ac:dyDescent="0.3">
      <c r="B4" s="2" t="s">
        <v>26</v>
      </c>
      <c r="C4" s="2">
        <v>537</v>
      </c>
      <c r="D4" s="2">
        <v>282</v>
      </c>
      <c r="E4" s="2">
        <v>25</v>
      </c>
      <c r="F4" s="2">
        <v>0</v>
      </c>
      <c r="G4" s="2">
        <v>0</v>
      </c>
      <c r="I4" s="2">
        <v>65</v>
      </c>
      <c r="J4" s="2">
        <v>42</v>
      </c>
      <c r="K4" s="2">
        <v>4</v>
      </c>
      <c r="L4" s="2">
        <v>0</v>
      </c>
      <c r="M4" s="2">
        <v>0</v>
      </c>
      <c r="O4" s="6">
        <f t="shared" ref="O4:S19" si="4">IF(I4&gt;0, I4/C4, 0)</f>
        <v>0.12104283054003724</v>
      </c>
      <c r="P4" s="6">
        <f t="shared" si="4"/>
        <v>0.14893617021276595</v>
      </c>
      <c r="Q4" s="6">
        <f t="shared" si="4"/>
        <v>0.16</v>
      </c>
      <c r="R4" s="6">
        <f t="shared" si="4"/>
        <v>0</v>
      </c>
      <c r="S4" s="6">
        <f t="shared" si="4"/>
        <v>0</v>
      </c>
      <c r="T4" s="6"/>
      <c r="U4" s="6">
        <f t="shared" ref="U4:U6" si="5">65/569</f>
        <v>0.11423550087873462</v>
      </c>
      <c r="V4" s="6"/>
      <c r="W4" s="4">
        <f t="shared" ref="W4:AA19" si="6">O4/$U4</f>
        <v>1.0595903165735567</v>
      </c>
      <c r="X4" s="4">
        <f t="shared" si="6"/>
        <v>1.3037643207855973</v>
      </c>
      <c r="Y4" s="4">
        <f t="shared" si="6"/>
        <v>1.4006153846153848</v>
      </c>
      <c r="Z4" s="4">
        <f t="shared" si="6"/>
        <v>0</v>
      </c>
      <c r="AA4" s="4">
        <f t="shared" si="6"/>
        <v>0</v>
      </c>
      <c r="AB4" s="4">
        <f t="shared" ref="AB4:AB22" si="7">MAX(W4:AA4)</f>
        <v>1.4006153846153848</v>
      </c>
      <c r="AC4" s="4"/>
      <c r="AD4" s="4">
        <f>IF(C4&gt;0,((I4*((3*65)+C4))/(4*C4*65))*(1-(C4-I4)/(569-65)),0)</f>
        <v>2.1636960184446215E-2</v>
      </c>
      <c r="AE4" s="4">
        <f t="shared" si="0"/>
        <v>0.14312602291325696</v>
      </c>
      <c r="AF4" s="4">
        <f t="shared" si="0"/>
        <v>0.12974358974358974</v>
      </c>
      <c r="AG4" s="4">
        <f t="shared" si="0"/>
        <v>0</v>
      </c>
      <c r="AH4" s="4">
        <f t="shared" si="0"/>
        <v>0</v>
      </c>
      <c r="AI4" s="6"/>
      <c r="AJ4" s="2" t="s">
        <v>26</v>
      </c>
      <c r="AK4" s="12">
        <f t="shared" si="1"/>
        <v>5.2321202201298121E-2</v>
      </c>
      <c r="AL4" s="12">
        <f t="shared" si="1"/>
        <v>4.4829379249500347E-2</v>
      </c>
      <c r="AM4" s="12">
        <f t="shared" si="1"/>
        <v>6.0941043083900227E-2</v>
      </c>
      <c r="AN4" s="12">
        <f t="shared" si="1"/>
        <v>3.3333333333333333E-2</v>
      </c>
      <c r="AO4" s="12">
        <f t="shared" si="1"/>
        <v>0</v>
      </c>
      <c r="AQ4" s="2" t="s">
        <v>26</v>
      </c>
      <c r="AR4" s="13">
        <f t="shared" ref="AR4:AR6" si="8">AVERAGE(W4,W8,W12,W16,W20,W24,W28,W32)</f>
        <v>1.1035871025346806</v>
      </c>
      <c r="AS4" s="13">
        <f>AVERAGE(X4,X8,X12,X16,X20,X24,X28,X32)</f>
        <v>1.3897024708355123</v>
      </c>
      <c r="AT4" s="13">
        <f t="shared" ref="AT4:AV6" si="9">AVERAGE(Y4,Y8,Y12,Y16,Y20,Y24,Y28,Y32)</f>
        <v>1.120749403953277</v>
      </c>
      <c r="AU4" s="13">
        <f t="shared" si="9"/>
        <v>0.39929824561403515</v>
      </c>
      <c r="AV4" s="13">
        <f t="shared" si="9"/>
        <v>0</v>
      </c>
      <c r="AW4" s="10"/>
      <c r="AX4" s="13">
        <f t="shared" si="2"/>
        <v>2.0910914285519347E-2</v>
      </c>
      <c r="AY4" s="13">
        <f t="shared" si="2"/>
        <v>7.034615470160227E-2</v>
      </c>
      <c r="AZ4" s="13">
        <f t="shared" si="2"/>
        <v>5.3652013577021387E-2</v>
      </c>
      <c r="BA4" s="13">
        <f t="shared" si="2"/>
        <v>1.9147478070175441E-2</v>
      </c>
      <c r="BB4" s="13">
        <f t="shared" si="2"/>
        <v>0</v>
      </c>
      <c r="BD4" s="11">
        <f t="shared" ref="BD4:BD6" si="10">MAX(AD4,AD8,AD12,AD16,AD20,AD24,AD28,AD32)</f>
        <v>0.11635061144285251</v>
      </c>
      <c r="BE4" s="11">
        <f t="shared" si="3"/>
        <v>0.22155185022670762</v>
      </c>
      <c r="BF4" s="14">
        <f t="shared" si="3"/>
        <v>0.12974358974358974</v>
      </c>
      <c r="BG4" s="14">
        <f t="shared" si="3"/>
        <v>0.15317982456140353</v>
      </c>
      <c r="BH4" s="14">
        <f t="shared" si="3"/>
        <v>0</v>
      </c>
    </row>
    <row r="5" spans="1:60" x14ac:dyDescent="0.3">
      <c r="B5" s="2" t="s">
        <v>27</v>
      </c>
      <c r="C5" s="2">
        <v>552</v>
      </c>
      <c r="D5" s="2">
        <v>161</v>
      </c>
      <c r="E5" s="2">
        <v>0</v>
      </c>
      <c r="F5" s="2">
        <v>0</v>
      </c>
      <c r="G5" s="2">
        <v>0</v>
      </c>
      <c r="I5" s="2">
        <v>65</v>
      </c>
      <c r="J5" s="2">
        <v>20</v>
      </c>
      <c r="K5" s="2">
        <v>0</v>
      </c>
      <c r="L5" s="2">
        <v>0</v>
      </c>
      <c r="M5" s="2">
        <v>0</v>
      </c>
      <c r="O5" s="6">
        <f t="shared" si="4"/>
        <v>0.11775362318840579</v>
      </c>
      <c r="P5" s="6">
        <f t="shared" si="4"/>
        <v>0.12422360248447205</v>
      </c>
      <c r="Q5" s="6">
        <f t="shared" si="4"/>
        <v>0</v>
      </c>
      <c r="R5" s="6">
        <f t="shared" si="4"/>
        <v>0</v>
      </c>
      <c r="S5" s="6">
        <f t="shared" si="4"/>
        <v>0</v>
      </c>
      <c r="T5" s="6"/>
      <c r="U5" s="6">
        <f t="shared" si="5"/>
        <v>0.11423550087873462</v>
      </c>
      <c r="V5" s="6"/>
      <c r="W5" s="4">
        <f t="shared" si="6"/>
        <v>1.0307971014492754</v>
      </c>
      <c r="X5" s="4">
        <f t="shared" si="6"/>
        <v>1.0874343048256092</v>
      </c>
      <c r="Y5" s="4">
        <f t="shared" si="6"/>
        <v>0</v>
      </c>
      <c r="Z5" s="4">
        <f t="shared" si="6"/>
        <v>0</v>
      </c>
      <c r="AA5" s="4">
        <f t="shared" si="6"/>
        <v>0</v>
      </c>
      <c r="AB5" s="4">
        <f t="shared" si="7"/>
        <v>1.0874343048256092</v>
      </c>
      <c r="AC5" s="4"/>
      <c r="AD5" s="4">
        <f>IF(C5&gt;0,((I5*((3*65)+C5))/(4*C5*65))*(1-(C5-I5)/(569-65)),0)</f>
        <v>1.1411425983436849E-2</v>
      </c>
      <c r="AE5" s="4">
        <f t="shared" si="0"/>
        <v>0.12250585853070325</v>
      </c>
      <c r="AF5" s="4">
        <f t="shared" si="0"/>
        <v>0</v>
      </c>
      <c r="AG5" s="4">
        <f t="shared" si="0"/>
        <v>0</v>
      </c>
      <c r="AH5" s="4">
        <f t="shared" si="0"/>
        <v>0</v>
      </c>
      <c r="AI5" s="6"/>
      <c r="AJ5" s="2" t="s">
        <v>27</v>
      </c>
      <c r="AK5" s="12">
        <f t="shared" si="1"/>
        <v>5.1255712813770171E-2</v>
      </c>
      <c r="AL5" s="12">
        <f t="shared" si="1"/>
        <v>4.9550793087378454E-2</v>
      </c>
      <c r="AM5" s="12">
        <f t="shared" si="1"/>
        <v>5.8068632321284203E-2</v>
      </c>
      <c r="AN5" s="12">
        <f t="shared" si="1"/>
        <v>0</v>
      </c>
      <c r="AO5" s="12">
        <f t="shared" si="1"/>
        <v>0</v>
      </c>
      <c r="AQ5" s="2" t="s">
        <v>27</v>
      </c>
      <c r="AR5" s="13">
        <f t="shared" si="8"/>
        <v>1.0102566522864216</v>
      </c>
      <c r="AS5" s="13">
        <f>AVERAGE(X5,X9,X13,X17,X21,X25,X29,X33)</f>
        <v>1.2071447794346584</v>
      </c>
      <c r="AT5" s="13">
        <f t="shared" si="9"/>
        <v>2.0085011607326653</v>
      </c>
      <c r="AU5" s="13">
        <f t="shared" si="9"/>
        <v>0</v>
      </c>
      <c r="AV5" s="13">
        <f t="shared" si="9"/>
        <v>0</v>
      </c>
      <c r="AW5" s="10"/>
      <c r="AX5" s="13">
        <f t="shared" si="2"/>
        <v>6.2918335031839061E-3</v>
      </c>
      <c r="AY5" s="13">
        <f t="shared" si="2"/>
        <v>6.2147223070411449E-2</v>
      </c>
      <c r="AZ5" s="13">
        <f t="shared" si="2"/>
        <v>0.10259026276955585</v>
      </c>
      <c r="BA5" s="13">
        <f t="shared" si="2"/>
        <v>0</v>
      </c>
      <c r="BB5" s="13">
        <f t="shared" si="2"/>
        <v>0</v>
      </c>
      <c r="BD5" s="11">
        <f t="shared" si="10"/>
        <v>2.9311172361692717E-2</v>
      </c>
      <c r="BE5" s="11">
        <f t="shared" si="3"/>
        <v>0.20025772823052332</v>
      </c>
      <c r="BF5" s="14">
        <f t="shared" si="3"/>
        <v>0.50844668714348396</v>
      </c>
      <c r="BG5" s="14">
        <f t="shared" si="3"/>
        <v>0</v>
      </c>
      <c r="BH5" s="14">
        <f t="shared" si="3"/>
        <v>0</v>
      </c>
    </row>
    <row r="6" spans="1:60" s="3" customFormat="1" x14ac:dyDescent="0.3">
      <c r="B6" s="3" t="s">
        <v>28</v>
      </c>
      <c r="C6" s="3">
        <v>46</v>
      </c>
      <c r="D6" s="3">
        <v>18</v>
      </c>
      <c r="E6" s="3">
        <v>3</v>
      </c>
      <c r="F6" s="3">
        <v>0</v>
      </c>
      <c r="G6" s="3">
        <v>0</v>
      </c>
      <c r="I6" s="3">
        <v>4</v>
      </c>
      <c r="J6" s="3">
        <v>1</v>
      </c>
      <c r="K6" s="3">
        <v>1</v>
      </c>
      <c r="L6" s="3">
        <v>0</v>
      </c>
      <c r="M6" s="3">
        <v>0</v>
      </c>
      <c r="O6" s="7">
        <f t="shared" si="4"/>
        <v>8.6956521739130432E-2</v>
      </c>
      <c r="P6" s="7">
        <f t="shared" si="4"/>
        <v>5.5555555555555552E-2</v>
      </c>
      <c r="Q6" s="7">
        <f t="shared" si="4"/>
        <v>0.33333333333333331</v>
      </c>
      <c r="R6" s="7">
        <f t="shared" si="4"/>
        <v>0</v>
      </c>
      <c r="S6" s="7">
        <f t="shared" si="4"/>
        <v>0</v>
      </c>
      <c r="T6" s="7"/>
      <c r="U6" s="7">
        <f t="shared" si="5"/>
        <v>0.11423550087873462</v>
      </c>
      <c r="V6" s="7"/>
      <c r="W6" s="5">
        <f t="shared" si="6"/>
        <v>0.76120401337792643</v>
      </c>
      <c r="X6" s="5">
        <f t="shared" si="6"/>
        <v>0.48632478632478632</v>
      </c>
      <c r="Y6" s="5">
        <f t="shared" si="6"/>
        <v>2.9179487179487178</v>
      </c>
      <c r="Z6" s="5">
        <f t="shared" si="6"/>
        <v>0</v>
      </c>
      <c r="AA6" s="5">
        <f t="shared" si="6"/>
        <v>0</v>
      </c>
      <c r="AB6" s="5">
        <f t="shared" si="7"/>
        <v>2.9179487179487178</v>
      </c>
      <c r="AC6" s="5"/>
      <c r="AD6" s="5">
        <f>IF(C6&gt;0,((I6*((3*65)+C6))/(4*C6*65))*(1-(C6-I6)/(569-65)),0)</f>
        <v>7.388517279821627E-2</v>
      </c>
      <c r="AE6" s="5">
        <f t="shared" si="0"/>
        <v>4.3977665852665854E-2</v>
      </c>
      <c r="AF6" s="5">
        <f t="shared" si="0"/>
        <v>0.25283882783882783</v>
      </c>
      <c r="AG6" s="5">
        <f t="shared" si="0"/>
        <v>0</v>
      </c>
      <c r="AH6" s="5">
        <f t="shared" si="0"/>
        <v>0</v>
      </c>
      <c r="AI6" s="7"/>
      <c r="AJ6" s="3" t="s">
        <v>28</v>
      </c>
      <c r="AK6" s="15">
        <f t="shared" si="1"/>
        <v>6.5461272228189524E-2</v>
      </c>
      <c r="AL6" s="15">
        <f t="shared" si="1"/>
        <v>0</v>
      </c>
      <c r="AM6" s="15">
        <f t="shared" si="1"/>
        <v>0</v>
      </c>
      <c r="AN6" s="15">
        <f t="shared" si="1"/>
        <v>0</v>
      </c>
      <c r="AO6" s="15">
        <f t="shared" si="1"/>
        <v>0</v>
      </c>
      <c r="AQ6" s="3" t="s">
        <v>28</v>
      </c>
      <c r="AR6" s="16">
        <f t="shared" si="8"/>
        <v>1.4225537068584229</v>
      </c>
      <c r="AS6" s="16">
        <f>AVERAGE(X6,X10,X14,X18,X22,X26,X30,X34)</f>
        <v>0.48765946841418539</v>
      </c>
      <c r="AT6" s="16">
        <f t="shared" si="9"/>
        <v>2.7307595549104984</v>
      </c>
      <c r="AU6" s="16">
        <f t="shared" si="9"/>
        <v>0</v>
      </c>
      <c r="AV6" s="16">
        <f t="shared" si="9"/>
        <v>0</v>
      </c>
      <c r="AW6" s="17"/>
      <c r="AX6" s="16">
        <f t="shared" si="2"/>
        <v>6.4380582619110935E-2</v>
      </c>
      <c r="AY6" s="16">
        <f t="shared" si="2"/>
        <v>2.4224271536860669E-2</v>
      </c>
      <c r="AZ6" s="16">
        <f t="shared" si="2"/>
        <v>0.12653409876287236</v>
      </c>
      <c r="BA6" s="16">
        <f t="shared" si="2"/>
        <v>0</v>
      </c>
      <c r="BB6" s="16">
        <f t="shared" si="2"/>
        <v>0</v>
      </c>
      <c r="BD6" s="18">
        <f t="shared" si="10"/>
        <v>0.25830863071485577</v>
      </c>
      <c r="BE6" s="18">
        <f t="shared" si="3"/>
        <v>0.1498165064422195</v>
      </c>
      <c r="BF6" s="19">
        <f t="shared" si="3"/>
        <v>0.75943396226415094</v>
      </c>
      <c r="BG6" s="19">
        <f t="shared" si="3"/>
        <v>0</v>
      </c>
      <c r="BH6" s="19">
        <f t="shared" si="3"/>
        <v>0</v>
      </c>
    </row>
    <row r="7" spans="1:60" x14ac:dyDescent="0.3">
      <c r="A7" s="9" t="s">
        <v>45</v>
      </c>
      <c r="B7" s="2" t="s">
        <v>25</v>
      </c>
      <c r="C7" s="1">
        <v>565</v>
      </c>
      <c r="D7" s="1">
        <v>336</v>
      </c>
      <c r="E7" s="1">
        <v>18</v>
      </c>
      <c r="F7" s="1">
        <v>0</v>
      </c>
      <c r="G7" s="1">
        <v>0</v>
      </c>
      <c r="I7" s="1">
        <v>86</v>
      </c>
      <c r="J7" s="1">
        <v>54</v>
      </c>
      <c r="K7" s="1">
        <v>4</v>
      </c>
      <c r="L7" s="1">
        <v>0</v>
      </c>
      <c r="M7" s="1">
        <v>0</v>
      </c>
      <c r="O7" s="6">
        <f>IF(I7&gt;0, I7/C7, 0)</f>
        <v>0.15221238938053097</v>
      </c>
      <c r="P7" s="6">
        <f t="shared" si="4"/>
        <v>0.16071428571428573</v>
      </c>
      <c r="Q7" s="6">
        <f t="shared" si="4"/>
        <v>0.22222222222222221</v>
      </c>
      <c r="R7" s="6">
        <f t="shared" si="4"/>
        <v>0</v>
      </c>
      <c r="S7" s="6">
        <f t="shared" si="4"/>
        <v>0</v>
      </c>
      <c r="T7" s="6"/>
      <c r="U7" s="6">
        <f>86/569</f>
        <v>0.15114235500878734</v>
      </c>
      <c r="V7" s="6"/>
      <c r="W7" s="4">
        <f>IF(O7&gt;0, O7/$U7, 0)</f>
        <v>1.0070796460176992</v>
      </c>
      <c r="X7" s="4">
        <f>IF(P7&gt;0, P7/$U7, 0)</f>
        <v>1.0633305647840532</v>
      </c>
      <c r="Y7" s="4">
        <f>IF(Q7&gt;0, Q7/$U7, 0)</f>
        <v>1.4702842377260983</v>
      </c>
      <c r="Z7" s="4">
        <f t="shared" si="6"/>
        <v>0</v>
      </c>
      <c r="AA7" s="4">
        <f t="shared" si="6"/>
        <v>0</v>
      </c>
      <c r="AB7" s="4">
        <f t="shared" si="7"/>
        <v>1.4702842377260983</v>
      </c>
      <c r="AC7" s="4"/>
      <c r="AD7" s="4">
        <f>IF(C7&gt;0,((I7*((3*86)+C7))/(4*C7*86))*(1-(C7-I7)/(569-86)),0)</f>
        <v>3.0158119423221576E-3</v>
      </c>
      <c r="AE7" s="4">
        <f t="shared" ref="AE7:AH10" si="11">IF(D7&gt;0,((J7*((3*86)+D7))/(4*D7*86))*(1-(D7-J7)/(569-86)),0)</f>
        <v>0.11548655104104333</v>
      </c>
      <c r="AF7" s="4">
        <f t="shared" si="11"/>
        <v>0.17312661498708012</v>
      </c>
      <c r="AG7" s="4">
        <f t="shared" si="11"/>
        <v>0</v>
      </c>
      <c r="AH7" s="4">
        <f t="shared" si="11"/>
        <v>0</v>
      </c>
      <c r="AI7" s="6"/>
    </row>
    <row r="8" spans="1:60" x14ac:dyDescent="0.3">
      <c r="B8" s="2" t="s">
        <v>26</v>
      </c>
      <c r="C8" s="1">
        <v>539</v>
      </c>
      <c r="D8" s="1">
        <v>171</v>
      </c>
      <c r="E8" s="1">
        <v>12</v>
      </c>
      <c r="F8" s="1">
        <v>1</v>
      </c>
      <c r="G8" s="1">
        <v>0</v>
      </c>
      <c r="I8" s="1">
        <v>84</v>
      </c>
      <c r="J8" s="1">
        <v>23</v>
      </c>
      <c r="K8" s="1">
        <v>2</v>
      </c>
      <c r="L8" s="1">
        <v>0</v>
      </c>
      <c r="M8" s="1">
        <v>0</v>
      </c>
      <c r="O8" s="6">
        <f t="shared" ref="O8:S23" si="12">IF(I8&gt;0, I8/C8, 0)</f>
        <v>0.15584415584415584</v>
      </c>
      <c r="P8" s="6">
        <f t="shared" si="4"/>
        <v>0.13450292397660818</v>
      </c>
      <c r="Q8" s="6">
        <f t="shared" si="4"/>
        <v>0.16666666666666666</v>
      </c>
      <c r="R8" s="6">
        <f t="shared" si="4"/>
        <v>0</v>
      </c>
      <c r="S8" s="6">
        <f t="shared" si="4"/>
        <v>0</v>
      </c>
      <c r="T8" s="6"/>
      <c r="U8" s="6">
        <f t="shared" ref="U8:U10" si="13">86/569</f>
        <v>0.15114235500878734</v>
      </c>
      <c r="V8" s="6"/>
      <c r="W8" s="4">
        <f t="shared" ref="W8:Y10" si="14">IF(O8&gt;0, O8/$U8, 0)</f>
        <v>1.0311084264572636</v>
      </c>
      <c r="X8" s="4">
        <f t="shared" si="14"/>
        <v>0.88990888072895413</v>
      </c>
      <c r="Y8" s="4">
        <f t="shared" si="14"/>
        <v>1.1027131782945736</v>
      </c>
      <c r="Z8" s="4">
        <f t="shared" si="6"/>
        <v>0</v>
      </c>
      <c r="AA8" s="4">
        <f t="shared" si="6"/>
        <v>0</v>
      </c>
      <c r="AB8" s="4">
        <f t="shared" si="7"/>
        <v>1.1027131782945736</v>
      </c>
      <c r="AC8" s="4"/>
      <c r="AD8" s="4">
        <f>IF(C8&gt;0,((I8*((3*86)+C8))/(4*C8*86))*(1-(C8-I8)/(569-86)),0)</f>
        <v>2.0931545704043188E-2</v>
      </c>
      <c r="AE8" s="4">
        <f t="shared" si="11"/>
        <v>0.11633978356744573</v>
      </c>
      <c r="AF8" s="4">
        <f t="shared" si="11"/>
        <v>0.12810559006211181</v>
      </c>
      <c r="AG8" s="4">
        <f t="shared" si="11"/>
        <v>0</v>
      </c>
      <c r="AH8" s="4">
        <f t="shared" si="11"/>
        <v>0</v>
      </c>
      <c r="AI8" s="6"/>
    </row>
    <row r="9" spans="1:60" x14ac:dyDescent="0.3">
      <c r="B9" s="2" t="s">
        <v>27</v>
      </c>
      <c r="C9" s="1">
        <v>559</v>
      </c>
      <c r="D9" s="1">
        <v>350</v>
      </c>
      <c r="E9" s="1">
        <v>34</v>
      </c>
      <c r="F9" s="1">
        <v>3</v>
      </c>
      <c r="G9" s="1">
        <v>0</v>
      </c>
      <c r="I9" s="1">
        <v>85</v>
      </c>
      <c r="J9" s="1">
        <v>59</v>
      </c>
      <c r="K9" s="1">
        <v>9</v>
      </c>
      <c r="L9" s="1">
        <v>0</v>
      </c>
      <c r="M9" s="1">
        <v>0</v>
      </c>
      <c r="O9" s="6">
        <f t="shared" si="12"/>
        <v>0.15205724508050089</v>
      </c>
      <c r="P9" s="6">
        <f t="shared" si="4"/>
        <v>0.16857142857142857</v>
      </c>
      <c r="Q9" s="6">
        <f t="shared" si="4"/>
        <v>0.26470588235294118</v>
      </c>
      <c r="R9" s="6">
        <f t="shared" si="4"/>
        <v>0</v>
      </c>
      <c r="S9" s="6">
        <f t="shared" si="4"/>
        <v>0</v>
      </c>
      <c r="T9" s="6"/>
      <c r="U9" s="6">
        <f t="shared" si="13"/>
        <v>0.15114235500878734</v>
      </c>
      <c r="V9" s="6"/>
      <c r="W9" s="4">
        <f t="shared" si="14"/>
        <v>1.0060531680326164</v>
      </c>
      <c r="X9" s="4">
        <f t="shared" si="14"/>
        <v>1.1153156146179402</v>
      </c>
      <c r="Y9" s="4">
        <f t="shared" si="14"/>
        <v>1.7513679890560876</v>
      </c>
      <c r="Z9" s="4">
        <f t="shared" si="6"/>
        <v>0</v>
      </c>
      <c r="AA9" s="4">
        <f t="shared" si="6"/>
        <v>0</v>
      </c>
      <c r="AB9" s="4">
        <f t="shared" si="7"/>
        <v>1.7513679890560876</v>
      </c>
      <c r="AC9" s="4"/>
      <c r="AD9" s="4">
        <f>IF(C9&gt;0,((I9*((3*86)+C9))/(4*C9*86))*(1-(C9-I9)/(569-86)),0)</f>
        <v>6.7292414360159685E-3</v>
      </c>
      <c r="AE9" s="4">
        <f t="shared" si="11"/>
        <v>0.11843585563649119</v>
      </c>
      <c r="AF9" s="4">
        <f t="shared" si="11"/>
        <v>0.2130621712790273</v>
      </c>
      <c r="AG9" s="4">
        <f t="shared" si="11"/>
        <v>0</v>
      </c>
      <c r="AH9" s="4">
        <f t="shared" si="11"/>
        <v>0</v>
      </c>
      <c r="AI9" s="6"/>
    </row>
    <row r="10" spans="1:60" s="3" customFormat="1" x14ac:dyDescent="0.3">
      <c r="B10" s="3" t="s">
        <v>28</v>
      </c>
      <c r="C10" s="3">
        <v>21</v>
      </c>
      <c r="D10" s="3">
        <v>4</v>
      </c>
      <c r="E10" s="3">
        <v>0</v>
      </c>
      <c r="F10" s="3">
        <v>0</v>
      </c>
      <c r="G10" s="3">
        <v>0</v>
      </c>
      <c r="I10" s="3">
        <v>2</v>
      </c>
      <c r="J10" s="3">
        <v>0</v>
      </c>
      <c r="K10" s="3">
        <v>0</v>
      </c>
      <c r="L10" s="3">
        <v>0</v>
      </c>
      <c r="M10" s="3">
        <v>0</v>
      </c>
      <c r="O10" s="7">
        <f t="shared" si="12"/>
        <v>9.5238095238095233E-2</v>
      </c>
      <c r="P10" s="7">
        <f t="shared" si="4"/>
        <v>0</v>
      </c>
      <c r="Q10" s="7">
        <f t="shared" si="4"/>
        <v>0</v>
      </c>
      <c r="R10" s="7">
        <f t="shared" si="4"/>
        <v>0</v>
      </c>
      <c r="S10" s="7">
        <f t="shared" si="4"/>
        <v>0</v>
      </c>
      <c r="T10" s="7"/>
      <c r="U10" s="7">
        <f t="shared" si="13"/>
        <v>0.15114235500878734</v>
      </c>
      <c r="V10" s="7"/>
      <c r="W10" s="5">
        <f t="shared" si="14"/>
        <v>0.63012181616832774</v>
      </c>
      <c r="X10" s="5">
        <f t="shared" si="14"/>
        <v>0</v>
      </c>
      <c r="Y10" s="5">
        <f t="shared" si="14"/>
        <v>0</v>
      </c>
      <c r="Z10" s="5">
        <f t="shared" si="6"/>
        <v>0</v>
      </c>
      <c r="AA10" s="5">
        <f t="shared" si="6"/>
        <v>0</v>
      </c>
      <c r="AB10" s="5">
        <f t="shared" si="7"/>
        <v>0.63012181616832774</v>
      </c>
      <c r="AC10" s="5"/>
      <c r="AD10" s="5">
        <f>IF(C10&gt;0,((I10*((3*86)+C10))/(4*C10*86))*(1-(C10-I10)/(569-86)),0)</f>
        <v>7.4203999092053413E-2</v>
      </c>
      <c r="AE10" s="5">
        <f t="shared" si="11"/>
        <v>0</v>
      </c>
      <c r="AF10" s="5">
        <f t="shared" si="11"/>
        <v>0</v>
      </c>
      <c r="AG10" s="5">
        <f t="shared" si="11"/>
        <v>0</v>
      </c>
      <c r="AH10" s="5">
        <f t="shared" si="11"/>
        <v>0</v>
      </c>
      <c r="AI10" s="7"/>
      <c r="AQ10" s="3" t="s">
        <v>31</v>
      </c>
    </row>
    <row r="11" spans="1:60" x14ac:dyDescent="0.3">
      <c r="A11" s="9" t="s">
        <v>46</v>
      </c>
      <c r="B11" s="2" t="s">
        <v>25</v>
      </c>
      <c r="C11" s="1">
        <v>568</v>
      </c>
      <c r="D11" s="1">
        <v>496</v>
      </c>
      <c r="E11" s="1">
        <v>62</v>
      </c>
      <c r="F11" s="1">
        <v>0</v>
      </c>
      <c r="G11" s="1">
        <v>0</v>
      </c>
      <c r="I11" s="1">
        <v>32</v>
      </c>
      <c r="J11" s="1">
        <v>24</v>
      </c>
      <c r="K11" s="1">
        <v>2</v>
      </c>
      <c r="L11" s="1">
        <v>0</v>
      </c>
      <c r="M11" s="1">
        <v>0</v>
      </c>
      <c r="O11" s="6">
        <f t="shared" si="12"/>
        <v>5.6338028169014086E-2</v>
      </c>
      <c r="P11" s="6">
        <f t="shared" si="4"/>
        <v>4.8387096774193547E-2</v>
      </c>
      <c r="Q11" s="6">
        <f t="shared" si="4"/>
        <v>3.2258064516129031E-2</v>
      </c>
      <c r="R11" s="6">
        <f t="shared" si="4"/>
        <v>0</v>
      </c>
      <c r="S11" s="6">
        <f t="shared" si="4"/>
        <v>0</v>
      </c>
      <c r="T11" s="6"/>
      <c r="U11" s="6">
        <f>32/569</f>
        <v>5.6239015817223195E-2</v>
      </c>
      <c r="V11" s="6"/>
      <c r="W11" s="4">
        <f t="shared" ref="W11:AA22" si="15">O11/$U11</f>
        <v>1.0017605633802817</v>
      </c>
      <c r="X11" s="4">
        <f t="shared" si="15"/>
        <v>0.86038306451612911</v>
      </c>
      <c r="Y11" s="4">
        <f t="shared" si="15"/>
        <v>0.57358870967741937</v>
      </c>
      <c r="Z11" s="4">
        <f t="shared" si="6"/>
        <v>0</v>
      </c>
      <c r="AA11" s="4">
        <f t="shared" si="6"/>
        <v>0</v>
      </c>
      <c r="AB11" s="4">
        <f t="shared" si="7"/>
        <v>1.0017605633802817</v>
      </c>
      <c r="AC11" s="4"/>
      <c r="AD11" s="4">
        <f>IF(C11&gt;0,((I11*((3*32)+C11))/(4*C11*32))*(1-(C11-I11)/(569-32)),0)</f>
        <v>5.4423374511502597E-4</v>
      </c>
      <c r="AE11" s="4">
        <f t="shared" ref="AE11:AH14" si="16">IF(D11&gt;0,((J11*((3*32)+D11))/(4*D11*32))*(1-(D11-J11)/(569-32)),0)</f>
        <v>2.708821409262931E-2</v>
      </c>
      <c r="AF11" s="4">
        <f t="shared" si="16"/>
        <v>3.5369548567309422E-2</v>
      </c>
      <c r="AG11" s="4">
        <f t="shared" si="16"/>
        <v>0</v>
      </c>
      <c r="AH11" s="4">
        <f t="shared" si="16"/>
        <v>0</v>
      </c>
      <c r="AI11" s="6"/>
      <c r="AQ11" s="2" t="s">
        <v>25</v>
      </c>
      <c r="AR11" s="11">
        <f>MAX(W3,W7,W11,W15,W19,W23,W27,W31)</f>
        <v>1.0106571936056838</v>
      </c>
      <c r="AS11" s="11">
        <f>MAX(X3,X7,X11,X15,X19,X23,X27,X31)</f>
        <v>1.0633305647840532</v>
      </c>
      <c r="AT11" s="11">
        <f>MAX(Y3,Y7,Y11,Y15,Y19,Y23,Y27,Y31)</f>
        <v>3.9039451114922818</v>
      </c>
      <c r="AU11" s="11">
        <f>MAX(Z3,Z7,Z11,Z15,Z19,Z23,Z27,Z31)</f>
        <v>0</v>
      </c>
      <c r="AV11" s="11">
        <f>MAX(AA3,AA7,AA11,AA15,AA19,AA23,AA27,AA31)</f>
        <v>0</v>
      </c>
      <c r="AW11" s="11"/>
    </row>
    <row r="12" spans="1:60" x14ac:dyDescent="0.3">
      <c r="A12" s="9"/>
      <c r="B12" s="2" t="s">
        <v>26</v>
      </c>
      <c r="C12" s="1">
        <v>556</v>
      </c>
      <c r="D12" s="1">
        <v>226</v>
      </c>
      <c r="E12" s="1">
        <v>7</v>
      </c>
      <c r="F12" s="1">
        <v>0</v>
      </c>
      <c r="G12" s="1">
        <v>0</v>
      </c>
      <c r="I12" s="1">
        <v>32</v>
      </c>
      <c r="J12" s="1">
        <v>10</v>
      </c>
      <c r="K12" s="1">
        <v>1</v>
      </c>
      <c r="L12" s="1">
        <v>0</v>
      </c>
      <c r="M12" s="1">
        <v>0</v>
      </c>
      <c r="O12" s="6">
        <f t="shared" si="12"/>
        <v>5.7553956834532377E-2</v>
      </c>
      <c r="P12" s="6">
        <f t="shared" si="4"/>
        <v>4.4247787610619468E-2</v>
      </c>
      <c r="Q12" s="6">
        <f t="shared" si="4"/>
        <v>0.14285714285714285</v>
      </c>
      <c r="R12" s="6">
        <f t="shared" si="4"/>
        <v>0</v>
      </c>
      <c r="S12" s="6">
        <f t="shared" si="4"/>
        <v>0</v>
      </c>
      <c r="T12" s="6"/>
      <c r="U12" s="6">
        <f t="shared" ref="U12:U14" si="17">32/569</f>
        <v>5.6239015817223195E-2</v>
      </c>
      <c r="V12" s="6"/>
      <c r="W12" s="4">
        <f t="shared" si="15"/>
        <v>1.0233812949640289</v>
      </c>
      <c r="X12" s="4">
        <f t="shared" si="15"/>
        <v>0.78678097345132747</v>
      </c>
      <c r="Y12" s="4">
        <f t="shared" si="15"/>
        <v>2.5401785714285716</v>
      </c>
      <c r="Z12" s="4">
        <f t="shared" si="6"/>
        <v>0</v>
      </c>
      <c r="AA12" s="4">
        <f t="shared" si="6"/>
        <v>0</v>
      </c>
      <c r="AB12" s="4">
        <f t="shared" si="7"/>
        <v>2.5401785714285716</v>
      </c>
      <c r="AC12" s="4"/>
      <c r="AD12" s="4">
        <f>IF(C12&gt;0,((I12*((3*32)+C12))/(4*C12*32))*(1-(C12-I12)/(569-32)),0)</f>
        <v>7.0971156036065096E-3</v>
      </c>
      <c r="AE12" s="4">
        <f t="shared" si="16"/>
        <v>6.6537765115934136E-2</v>
      </c>
      <c r="AF12" s="4">
        <f t="shared" si="16"/>
        <v>0.11367093974461293</v>
      </c>
      <c r="AG12" s="4">
        <f t="shared" si="16"/>
        <v>0</v>
      </c>
      <c r="AH12" s="4">
        <f t="shared" si="16"/>
        <v>0</v>
      </c>
      <c r="AI12" s="6"/>
      <c r="AQ12" s="2" t="s">
        <v>26</v>
      </c>
      <c r="AR12" s="14">
        <f t="shared" ref="AR12:AV14" si="18">MAX(W4,W8,W12,W16,W20,W24,W28,W32)</f>
        <v>1.4003281378178836</v>
      </c>
      <c r="AS12" s="14">
        <f t="shared" si="18"/>
        <v>3.0673854447439353</v>
      </c>
      <c r="AT12" s="14">
        <f t="shared" si="18"/>
        <v>2.5401785714285716</v>
      </c>
      <c r="AU12" s="11">
        <f t="shared" si="18"/>
        <v>1.9964912280701756</v>
      </c>
      <c r="AV12" s="11">
        <f t="shared" si="18"/>
        <v>0</v>
      </c>
      <c r="AW12" s="11"/>
    </row>
    <row r="13" spans="1:60" x14ac:dyDescent="0.3">
      <c r="B13" s="2" t="s">
        <v>27</v>
      </c>
      <c r="C13" s="1">
        <v>566</v>
      </c>
      <c r="D13" s="1">
        <v>533</v>
      </c>
      <c r="E13" s="1">
        <v>183</v>
      </c>
      <c r="F13" s="1">
        <v>10</v>
      </c>
      <c r="G13" s="1">
        <v>0</v>
      </c>
      <c r="I13" s="1">
        <v>32</v>
      </c>
      <c r="J13" s="1">
        <v>29</v>
      </c>
      <c r="K13" s="1">
        <v>7</v>
      </c>
      <c r="L13" s="1">
        <v>0</v>
      </c>
      <c r="M13" s="1">
        <v>0</v>
      </c>
      <c r="O13" s="6">
        <f t="shared" si="12"/>
        <v>5.6537102473498232E-2</v>
      </c>
      <c r="P13" s="6">
        <f t="shared" si="4"/>
        <v>5.4409005628517824E-2</v>
      </c>
      <c r="Q13" s="6">
        <f t="shared" si="4"/>
        <v>3.825136612021858E-2</v>
      </c>
      <c r="R13" s="6">
        <f t="shared" si="4"/>
        <v>0</v>
      </c>
      <c r="S13" s="6">
        <f t="shared" si="4"/>
        <v>0</v>
      </c>
      <c r="T13" s="6"/>
      <c r="U13" s="6">
        <f t="shared" si="17"/>
        <v>5.6239015817223195E-2</v>
      </c>
      <c r="V13" s="6"/>
      <c r="W13" s="4">
        <f t="shared" si="15"/>
        <v>1.0053003533568905</v>
      </c>
      <c r="X13" s="4">
        <f t="shared" si="15"/>
        <v>0.96746013133208264</v>
      </c>
      <c r="Y13" s="4">
        <f t="shared" si="15"/>
        <v>0.68015710382513672</v>
      </c>
      <c r="Z13" s="4">
        <f t="shared" si="6"/>
        <v>0</v>
      </c>
      <c r="AA13" s="4">
        <f t="shared" si="6"/>
        <v>0</v>
      </c>
      <c r="AB13" s="4">
        <f t="shared" si="7"/>
        <v>1.0053003533568905</v>
      </c>
      <c r="AC13" s="4"/>
      <c r="AD13" s="4">
        <f>IF(C13&gt;0,((I13*((3*32)+C13))/(4*C13*32))*(1-(C13-I13)/(569-32)),0)</f>
        <v>1.6335353455593647E-3</v>
      </c>
      <c r="AE13" s="4">
        <f t="shared" si="16"/>
        <v>1.6430512829247325E-2</v>
      </c>
      <c r="AF13" s="4">
        <f t="shared" si="16"/>
        <v>5.6049804240315054E-2</v>
      </c>
      <c r="AG13" s="4">
        <f t="shared" si="16"/>
        <v>0</v>
      </c>
      <c r="AH13" s="4">
        <f t="shared" si="16"/>
        <v>0</v>
      </c>
      <c r="AI13" s="6"/>
      <c r="AQ13" s="2" t="s">
        <v>27</v>
      </c>
      <c r="AR13" s="14">
        <f t="shared" si="18"/>
        <v>1.0307971014492754</v>
      </c>
      <c r="AS13" s="14">
        <f t="shared" si="18"/>
        <v>2.1235745386688785</v>
      </c>
      <c r="AT13" s="14">
        <f t="shared" si="18"/>
        <v>7.1572327044025155</v>
      </c>
      <c r="AU13" s="11">
        <f t="shared" si="18"/>
        <v>0</v>
      </c>
      <c r="AV13" s="11">
        <f t="shared" si="18"/>
        <v>0</v>
      </c>
      <c r="AW13" s="11"/>
    </row>
    <row r="14" spans="1:60" s="3" customFormat="1" x14ac:dyDescent="0.3">
      <c r="B14" s="3" t="s">
        <v>28</v>
      </c>
      <c r="C14" s="3">
        <v>49</v>
      </c>
      <c r="D14" s="3">
        <v>7</v>
      </c>
      <c r="E14" s="3">
        <v>0</v>
      </c>
      <c r="F14" s="3">
        <v>0</v>
      </c>
      <c r="G14" s="3">
        <v>0</v>
      </c>
      <c r="I14" s="3">
        <v>12</v>
      </c>
      <c r="J14" s="3">
        <v>0</v>
      </c>
      <c r="K14" s="3">
        <v>0</v>
      </c>
      <c r="L14" s="3">
        <v>0</v>
      </c>
      <c r="M14" s="3">
        <v>0</v>
      </c>
      <c r="O14" s="7">
        <f t="shared" si="12"/>
        <v>0.24489795918367346</v>
      </c>
      <c r="P14" s="7">
        <f t="shared" si="4"/>
        <v>0</v>
      </c>
      <c r="Q14" s="7">
        <f t="shared" si="4"/>
        <v>0</v>
      </c>
      <c r="R14" s="7">
        <f t="shared" si="4"/>
        <v>0</v>
      </c>
      <c r="S14" s="7">
        <f t="shared" si="4"/>
        <v>0</v>
      </c>
      <c r="T14" s="7"/>
      <c r="U14" s="7">
        <f t="shared" si="17"/>
        <v>5.6239015817223195E-2</v>
      </c>
      <c r="V14" s="7"/>
      <c r="W14" s="5">
        <f t="shared" si="15"/>
        <v>4.3545918367346941</v>
      </c>
      <c r="X14" s="5">
        <f t="shared" si="15"/>
        <v>0</v>
      </c>
      <c r="Y14" s="5">
        <f t="shared" si="15"/>
        <v>0</v>
      </c>
      <c r="Z14" s="5">
        <f t="shared" si="6"/>
        <v>0</v>
      </c>
      <c r="AA14" s="5">
        <f t="shared" si="6"/>
        <v>0</v>
      </c>
      <c r="AB14" s="5">
        <f t="shared" si="7"/>
        <v>4.3545918367346941</v>
      </c>
      <c r="AC14" s="5"/>
      <c r="AD14" s="5">
        <f>IF(C14&gt;0,((I14*((3*32)+C14))/(4*C14*32))*(1-(C14-I14)/(569-32)),0)</f>
        <v>0.25830863071485577</v>
      </c>
      <c r="AE14" s="5">
        <f t="shared" si="16"/>
        <v>0</v>
      </c>
      <c r="AF14" s="5">
        <f t="shared" si="16"/>
        <v>0</v>
      </c>
      <c r="AG14" s="5">
        <f t="shared" si="16"/>
        <v>0</v>
      </c>
      <c r="AH14" s="5">
        <f t="shared" si="16"/>
        <v>0</v>
      </c>
      <c r="AI14" s="7"/>
      <c r="AQ14" s="3" t="s">
        <v>28</v>
      </c>
      <c r="AR14" s="19">
        <f t="shared" si="18"/>
        <v>4.3545918367346941</v>
      </c>
      <c r="AS14" s="19">
        <f t="shared" si="18"/>
        <v>1.9519725557461409</v>
      </c>
      <c r="AT14" s="19">
        <f t="shared" si="18"/>
        <v>10.735849056603774</v>
      </c>
      <c r="AU14" s="18">
        <f t="shared" si="18"/>
        <v>0</v>
      </c>
      <c r="AV14" s="18">
        <f t="shared" si="18"/>
        <v>0</v>
      </c>
      <c r="AW14" s="18"/>
    </row>
    <row r="15" spans="1:60" x14ac:dyDescent="0.3">
      <c r="A15" s="9" t="s">
        <v>48</v>
      </c>
      <c r="B15" s="2" t="s">
        <v>25</v>
      </c>
      <c r="C15" s="1">
        <v>559</v>
      </c>
      <c r="D15" s="1">
        <v>272</v>
      </c>
      <c r="E15" s="1">
        <v>11</v>
      </c>
      <c r="F15" s="1">
        <v>0</v>
      </c>
      <c r="G15" s="1">
        <v>0</v>
      </c>
      <c r="I15" s="1">
        <v>52</v>
      </c>
      <c r="J15" s="1">
        <v>23</v>
      </c>
      <c r="K15" s="1">
        <v>4</v>
      </c>
      <c r="L15" s="1">
        <v>0</v>
      </c>
      <c r="M15" s="1">
        <v>0</v>
      </c>
      <c r="O15" s="6">
        <f t="shared" si="12"/>
        <v>9.3023255813953487E-2</v>
      </c>
      <c r="P15" s="6">
        <f t="shared" si="4"/>
        <v>8.455882352941177E-2</v>
      </c>
      <c r="Q15" s="6">
        <f t="shared" si="4"/>
        <v>0.36363636363636365</v>
      </c>
      <c r="R15" s="6">
        <f t="shared" si="4"/>
        <v>0</v>
      </c>
      <c r="S15" s="6">
        <f t="shared" si="4"/>
        <v>0</v>
      </c>
      <c r="T15" s="6"/>
      <c r="U15" s="6">
        <f>53/569</f>
        <v>9.3145869947275917E-2</v>
      </c>
      <c r="V15" s="6"/>
      <c r="W15" s="4">
        <f t="shared" si="15"/>
        <v>0.99868363317244413</v>
      </c>
      <c r="X15" s="4">
        <f t="shared" si="15"/>
        <v>0.90781076581576037</v>
      </c>
      <c r="Y15" s="4">
        <f t="shared" si="15"/>
        <v>3.9039451114922818</v>
      </c>
      <c r="Z15" s="4">
        <f t="shared" si="6"/>
        <v>0</v>
      </c>
      <c r="AA15" s="4">
        <f t="shared" si="6"/>
        <v>0</v>
      </c>
      <c r="AB15" s="4">
        <f t="shared" si="7"/>
        <v>3.9039451114922818</v>
      </c>
      <c r="AC15" s="4"/>
      <c r="AD15" s="4">
        <f>IF(C15&gt;0,((I15*((3*53)+C15))/(4*C15*53))*(1-(C15-I15)/(569-53)),0)</f>
        <v>5.4950661754951781E-3</v>
      </c>
      <c r="AE15" s="4">
        <f t="shared" ref="AE15:AH18" si="19">IF(D15&gt;0,((J15*((3*53)+D15))/(4*D15*53))*(1-(D15-J15)/(569-53)),0)</f>
        <v>8.8953266557829813E-2</v>
      </c>
      <c r="AF15" s="4">
        <f t="shared" si="19"/>
        <v>0.28763944845559586</v>
      </c>
      <c r="AG15" s="4">
        <f t="shared" si="19"/>
        <v>0</v>
      </c>
      <c r="AH15" s="4">
        <f t="shared" si="19"/>
        <v>0</v>
      </c>
      <c r="AI15" s="6"/>
    </row>
    <row r="16" spans="1:60" x14ac:dyDescent="0.3">
      <c r="B16" s="2" t="s">
        <v>26</v>
      </c>
      <c r="C16" s="1">
        <v>46</v>
      </c>
      <c r="D16" s="1">
        <v>7</v>
      </c>
      <c r="E16" s="1">
        <v>0</v>
      </c>
      <c r="F16" s="1">
        <v>0</v>
      </c>
      <c r="G16" s="1">
        <v>0</v>
      </c>
      <c r="I16" s="1">
        <v>6</v>
      </c>
      <c r="J16" s="1">
        <v>2</v>
      </c>
      <c r="K16" s="1">
        <v>0</v>
      </c>
      <c r="L16" s="1">
        <v>0</v>
      </c>
      <c r="M16" s="1">
        <v>0</v>
      </c>
      <c r="O16" s="6">
        <f t="shared" si="12"/>
        <v>0.13043478260869565</v>
      </c>
      <c r="P16" s="6">
        <f t="shared" si="4"/>
        <v>0.2857142857142857</v>
      </c>
      <c r="Q16" s="6">
        <f t="shared" si="4"/>
        <v>0</v>
      </c>
      <c r="R16" s="6">
        <f t="shared" si="4"/>
        <v>0</v>
      </c>
      <c r="S16" s="6">
        <f t="shared" si="4"/>
        <v>0</v>
      </c>
      <c r="T16" s="6"/>
      <c r="U16" s="6">
        <f t="shared" ref="U16:U18" si="20">53/569</f>
        <v>9.3145869947275917E-2</v>
      </c>
      <c r="V16" s="6"/>
      <c r="W16" s="4">
        <f t="shared" si="15"/>
        <v>1.4003281378178836</v>
      </c>
      <c r="X16" s="4">
        <f t="shared" si="15"/>
        <v>3.0673854447439353</v>
      </c>
      <c r="Y16" s="4">
        <f t="shared" si="15"/>
        <v>0</v>
      </c>
      <c r="Z16" s="4">
        <f t="shared" si="6"/>
        <v>0</v>
      </c>
      <c r="AA16" s="4">
        <f t="shared" si="6"/>
        <v>0</v>
      </c>
      <c r="AB16" s="4">
        <f t="shared" si="7"/>
        <v>3.0673854447439353</v>
      </c>
      <c r="AC16" s="4"/>
      <c r="AD16" s="4">
        <f>IF(C16&gt;0,((I16*((3*53)+C16))/(4*C16*53))*(1-(C16-I16)/(569-53)),0)</f>
        <v>0.11635061144285251</v>
      </c>
      <c r="AE16" s="4">
        <f t="shared" si="19"/>
        <v>0.22155185022670762</v>
      </c>
      <c r="AF16" s="4">
        <f t="shared" si="19"/>
        <v>0</v>
      </c>
      <c r="AG16" s="4">
        <f t="shared" si="19"/>
        <v>0</v>
      </c>
      <c r="AH16" s="4">
        <f t="shared" si="19"/>
        <v>0</v>
      </c>
      <c r="AI16" s="6"/>
    </row>
    <row r="17" spans="1:70" x14ac:dyDescent="0.3">
      <c r="B17" s="2" t="s">
        <v>27</v>
      </c>
      <c r="C17" s="1">
        <v>515</v>
      </c>
      <c r="D17" s="1">
        <v>91</v>
      </c>
      <c r="E17" s="1">
        <v>3</v>
      </c>
      <c r="F17" s="1">
        <v>0</v>
      </c>
      <c r="G17" s="1">
        <v>0</v>
      </c>
      <c r="I17" s="1">
        <v>49</v>
      </c>
      <c r="J17" s="1">
        <v>18</v>
      </c>
      <c r="K17" s="1">
        <v>2</v>
      </c>
      <c r="L17" s="1">
        <v>0</v>
      </c>
      <c r="M17" s="1">
        <v>0</v>
      </c>
      <c r="O17" s="6">
        <f t="shared" si="12"/>
        <v>9.5145631067961159E-2</v>
      </c>
      <c r="P17" s="6">
        <f t="shared" si="4"/>
        <v>0.19780219780219779</v>
      </c>
      <c r="Q17" s="6">
        <f t="shared" si="4"/>
        <v>0.66666666666666663</v>
      </c>
      <c r="R17" s="6">
        <f t="shared" si="4"/>
        <v>0</v>
      </c>
      <c r="S17" s="6">
        <f t="shared" si="4"/>
        <v>0</v>
      </c>
      <c r="T17" s="6"/>
      <c r="U17" s="6">
        <f t="shared" si="20"/>
        <v>9.3145869947275917E-2</v>
      </c>
      <c r="V17" s="6"/>
      <c r="W17" s="4">
        <f t="shared" si="15"/>
        <v>1.0214691335409416</v>
      </c>
      <c r="X17" s="4">
        <f t="shared" si="15"/>
        <v>2.1235745386688785</v>
      </c>
      <c r="Y17" s="4">
        <f t="shared" si="15"/>
        <v>7.1572327044025155</v>
      </c>
      <c r="Z17" s="4">
        <f t="shared" si="6"/>
        <v>0</v>
      </c>
      <c r="AA17" s="4">
        <f t="shared" si="6"/>
        <v>0</v>
      </c>
      <c r="AB17" s="4">
        <f t="shared" si="7"/>
        <v>7.1572327044025155</v>
      </c>
      <c r="AC17" s="4"/>
      <c r="AD17" s="4">
        <f>IF(C17&gt;0,((I17*((3*53)+C17))/(4*C17*53))*(1-(C17-I17)/(569-53)),0)</f>
        <v>2.9311172361692717E-2</v>
      </c>
      <c r="AE17" s="4">
        <f t="shared" si="19"/>
        <v>0.20025772823052332</v>
      </c>
      <c r="AF17" s="4">
        <f t="shared" si="19"/>
        <v>0.50844668714348396</v>
      </c>
      <c r="AG17" s="4">
        <f t="shared" si="19"/>
        <v>0</v>
      </c>
      <c r="AH17" s="4">
        <f t="shared" si="19"/>
        <v>0</v>
      </c>
      <c r="AI17" s="6"/>
    </row>
    <row r="18" spans="1:70" s="3" customFormat="1" x14ac:dyDescent="0.3">
      <c r="B18" s="3" t="s">
        <v>28</v>
      </c>
      <c r="C18" s="3">
        <v>370</v>
      </c>
      <c r="D18" s="3">
        <v>22</v>
      </c>
      <c r="E18" s="3">
        <v>2</v>
      </c>
      <c r="F18" s="3">
        <v>0</v>
      </c>
      <c r="G18" s="3">
        <v>0</v>
      </c>
      <c r="I18" s="3">
        <v>29</v>
      </c>
      <c r="J18" s="3">
        <v>4</v>
      </c>
      <c r="K18" s="3">
        <v>2</v>
      </c>
      <c r="L18" s="3">
        <v>0</v>
      </c>
      <c r="M18" s="3">
        <v>0</v>
      </c>
      <c r="O18" s="7">
        <f t="shared" si="12"/>
        <v>7.8378378378378383E-2</v>
      </c>
      <c r="P18" s="7">
        <f t="shared" si="4"/>
        <v>0.18181818181818182</v>
      </c>
      <c r="Q18" s="7">
        <f t="shared" si="4"/>
        <v>1</v>
      </c>
      <c r="R18" s="7">
        <f t="shared" si="4"/>
        <v>0</v>
      </c>
      <c r="S18" s="7">
        <f t="shared" si="4"/>
        <v>0</v>
      </c>
      <c r="T18" s="7"/>
      <c r="U18" s="7">
        <f t="shared" si="20"/>
        <v>9.3145869947275917E-2</v>
      </c>
      <c r="V18" s="7"/>
      <c r="W18" s="5">
        <f t="shared" si="15"/>
        <v>0.84145843957164723</v>
      </c>
      <c r="X18" s="5">
        <f t="shared" si="15"/>
        <v>1.9519725557461409</v>
      </c>
      <c r="Y18" s="5">
        <f t="shared" si="15"/>
        <v>10.735849056603774</v>
      </c>
      <c r="Z18" s="5">
        <f t="shared" si="6"/>
        <v>0</v>
      </c>
      <c r="AA18" s="5">
        <f t="shared" si="6"/>
        <v>0</v>
      </c>
      <c r="AB18" s="5">
        <f t="shared" si="7"/>
        <v>10.735849056603774</v>
      </c>
      <c r="AC18" s="5"/>
      <c r="AD18" s="5">
        <f>IF(C18&gt;0,((I18*((3*53)+C18))/(4*C18*53))*(1-(C18-I18)/(569-53)),0)</f>
        <v>6.6329150014428656E-2</v>
      </c>
      <c r="AE18" s="5">
        <f t="shared" si="19"/>
        <v>0.1498165064422195</v>
      </c>
      <c r="AF18" s="5">
        <f t="shared" si="19"/>
        <v>0.75943396226415094</v>
      </c>
      <c r="AG18" s="5">
        <f t="shared" si="19"/>
        <v>0</v>
      </c>
      <c r="AH18" s="5">
        <f t="shared" si="19"/>
        <v>0</v>
      </c>
      <c r="AI18" s="7"/>
    </row>
    <row r="19" spans="1:70" x14ac:dyDescent="0.3">
      <c r="A19" s="9" t="s">
        <v>47</v>
      </c>
      <c r="B19" s="2" t="s">
        <v>25</v>
      </c>
      <c r="C19" s="1">
        <v>551</v>
      </c>
      <c r="D19" s="1">
        <v>362</v>
      </c>
      <c r="E19" s="1">
        <v>42</v>
      </c>
      <c r="F19" s="1">
        <v>0</v>
      </c>
      <c r="G19" s="1">
        <v>0</v>
      </c>
      <c r="I19" s="1">
        <v>47</v>
      </c>
      <c r="J19" s="1">
        <v>27</v>
      </c>
      <c r="K19" s="1">
        <v>3</v>
      </c>
      <c r="L19" s="1">
        <v>0</v>
      </c>
      <c r="M19" s="1">
        <v>0</v>
      </c>
      <c r="O19" s="6">
        <f t="shared" si="12"/>
        <v>8.5299455535390201E-2</v>
      </c>
      <c r="P19" s="6">
        <f t="shared" si="4"/>
        <v>7.4585635359116026E-2</v>
      </c>
      <c r="Q19" s="6">
        <f t="shared" si="4"/>
        <v>7.1428571428571425E-2</v>
      </c>
      <c r="R19" s="6">
        <f t="shared" si="4"/>
        <v>0</v>
      </c>
      <c r="S19" s="6">
        <f t="shared" si="4"/>
        <v>0</v>
      </c>
      <c r="T19" s="6"/>
      <c r="U19" s="6">
        <f>57/569</f>
        <v>0.10017574692442882</v>
      </c>
      <c r="V19" s="6"/>
      <c r="W19" s="4">
        <f t="shared" si="15"/>
        <v>0.85149807367784258</v>
      </c>
      <c r="X19" s="4">
        <f t="shared" si="15"/>
        <v>0.74454783367257926</v>
      </c>
      <c r="Y19" s="4">
        <f t="shared" si="15"/>
        <v>0.71303258145363402</v>
      </c>
      <c r="Z19" s="4">
        <f t="shared" si="6"/>
        <v>0</v>
      </c>
      <c r="AA19" s="4">
        <f t="shared" si="6"/>
        <v>0</v>
      </c>
      <c r="AB19" s="4">
        <f t="shared" si="7"/>
        <v>0.85149807367784258</v>
      </c>
      <c r="AC19" s="4"/>
      <c r="AD19" s="4">
        <f>IF(C19&gt;0,((I19*((3*57)+C19))/(4*C19*57))*(1-(C19-I19)/(569-57)),0)</f>
        <v>4.2205459770114943E-3</v>
      </c>
      <c r="AE19" s="4">
        <f t="shared" ref="AE19:AH22" si="21">IF(D19&gt;0,((J19*((3*57)+D19))/(4*D19*57))*(1-(D19-J19)/(569-57)),0)</f>
        <v>6.0276893378343993E-2</v>
      </c>
      <c r="AF19" s="4">
        <f t="shared" si="21"/>
        <v>6.1646425634398497E-2</v>
      </c>
      <c r="AG19" s="4">
        <f t="shared" si="21"/>
        <v>0</v>
      </c>
      <c r="AH19" s="4">
        <f t="shared" si="21"/>
        <v>0</v>
      </c>
      <c r="AI19" s="6"/>
      <c r="AQ19" s="2" t="s">
        <v>25</v>
      </c>
      <c r="AS19" s="11"/>
    </row>
    <row r="20" spans="1:70" x14ac:dyDescent="0.3">
      <c r="B20" s="2" t="s">
        <v>26</v>
      </c>
      <c r="C20" s="1">
        <v>567</v>
      </c>
      <c r="D20" s="1">
        <v>532</v>
      </c>
      <c r="E20" s="1">
        <v>196</v>
      </c>
      <c r="F20" s="1">
        <v>5</v>
      </c>
      <c r="G20" s="1">
        <v>0</v>
      </c>
      <c r="I20" s="1">
        <v>57</v>
      </c>
      <c r="J20" s="1">
        <v>48</v>
      </c>
      <c r="K20" s="1">
        <v>11</v>
      </c>
      <c r="L20" s="1">
        <v>1</v>
      </c>
      <c r="M20" s="1">
        <v>0</v>
      </c>
      <c r="O20" s="6">
        <f t="shared" si="12"/>
        <v>0.10052910052910052</v>
      </c>
      <c r="P20" s="6">
        <f t="shared" si="12"/>
        <v>9.0225563909774431E-2</v>
      </c>
      <c r="Q20" s="6">
        <f t="shared" si="12"/>
        <v>5.6122448979591837E-2</v>
      </c>
      <c r="R20" s="6">
        <f t="shared" si="12"/>
        <v>0.2</v>
      </c>
      <c r="S20" s="6">
        <f t="shared" si="12"/>
        <v>0</v>
      </c>
      <c r="T20" s="6"/>
      <c r="U20" s="6">
        <f t="shared" ref="U20:U22" si="22">57/569</f>
        <v>0.10017574692442882</v>
      </c>
      <c r="V20" s="6"/>
      <c r="W20" s="4">
        <f t="shared" si="15"/>
        <v>1.0035273368606701</v>
      </c>
      <c r="X20" s="4">
        <f t="shared" si="15"/>
        <v>0.90067273446774831</v>
      </c>
      <c r="Y20" s="4">
        <f t="shared" si="15"/>
        <v>0.56023988542785541</v>
      </c>
      <c r="Z20" s="4">
        <f t="shared" si="15"/>
        <v>1.9964912280701756</v>
      </c>
      <c r="AA20" s="4">
        <f t="shared" si="15"/>
        <v>0</v>
      </c>
      <c r="AB20" s="4">
        <f t="shared" si="7"/>
        <v>1.9964912280701756</v>
      </c>
      <c r="AC20" s="4"/>
      <c r="AD20" s="4">
        <f>IF(C20&gt;0,((I20*((3*57)+C20))/(4*C20*57))*(1-(C20-I20)/(569-57)),0)</f>
        <v>1.2710813492063492E-3</v>
      </c>
      <c r="AE20" s="4">
        <f t="shared" si="21"/>
        <v>1.5213815789473683E-2</v>
      </c>
      <c r="AF20" s="4">
        <f t="shared" si="21"/>
        <v>5.7695989065856608E-2</v>
      </c>
      <c r="AG20" s="4">
        <f t="shared" si="21"/>
        <v>0.15317982456140353</v>
      </c>
      <c r="AH20" s="4">
        <f t="shared" si="21"/>
        <v>0</v>
      </c>
      <c r="AI20" s="6"/>
      <c r="AQ20" s="2" t="s">
        <v>26</v>
      </c>
    </row>
    <row r="21" spans="1:70" x14ac:dyDescent="0.3">
      <c r="B21" s="2" t="s">
        <v>27</v>
      </c>
      <c r="C21" s="1">
        <v>566</v>
      </c>
      <c r="D21" s="1">
        <v>444</v>
      </c>
      <c r="E21" s="1">
        <v>88</v>
      </c>
      <c r="F21" s="1">
        <v>1</v>
      </c>
      <c r="G21" s="1">
        <v>0</v>
      </c>
      <c r="I21" s="1">
        <v>56</v>
      </c>
      <c r="J21" s="1">
        <v>33</v>
      </c>
      <c r="K21" s="1">
        <v>4</v>
      </c>
      <c r="L21" s="1">
        <v>0</v>
      </c>
      <c r="M21" s="1">
        <v>0</v>
      </c>
      <c r="O21" s="6">
        <f t="shared" si="12"/>
        <v>9.8939929328621903E-2</v>
      </c>
      <c r="P21" s="6">
        <f t="shared" si="12"/>
        <v>7.4324324324324328E-2</v>
      </c>
      <c r="Q21" s="6">
        <f t="shared" si="12"/>
        <v>4.5454545454545456E-2</v>
      </c>
      <c r="R21" s="6">
        <f t="shared" si="12"/>
        <v>0</v>
      </c>
      <c r="S21" s="6">
        <f t="shared" si="12"/>
        <v>0</v>
      </c>
      <c r="T21" s="6"/>
      <c r="U21" s="6">
        <f t="shared" si="22"/>
        <v>0.10017574692442882</v>
      </c>
      <c r="V21" s="6"/>
      <c r="W21" s="4">
        <f t="shared" si="15"/>
        <v>0.98766350505238354</v>
      </c>
      <c r="X21" s="4">
        <f t="shared" si="15"/>
        <v>0.74193930772878147</v>
      </c>
      <c r="Y21" s="4">
        <f t="shared" si="15"/>
        <v>0.45374800637958534</v>
      </c>
      <c r="Z21" s="4">
        <f t="shared" si="15"/>
        <v>0</v>
      </c>
      <c r="AA21" s="4">
        <f t="shared" si="15"/>
        <v>0</v>
      </c>
      <c r="AB21" s="4">
        <f t="shared" si="7"/>
        <v>0.98766350505238354</v>
      </c>
      <c r="AC21" s="4"/>
      <c r="AD21" s="4">
        <f>IF(C21&gt;0,((I21*((3*57)+C21))/(4*C21*57))*(1-(C21-I21)/(569-57)),0)</f>
        <v>1.2492928987663506E-3</v>
      </c>
      <c r="AE21" s="4">
        <f t="shared" si="21"/>
        <v>3.9547829336326459E-2</v>
      </c>
      <c r="AF21" s="4">
        <f t="shared" si="21"/>
        <v>4.316343949362042E-2</v>
      </c>
      <c r="AG21" s="4">
        <f t="shared" si="21"/>
        <v>0</v>
      </c>
      <c r="AH21" s="4">
        <f t="shared" si="21"/>
        <v>0</v>
      </c>
      <c r="AI21" s="6"/>
      <c r="AQ21" s="2" t="s">
        <v>27</v>
      </c>
    </row>
    <row r="22" spans="1:70" s="3" customFormat="1" x14ac:dyDescent="0.3">
      <c r="B22" s="3" t="s">
        <v>28</v>
      </c>
      <c r="C22" s="3">
        <v>19</v>
      </c>
      <c r="D22" s="3">
        <v>3</v>
      </c>
      <c r="E22" s="3">
        <v>0</v>
      </c>
      <c r="F22" s="3">
        <v>0</v>
      </c>
      <c r="G22" s="3">
        <v>0</v>
      </c>
      <c r="I22" s="3">
        <v>1</v>
      </c>
      <c r="J22" s="3">
        <v>0</v>
      </c>
      <c r="K22" s="3">
        <v>0</v>
      </c>
      <c r="L22" s="3">
        <v>0</v>
      </c>
      <c r="M22" s="3">
        <v>0</v>
      </c>
      <c r="O22" s="7">
        <f t="shared" si="12"/>
        <v>5.2631578947368418E-2</v>
      </c>
      <c r="P22" s="7">
        <f t="shared" si="12"/>
        <v>0</v>
      </c>
      <c r="Q22" s="7">
        <f t="shared" si="12"/>
        <v>0</v>
      </c>
      <c r="R22" s="7">
        <f t="shared" si="12"/>
        <v>0</v>
      </c>
      <c r="S22" s="7">
        <f t="shared" si="12"/>
        <v>0</v>
      </c>
      <c r="T22" s="7"/>
      <c r="U22" s="7">
        <f t="shared" si="22"/>
        <v>0.10017574692442882</v>
      </c>
      <c r="V22" s="7"/>
      <c r="W22" s="5">
        <f t="shared" si="15"/>
        <v>0.52539242843951983</v>
      </c>
      <c r="X22" s="5">
        <f t="shared" si="15"/>
        <v>0</v>
      </c>
      <c r="Y22" s="5">
        <f t="shared" si="15"/>
        <v>0</v>
      </c>
      <c r="Z22" s="5">
        <f t="shared" si="15"/>
        <v>0</v>
      </c>
      <c r="AA22" s="5">
        <f t="shared" si="15"/>
        <v>0</v>
      </c>
      <c r="AB22" s="5">
        <f t="shared" si="7"/>
        <v>0.52539242843951983</v>
      </c>
      <c r="AC22" s="5"/>
      <c r="AD22" s="5">
        <f>IF(C22&gt;0,((I22*((3*57)+C22))/(4*C22*57))*(1-(C22-I22)/(569-57)),0)</f>
        <v>4.2317708333333329E-2</v>
      </c>
      <c r="AE22" s="5">
        <f t="shared" si="21"/>
        <v>0</v>
      </c>
      <c r="AF22" s="5">
        <f t="shared" si="21"/>
        <v>0</v>
      </c>
      <c r="AG22" s="5">
        <f t="shared" si="21"/>
        <v>0</v>
      </c>
      <c r="AH22" s="5">
        <f t="shared" si="21"/>
        <v>0</v>
      </c>
      <c r="AI22" s="7"/>
      <c r="AQ22" s="3" t="s">
        <v>28</v>
      </c>
    </row>
    <row r="23" spans="1:70" x14ac:dyDescent="0.3">
      <c r="A23" s="9"/>
      <c r="C23" s="1"/>
      <c r="D23" s="1"/>
      <c r="E23" s="1"/>
      <c r="F23" s="1"/>
      <c r="G23" s="1"/>
      <c r="I23" s="1"/>
      <c r="J23" s="1"/>
      <c r="K23" s="1"/>
      <c r="L23" s="1"/>
      <c r="M23" s="1"/>
      <c r="O23" s="6">
        <f t="shared" si="12"/>
        <v>0</v>
      </c>
      <c r="P23" s="6">
        <f t="shared" si="12"/>
        <v>0</v>
      </c>
      <c r="Q23" s="6">
        <f t="shared" si="12"/>
        <v>0</v>
      </c>
      <c r="R23" s="6">
        <f t="shared" si="12"/>
        <v>0</v>
      </c>
      <c r="S23" s="6">
        <f t="shared" si="12"/>
        <v>0</v>
      </c>
      <c r="T23" s="6"/>
      <c r="U23" s="6"/>
      <c r="V23" s="6"/>
      <c r="W23" s="4"/>
      <c r="X23" s="4"/>
      <c r="Y23" s="4"/>
      <c r="Z23" s="4"/>
      <c r="AA23" s="4"/>
      <c r="AB23" s="4"/>
      <c r="AC23" s="4"/>
      <c r="AD23" s="4">
        <f>IF(C23&gt;0,((I23*((3*42)+C23))/(4*C23*42))*(1-(C23-I23)/(604-42)),0)</f>
        <v>0</v>
      </c>
      <c r="AE23" s="4">
        <f>IF(D23&gt;0,((J23*((3*42)+D23))/(4*D23*42))*(1-(D23-J23)/(604-42)),0)</f>
        <v>0</v>
      </c>
      <c r="AF23" s="4">
        <f>IF(E23&gt;0,((K23*((3*42)+E23))/(4*E23*42))*(1-(E23-K23)/(604-42)),0)</f>
        <v>0</v>
      </c>
      <c r="AG23" s="4">
        <f>IF(F23&gt;0,((L23*((3*42)+F23))/(4*F23*42))*(1-(F23-L23)/(604-42)),0)</f>
        <v>0</v>
      </c>
      <c r="AH23" s="4">
        <f>IF(G23&gt;0,((M23*((3*42)+G23))/(4*G23*42))*(1-(G23-M23)/(604-42)),0)</f>
        <v>0</v>
      </c>
    </row>
    <row r="24" spans="1:70" x14ac:dyDescent="0.3">
      <c r="C24" s="1"/>
      <c r="D24" s="1"/>
      <c r="E24" s="1"/>
      <c r="F24" s="1"/>
      <c r="G24" s="1"/>
      <c r="I24" s="1"/>
      <c r="J24" s="1"/>
      <c r="K24" s="1"/>
      <c r="L24" s="1"/>
      <c r="M24" s="1"/>
      <c r="O24" s="6">
        <f t="shared" ref="O24:S34" si="23">IF(I24&gt;0, I24/C24, 0)</f>
        <v>0</v>
      </c>
      <c r="P24" s="6">
        <f t="shared" si="23"/>
        <v>0</v>
      </c>
      <c r="Q24" s="6">
        <f t="shared" si="23"/>
        <v>0</v>
      </c>
      <c r="R24" s="6">
        <f t="shared" si="23"/>
        <v>0</v>
      </c>
      <c r="S24" s="6">
        <f t="shared" si="23"/>
        <v>0</v>
      </c>
      <c r="T24" s="6"/>
      <c r="U24" s="6"/>
      <c r="V24" s="6"/>
      <c r="W24" s="4"/>
      <c r="X24" s="4"/>
      <c r="Y24" s="4"/>
      <c r="Z24" s="4"/>
      <c r="AA24" s="4"/>
      <c r="AB24" s="4"/>
      <c r="AC24" s="4"/>
      <c r="AD24" s="4">
        <f t="shared" ref="AD24:AH26" si="24">IF(C24&gt;0,((I24*((3*42)+C24))/(4*C24*42))*(1-(C24-I24)/(604-42)),0)</f>
        <v>0</v>
      </c>
      <c r="AE24" s="4">
        <f t="shared" si="24"/>
        <v>0</v>
      </c>
      <c r="AF24" s="4">
        <f t="shared" si="24"/>
        <v>0</v>
      </c>
      <c r="AG24" s="4">
        <f t="shared" si="24"/>
        <v>0</v>
      </c>
      <c r="AH24" s="4">
        <f t="shared" si="24"/>
        <v>0</v>
      </c>
    </row>
    <row r="25" spans="1:70" x14ac:dyDescent="0.3">
      <c r="C25" s="1"/>
      <c r="D25" s="1"/>
      <c r="E25" s="1"/>
      <c r="F25" s="1"/>
      <c r="G25" s="1"/>
      <c r="I25" s="1"/>
      <c r="J25" s="1"/>
      <c r="K25" s="1"/>
      <c r="L25" s="1"/>
      <c r="M25" s="1"/>
      <c r="O25" s="6">
        <f t="shared" si="23"/>
        <v>0</v>
      </c>
      <c r="P25" s="6">
        <f t="shared" si="23"/>
        <v>0</v>
      </c>
      <c r="Q25" s="6">
        <f t="shared" si="23"/>
        <v>0</v>
      </c>
      <c r="R25" s="6">
        <f t="shared" si="23"/>
        <v>0</v>
      </c>
      <c r="S25" s="6">
        <f t="shared" si="23"/>
        <v>0</v>
      </c>
      <c r="T25" s="6"/>
      <c r="U25" s="6"/>
      <c r="V25" s="6"/>
      <c r="W25" s="4"/>
      <c r="X25" s="4"/>
      <c r="Y25" s="4"/>
      <c r="Z25" s="4"/>
      <c r="AA25" s="4"/>
      <c r="AB25" s="4"/>
      <c r="AC25" s="4"/>
      <c r="AD25" s="4">
        <f t="shared" si="24"/>
        <v>0</v>
      </c>
      <c r="AE25" s="4">
        <f t="shared" si="24"/>
        <v>0</v>
      </c>
      <c r="AF25" s="4">
        <f t="shared" si="24"/>
        <v>0</v>
      </c>
      <c r="AG25" s="4">
        <f t="shared" si="24"/>
        <v>0</v>
      </c>
      <c r="AH25" s="4">
        <f t="shared" si="24"/>
        <v>0</v>
      </c>
      <c r="BD25" s="2" t="s">
        <v>25</v>
      </c>
      <c r="BH25" s="2" t="s">
        <v>26</v>
      </c>
      <c r="BL25" s="2" t="s">
        <v>27</v>
      </c>
      <c r="BP25" s="2" t="s">
        <v>28</v>
      </c>
    </row>
    <row r="26" spans="1:70" s="3" customFormat="1" x14ac:dyDescent="0.3">
      <c r="O26" s="7">
        <f t="shared" si="23"/>
        <v>0</v>
      </c>
      <c r="P26" s="7">
        <f t="shared" si="23"/>
        <v>0</v>
      </c>
      <c r="Q26" s="7">
        <f t="shared" si="23"/>
        <v>0</v>
      </c>
      <c r="R26" s="7">
        <f t="shared" si="23"/>
        <v>0</v>
      </c>
      <c r="S26" s="7">
        <f t="shared" si="23"/>
        <v>0</v>
      </c>
      <c r="T26" s="7"/>
      <c r="U26" s="7"/>
      <c r="V26" s="7"/>
      <c r="W26" s="5"/>
      <c r="X26" s="5"/>
      <c r="Y26" s="5"/>
      <c r="Z26" s="5"/>
      <c r="AA26" s="5"/>
      <c r="AB26" s="5"/>
      <c r="AC26" s="5"/>
      <c r="AD26" s="5">
        <f t="shared" si="24"/>
        <v>0</v>
      </c>
      <c r="AE26" s="5">
        <f t="shared" si="24"/>
        <v>0</v>
      </c>
      <c r="AF26" s="5">
        <f t="shared" si="24"/>
        <v>0</v>
      </c>
      <c r="AG26" s="5">
        <f t="shared" si="24"/>
        <v>0</v>
      </c>
      <c r="AH26" s="5">
        <f t="shared" si="24"/>
        <v>0</v>
      </c>
      <c r="AQ26" s="3" t="s">
        <v>29</v>
      </c>
      <c r="AX26" s="3" t="s">
        <v>32</v>
      </c>
      <c r="AZ26" s="3" t="s">
        <v>40</v>
      </c>
      <c r="BA26" s="3" t="s">
        <v>35</v>
      </c>
      <c r="BD26" s="3" t="s">
        <v>32</v>
      </c>
      <c r="BF26" s="3" t="s">
        <v>40</v>
      </c>
      <c r="BH26" s="3" t="s">
        <v>32</v>
      </c>
      <c r="BJ26" s="3" t="s">
        <v>40</v>
      </c>
      <c r="BL26" s="3" t="s">
        <v>32</v>
      </c>
      <c r="BN26" s="3" t="s">
        <v>40</v>
      </c>
      <c r="BP26" s="3" t="s">
        <v>32</v>
      </c>
      <c r="BR26" s="3" t="s">
        <v>40</v>
      </c>
    </row>
    <row r="27" spans="1:70" x14ac:dyDescent="0.3">
      <c r="A27" s="9"/>
      <c r="C27" s="1"/>
      <c r="D27" s="1"/>
      <c r="E27" s="1"/>
      <c r="F27" s="1"/>
      <c r="G27" s="1"/>
      <c r="I27" s="1"/>
      <c r="J27" s="1"/>
      <c r="K27" s="1"/>
      <c r="L27" s="1"/>
      <c r="M27" s="1"/>
      <c r="O27" s="6">
        <f t="shared" si="23"/>
        <v>0</v>
      </c>
      <c r="P27" s="6">
        <f t="shared" si="23"/>
        <v>0</v>
      </c>
      <c r="Q27" s="6">
        <f t="shared" si="23"/>
        <v>0</v>
      </c>
      <c r="R27" s="6">
        <f t="shared" si="23"/>
        <v>0</v>
      </c>
      <c r="S27" s="6">
        <f t="shared" si="23"/>
        <v>0</v>
      </c>
      <c r="T27" s="6"/>
      <c r="U27" s="6"/>
      <c r="V27" s="6"/>
      <c r="W27" s="4"/>
      <c r="X27" s="4"/>
      <c r="Y27" s="4"/>
      <c r="Z27" s="4"/>
      <c r="AA27" s="4"/>
      <c r="AB27" s="4"/>
      <c r="AC27" s="4"/>
      <c r="AD27" s="4">
        <f>IF(C27&gt;0,((I27*((3*58)+C27))/(4*C27*58))*(1-(C27-I27)/(604-58)),0)</f>
        <v>0</v>
      </c>
      <c r="AE27" s="4">
        <f>IF(D27&gt;0,((J27*((3*58)+D27))/(4*D27*58))*(1-(D27-J27)/(604-58)),0)</f>
        <v>0</v>
      </c>
      <c r="AF27" s="4">
        <f>IF(E27&gt;0,((K27*((3*58)+E27))/(4*E27*58))*(1-(E27-K27)/(604-58)),0)</f>
        <v>0</v>
      </c>
      <c r="AG27" s="4">
        <f>IF(F27&gt;0,((L27*((3*58)+F27))/(4*F27*58))*(1-(F27-L27)/(604-58)),0)</f>
        <v>0</v>
      </c>
      <c r="AH27" s="4">
        <f>IF(G27&gt;0,((M27*((3*58)+G27))/(4*G27*58))*(1-(G27-M27)/(604-58)),0)</f>
        <v>0</v>
      </c>
      <c r="AQ27" s="21" t="s">
        <v>25</v>
      </c>
      <c r="AR27" s="22">
        <f t="shared" ref="AR27:AV30" si="25">COUNTIF(W3, "&gt;1") + COUNTIF(W7, "&gt;1") + COUNTIF(W11, "&gt;1") + COUNTIF(W15, "&gt;1") + COUNTIF(W19, "&gt;1") + COUNTIF(W23, "&gt;1") + COUNTIF(W27, "&gt;1") + COUNTIF(W31, "&gt;1")</f>
        <v>3</v>
      </c>
      <c r="AS27" s="22">
        <f t="shared" si="25"/>
        <v>2</v>
      </c>
      <c r="AT27" s="13">
        <f t="shared" si="25"/>
        <v>3</v>
      </c>
      <c r="AU27" s="13">
        <f t="shared" si="25"/>
        <v>0</v>
      </c>
      <c r="AV27" s="23">
        <f t="shared" si="25"/>
        <v>0</v>
      </c>
      <c r="AW27" s="10"/>
      <c r="AX27" s="2" t="s">
        <v>44</v>
      </c>
      <c r="AY27" s="11">
        <f>MAX(W3:AA6)</f>
        <v>2.9179487179487178</v>
      </c>
      <c r="AZ27" s="11">
        <f>_xlfn.IFNA(VLOOKUP(AY27, W3:AH6,8,0), _xlfn.IFNA(VLOOKUP(AY27, X3:AH6,8,0), _xlfn.IFNA(VLOOKUP(AY27, Y3:AH6,8,0), _xlfn.IFNA(VLOOKUP(AY27, Z3:AH6,8,0), VLOOKUP(AY27, AA3:AH6,8,0)))))</f>
        <v>0.25283882783882783</v>
      </c>
      <c r="BA27" s="2" t="s">
        <v>44</v>
      </c>
      <c r="BB27" s="11">
        <f>MAX(AD3:AH6)</f>
        <v>0.25283882783882783</v>
      </c>
      <c r="BD27" s="2" t="s">
        <v>44</v>
      </c>
      <c r="BE27" s="2">
        <f>MAX($W3:$AA3)</f>
        <v>1.0750337381916328</v>
      </c>
      <c r="BF27" s="2">
        <f>_xlfn.IFNA(VLOOKUP($BE27, $W3:$AH3,8,0), _xlfn.IFNA(VLOOKUP($BE27, $X3:$AH3,8,0), _xlfn.IFNA(VLOOKUP($BE27, $Y3:$AH3,8,0), _xlfn.IFNA(VLOOKUP($BE27, $Z3:$AH3,8,0), VLOOKUP($BE27, $AA3:$AH3,8,0)))))</f>
        <v>0.10721997300944669</v>
      </c>
      <c r="BH27" s="2" t="s">
        <v>44</v>
      </c>
      <c r="BI27" s="2">
        <f>MAX($W4:$AA4)</f>
        <v>1.4006153846153848</v>
      </c>
      <c r="BJ27" s="2">
        <f>_xlfn.IFNA(VLOOKUP($BI27, $W4:$AH4,8,0), _xlfn.IFNA(VLOOKUP($BI27, $X4:$AH4,8,0), _xlfn.IFNA(VLOOKUP($BI27, $Y4:$AH4,8,0), _xlfn.IFNA(VLOOKUP($BI27, $Z4:$AH4,8,0), VLOOKUP($BI27, $AA4:$AH4,8,0)))))</f>
        <v>0.12974358974358974</v>
      </c>
      <c r="BL27" s="2" t="s">
        <v>44</v>
      </c>
      <c r="BM27" s="2">
        <f>MAX($W5:$AA5)</f>
        <v>1.0874343048256092</v>
      </c>
      <c r="BN27" s="2">
        <f>_xlfn.IFNA(VLOOKUP($BM27, $W5:$AH5,8,0), _xlfn.IFNA(VLOOKUP($BM27, $X5:$AH5,8,0), _xlfn.IFNA(VLOOKUP($BM27, $Y5:$AH5,8,0), _xlfn.IFNA(VLOOKUP($BM27, $Z5:$AH5,8,0), VLOOKUP($BM27, $AA5:$AH5,8,0)))))</f>
        <v>0.12250585853070325</v>
      </c>
      <c r="BP27" s="2" t="s">
        <v>44</v>
      </c>
      <c r="BQ27" s="2">
        <f>MAX($W6:$AA6)</f>
        <v>2.9179487179487178</v>
      </c>
      <c r="BR27" s="2">
        <f>_xlfn.IFNA(VLOOKUP($BQ27, $W6:$AH6,8,0), _xlfn.IFNA(VLOOKUP($BQ27, $X6:$AH6,8,0), _xlfn.IFNA(VLOOKUP($BQ27, $Y6:$AH6,8,0), _xlfn.IFNA(VLOOKUP($BQ27, $Z6:$AH6,8,0), VLOOKUP($BQ27, $AA6:$AH6,8,0)))))</f>
        <v>0.25283882783882783</v>
      </c>
    </row>
    <row r="28" spans="1:70" x14ac:dyDescent="0.3">
      <c r="C28" s="1"/>
      <c r="D28" s="1"/>
      <c r="E28" s="1"/>
      <c r="F28" s="1"/>
      <c r="G28" s="1"/>
      <c r="I28" s="1"/>
      <c r="J28" s="1"/>
      <c r="K28" s="1"/>
      <c r="L28" s="1"/>
      <c r="M28" s="1"/>
      <c r="O28" s="6">
        <f t="shared" si="23"/>
        <v>0</v>
      </c>
      <c r="P28" s="6">
        <f t="shared" si="23"/>
        <v>0</v>
      </c>
      <c r="Q28" s="6">
        <f t="shared" si="23"/>
        <v>0</v>
      </c>
      <c r="R28" s="6">
        <f t="shared" si="23"/>
        <v>0</v>
      </c>
      <c r="S28" s="6">
        <f t="shared" si="23"/>
        <v>0</v>
      </c>
      <c r="T28" s="6"/>
      <c r="U28" s="6"/>
      <c r="V28" s="6"/>
      <c r="W28" s="4"/>
      <c r="X28" s="4"/>
      <c r="Y28" s="4"/>
      <c r="Z28" s="4"/>
      <c r="AA28" s="4"/>
      <c r="AB28" s="4"/>
      <c r="AC28" s="4"/>
      <c r="AD28" s="4">
        <f t="shared" ref="AD28:AH30" si="26">IF(C28&gt;0,((I28*((3*58)+C28))/(4*C28*58))*(1-(C28-I28)/(604-58)),0)</f>
        <v>0</v>
      </c>
      <c r="AE28" s="4">
        <f t="shared" si="26"/>
        <v>0</v>
      </c>
      <c r="AF28" s="4">
        <f t="shared" si="26"/>
        <v>0</v>
      </c>
      <c r="AG28" s="4">
        <f t="shared" si="26"/>
        <v>0</v>
      </c>
      <c r="AH28" s="4">
        <f t="shared" si="26"/>
        <v>0</v>
      </c>
      <c r="AQ28" s="24" t="s">
        <v>26</v>
      </c>
      <c r="AR28" s="25">
        <f t="shared" si="25"/>
        <v>5</v>
      </c>
      <c r="AS28" s="25">
        <f t="shared" si="25"/>
        <v>2</v>
      </c>
      <c r="AT28" s="10">
        <f t="shared" si="25"/>
        <v>3</v>
      </c>
      <c r="AU28" s="10">
        <f t="shared" si="25"/>
        <v>1</v>
      </c>
      <c r="AV28" s="26">
        <f t="shared" si="25"/>
        <v>0</v>
      </c>
      <c r="AW28" s="10"/>
      <c r="AX28" s="2" t="s">
        <v>45</v>
      </c>
      <c r="AY28" s="11">
        <f>MAX(W7:AA10)</f>
        <v>1.7513679890560876</v>
      </c>
      <c r="AZ28" s="11">
        <f>_xlfn.IFNA(VLOOKUP(AY28, W7:AH10,8,0), _xlfn.IFNA(VLOOKUP(AY28, X7:AH10,8,0), _xlfn.IFNA(VLOOKUP(AY28, Y7:AH10,8,0), _xlfn.IFNA(VLOOKUP(AY28, Z7:AH10,8,0), VLOOKUP(AY28, AA7:AH10,8,0)))))</f>
        <v>0.2130621712790273</v>
      </c>
      <c r="BA28" s="2" t="s">
        <v>45</v>
      </c>
      <c r="BB28" s="11">
        <f>MAX(AD7:AH10)</f>
        <v>0.2130621712790273</v>
      </c>
      <c r="BD28" s="2" t="s">
        <v>45</v>
      </c>
      <c r="BE28" s="2">
        <f>MAX($W7:$AA7)</f>
        <v>1.4702842377260983</v>
      </c>
      <c r="BF28" s="2">
        <f>_xlfn.IFNA(VLOOKUP($BE28, $W7:$AH7,8,0), _xlfn.IFNA(VLOOKUP($BE28, $X7:$AH7,8,0), _xlfn.IFNA(VLOOKUP($BE28, $Y7:$AH7,8,0), _xlfn.IFNA(VLOOKUP($BE28, $Z7:$AH7,8,0), VLOOKUP($BE28, $AA7:$AH7,8,0)))))</f>
        <v>0.17312661498708012</v>
      </c>
      <c r="BH28" s="2" t="s">
        <v>45</v>
      </c>
      <c r="BI28" s="2">
        <f>MAX($W8:$AA8)</f>
        <v>1.1027131782945736</v>
      </c>
      <c r="BJ28" s="2">
        <f>_xlfn.IFNA(VLOOKUP($BI28, $W8:$AH8,8,0), _xlfn.IFNA(VLOOKUP($BI28, $X8:$AH8,8,0), _xlfn.IFNA(VLOOKUP($BI28, $Y8:$AH8,8,0), _xlfn.IFNA(VLOOKUP($BI28, $Z8:$AH8,8,0), VLOOKUP($BI28, $AA8:$AH8,8,0)))))</f>
        <v>0.12810559006211181</v>
      </c>
      <c r="BL28" s="2" t="s">
        <v>45</v>
      </c>
      <c r="BM28" s="2">
        <f>MAX($W9:$AA9)</f>
        <v>1.7513679890560876</v>
      </c>
      <c r="BN28" s="2">
        <f>_xlfn.IFNA(VLOOKUP($BM28, $W9:$AH9,8,0), _xlfn.IFNA(VLOOKUP($BM28, $X9:$AH9,8,0), _xlfn.IFNA(VLOOKUP($BM28, $Y9:$AH9,8,0), _xlfn.IFNA(VLOOKUP($BM28, $Z9:$AH9,8,0), VLOOKUP($BM28, $AA9:$AH9,8,0)))))</f>
        <v>0.2130621712790273</v>
      </c>
      <c r="BP28" s="2" t="s">
        <v>45</v>
      </c>
      <c r="BQ28" s="2">
        <f>MAX($W10:$AA10)</f>
        <v>0.63012181616832774</v>
      </c>
      <c r="BR28" s="2">
        <f>_xlfn.IFNA(VLOOKUP($BQ28, $W10:$AH10,8,0), _xlfn.IFNA(VLOOKUP($BQ28, $X10:$AH10,8,0), _xlfn.IFNA(VLOOKUP($BQ28, $Y10:$AH10,8,0), _xlfn.IFNA(VLOOKUP($BQ28, $Z10:$AH10,8,0), VLOOKUP($BQ28, $AA10:$AH10,8,0)))))</f>
        <v>7.4203999092053413E-2</v>
      </c>
    </row>
    <row r="29" spans="1:70" x14ac:dyDescent="0.3">
      <c r="C29" s="1"/>
      <c r="D29" s="1"/>
      <c r="E29" s="1"/>
      <c r="F29" s="1"/>
      <c r="G29" s="1"/>
      <c r="I29" s="1"/>
      <c r="J29" s="1"/>
      <c r="K29" s="1"/>
      <c r="L29" s="1"/>
      <c r="M29" s="1"/>
      <c r="O29" s="6">
        <f t="shared" si="23"/>
        <v>0</v>
      </c>
      <c r="P29" s="6">
        <f t="shared" si="23"/>
        <v>0</v>
      </c>
      <c r="Q29" s="6">
        <f t="shared" si="23"/>
        <v>0</v>
      </c>
      <c r="R29" s="6">
        <f t="shared" si="23"/>
        <v>0</v>
      </c>
      <c r="S29" s="6">
        <f t="shared" si="23"/>
        <v>0</v>
      </c>
      <c r="T29" s="6"/>
      <c r="U29" s="6"/>
      <c r="V29" s="6"/>
      <c r="W29" s="4"/>
      <c r="X29" s="4"/>
      <c r="Y29" s="4"/>
      <c r="Z29" s="4"/>
      <c r="AA29" s="4"/>
      <c r="AB29" s="8"/>
      <c r="AC29" s="8"/>
      <c r="AD29" s="4">
        <f t="shared" si="26"/>
        <v>0</v>
      </c>
      <c r="AE29" s="4">
        <f t="shared" si="26"/>
        <v>0</v>
      </c>
      <c r="AF29" s="4">
        <f t="shared" si="26"/>
        <v>0</v>
      </c>
      <c r="AG29" s="4">
        <f t="shared" si="26"/>
        <v>0</v>
      </c>
      <c r="AH29" s="4">
        <f t="shared" si="26"/>
        <v>0</v>
      </c>
      <c r="AQ29" s="24" t="s">
        <v>27</v>
      </c>
      <c r="AR29" s="25">
        <f t="shared" si="25"/>
        <v>4</v>
      </c>
      <c r="AS29" s="25">
        <f t="shared" si="25"/>
        <v>3</v>
      </c>
      <c r="AT29" s="10">
        <f t="shared" si="25"/>
        <v>2</v>
      </c>
      <c r="AU29" s="10">
        <f t="shared" si="25"/>
        <v>0</v>
      </c>
      <c r="AV29" s="26">
        <f t="shared" si="25"/>
        <v>0</v>
      </c>
      <c r="AW29" s="10"/>
      <c r="AX29" s="2" t="s">
        <v>46</v>
      </c>
      <c r="AY29" s="11">
        <f>MAX(W11:AA14)</f>
        <v>4.3545918367346941</v>
      </c>
      <c r="AZ29" s="11">
        <f>_xlfn.IFNA(VLOOKUP(AY29, W11:AH14,8,0), _xlfn.IFNA(VLOOKUP(AY29, X11:AH14,8,0), _xlfn.IFNA(VLOOKUP(AY29, Y11:AH14,8,0), _xlfn.IFNA(VLOOKUP(AY29, Z11:AH14,8,0), VLOOKUP(AY29, AA11:AH14,8,0)))))</f>
        <v>0.25830863071485577</v>
      </c>
      <c r="BA29" s="2" t="s">
        <v>46</v>
      </c>
      <c r="BB29" s="11">
        <f>MAX(AD11:AH14)</f>
        <v>0.25830863071485577</v>
      </c>
      <c r="BD29" s="2" t="s">
        <v>46</v>
      </c>
      <c r="BE29" s="2">
        <f>MAX($W11:$AA11)</f>
        <v>1.0017605633802817</v>
      </c>
      <c r="BF29" s="2">
        <f>_xlfn.IFNA(VLOOKUP($BE29, $W11:$AH11,8,0), _xlfn.IFNA(VLOOKUP($BE29, $X11:$AH11,8,0), _xlfn.IFNA(VLOOKUP($BE29, $Y11:$AH11,8,0), _xlfn.IFNA(VLOOKUP($BE29, $Z11:$AH11,8,0), VLOOKUP($BE29, $AA11:$AH11,8,0)))))</f>
        <v>5.4423374511502597E-4</v>
      </c>
      <c r="BH29" s="2" t="s">
        <v>46</v>
      </c>
      <c r="BI29" s="2">
        <f>MAX($W12:$AA12)</f>
        <v>2.5401785714285716</v>
      </c>
      <c r="BJ29" s="2">
        <f>_xlfn.IFNA(VLOOKUP($BI29, $W12:$AH12,8,0), _xlfn.IFNA(VLOOKUP($BI29, $X12:$AH12,8,0), _xlfn.IFNA(VLOOKUP($BI29, $Y12:$AH12,8,0), _xlfn.IFNA(VLOOKUP($BI29, $Z12:$AH12,8,0), VLOOKUP($BI29, $AA12:$AH12,8,0)))))</f>
        <v>0.11367093974461293</v>
      </c>
      <c r="BL29" s="2" t="s">
        <v>46</v>
      </c>
      <c r="BM29" s="2">
        <f>MAX($W13:$AA13)</f>
        <v>1.0053003533568905</v>
      </c>
      <c r="BN29" s="2">
        <f>_xlfn.IFNA(VLOOKUP($BM29, $W13:$AH13,8,0), _xlfn.IFNA(VLOOKUP($BM29, $X13:$AH13,8,0), _xlfn.IFNA(VLOOKUP($BM29, $Y13:$AH13,8,0), _xlfn.IFNA(VLOOKUP($BM29, $Z13:$AH13,8,0), VLOOKUP($BM29, $AA13:$AH13,8,0)))))</f>
        <v>1.6335353455593647E-3</v>
      </c>
      <c r="BP29" s="2" t="s">
        <v>46</v>
      </c>
      <c r="BQ29" s="2">
        <f>MAX($W14:$AA14)</f>
        <v>4.3545918367346941</v>
      </c>
      <c r="BR29" s="2">
        <f>_xlfn.IFNA(VLOOKUP($BQ29, $W14:$AH14,8,0), _xlfn.IFNA(VLOOKUP($BQ29, $X14:$AH14,8,0), _xlfn.IFNA(VLOOKUP($BQ29, $Y14:$AH14,8,0), _xlfn.IFNA(VLOOKUP($BQ29, $Z14:$AH14,8,0), VLOOKUP($BQ29, $AA14:$AH14,8,0)))))</f>
        <v>0.25830863071485577</v>
      </c>
    </row>
    <row r="30" spans="1:70" s="3" customFormat="1" x14ac:dyDescent="0.3">
      <c r="O30" s="7">
        <f t="shared" si="23"/>
        <v>0</v>
      </c>
      <c r="P30" s="7">
        <f t="shared" si="23"/>
        <v>0</v>
      </c>
      <c r="Q30" s="7">
        <f t="shared" si="23"/>
        <v>0</v>
      </c>
      <c r="R30" s="7">
        <f t="shared" si="23"/>
        <v>0</v>
      </c>
      <c r="S30" s="7">
        <f t="shared" si="23"/>
        <v>0</v>
      </c>
      <c r="T30" s="7"/>
      <c r="U30" s="7"/>
      <c r="V30" s="7"/>
      <c r="W30" s="5"/>
      <c r="X30" s="5"/>
      <c r="Y30" s="5"/>
      <c r="Z30" s="5"/>
      <c r="AA30" s="5"/>
      <c r="AB30" s="5"/>
      <c r="AC30" s="5"/>
      <c r="AD30" s="5">
        <f t="shared" si="26"/>
        <v>0</v>
      </c>
      <c r="AE30" s="5">
        <f t="shared" si="26"/>
        <v>0</v>
      </c>
      <c r="AF30" s="5">
        <f t="shared" si="26"/>
        <v>0</v>
      </c>
      <c r="AG30" s="5">
        <f t="shared" si="26"/>
        <v>0</v>
      </c>
      <c r="AH30" s="5">
        <f t="shared" si="26"/>
        <v>0</v>
      </c>
      <c r="AQ30" s="27" t="s">
        <v>28</v>
      </c>
      <c r="AR30" s="28">
        <f t="shared" si="25"/>
        <v>1</v>
      </c>
      <c r="AS30" s="28">
        <f t="shared" si="25"/>
        <v>1</v>
      </c>
      <c r="AT30" s="17">
        <f t="shared" si="25"/>
        <v>2</v>
      </c>
      <c r="AU30" s="17">
        <f t="shared" si="25"/>
        <v>0</v>
      </c>
      <c r="AV30" s="29">
        <f t="shared" si="25"/>
        <v>0</v>
      </c>
      <c r="AW30" s="17"/>
      <c r="AX30" s="3" t="s">
        <v>48</v>
      </c>
      <c r="AY30" s="18">
        <f>MAX(W15:AA18)</f>
        <v>10.735849056603774</v>
      </c>
      <c r="AZ30" s="11">
        <f>_xlfn.IFNA(VLOOKUP(AY30, W15:AH18,8,0), _xlfn.IFNA(VLOOKUP(AY30, X15:AH18,8,0), _xlfn.IFNA(VLOOKUP(AY30, Y15:AH18,8,0), _xlfn.IFNA(VLOOKUP(AY30, Z15:AH18,8,0), VLOOKUP(AY30, AA15:AH18,8,0)))))</f>
        <v>0.75943396226415094</v>
      </c>
      <c r="BA30" s="3" t="s">
        <v>48</v>
      </c>
      <c r="BB30" s="18">
        <f>MAX(AD15:AH18)</f>
        <v>0.75943396226415094</v>
      </c>
      <c r="BD30" s="3" t="s">
        <v>48</v>
      </c>
      <c r="BE30" s="3">
        <f>MAX($W15:$AA15)</f>
        <v>3.9039451114922818</v>
      </c>
      <c r="BF30" s="3">
        <f>_xlfn.IFNA(VLOOKUP($BE30, $W15:$AH15,8,0), _xlfn.IFNA(VLOOKUP($BE30, $X15:$AH15,8,0), _xlfn.IFNA(VLOOKUP($BE30, $Y15:$AH15,8,0), _xlfn.IFNA(VLOOKUP($BE30, $Z15:$AH15,8,0), VLOOKUP($BE30, $AA15:$AH15,8,0)))))</f>
        <v>0.28763944845559586</v>
      </c>
      <c r="BH30" s="3" t="s">
        <v>48</v>
      </c>
      <c r="BI30" s="3">
        <f>MAX($W16:$AA16)</f>
        <v>3.0673854447439353</v>
      </c>
      <c r="BJ30" s="3">
        <f>_xlfn.IFNA(VLOOKUP($BI30, $W16:$AH16,8,0), _xlfn.IFNA(VLOOKUP($BI30, $X16:$AH16,8,0), _xlfn.IFNA(VLOOKUP($BI30, $Y16:$AH16,8,0), _xlfn.IFNA(VLOOKUP($BI30, $Z16:$AH16,8,0), VLOOKUP($BI30, $AA16:$AH16,8,0)))))</f>
        <v>0.22155185022670762</v>
      </c>
      <c r="BL30" s="3" t="s">
        <v>48</v>
      </c>
      <c r="BM30" s="3">
        <f>MAX($W17:$AA17)</f>
        <v>7.1572327044025155</v>
      </c>
      <c r="BN30" s="3">
        <f>_xlfn.IFNA(VLOOKUP($BM30, $W17:$AH17,8,0), _xlfn.IFNA(VLOOKUP($BM30, $X17:$AH17,8,0), _xlfn.IFNA(VLOOKUP($BM30, $Y17:$AH17,8,0), _xlfn.IFNA(VLOOKUP($BM30, $Z17:$AH17,8,0), VLOOKUP($BM30, $AA17:$AH17,8,0)))))</f>
        <v>0.50844668714348396</v>
      </c>
      <c r="BP30" s="3" t="s">
        <v>48</v>
      </c>
      <c r="BQ30" s="3">
        <f>MAX($W18:$AA18)</f>
        <v>10.735849056603774</v>
      </c>
      <c r="BR30" s="3">
        <f>_xlfn.IFNA(VLOOKUP($BQ30, $W18:$AH18,8,0), _xlfn.IFNA(VLOOKUP($BQ30, $X18:$AH18,8,0), _xlfn.IFNA(VLOOKUP($BQ30, $Y18:$AH18,8,0), _xlfn.IFNA(VLOOKUP($BQ30, $Z18:$AH18,8,0), VLOOKUP($BQ30, $AA18:$AH18,8,0)))))</f>
        <v>0.75943396226415094</v>
      </c>
    </row>
    <row r="31" spans="1:70" x14ac:dyDescent="0.3">
      <c r="A31" s="9"/>
      <c r="C31" s="1"/>
      <c r="D31" s="1"/>
      <c r="E31" s="1"/>
      <c r="F31" s="1"/>
      <c r="G31" s="1"/>
      <c r="I31" s="1"/>
      <c r="J31" s="1"/>
      <c r="K31" s="1"/>
      <c r="L31" s="1"/>
      <c r="M31" s="1"/>
      <c r="O31" s="6">
        <f t="shared" si="23"/>
        <v>0</v>
      </c>
      <c r="P31" s="6">
        <f t="shared" si="23"/>
        <v>0</v>
      </c>
      <c r="Q31" s="6">
        <f t="shared" si="23"/>
        <v>0</v>
      </c>
      <c r="R31" s="6">
        <f t="shared" si="23"/>
        <v>0</v>
      </c>
      <c r="S31" s="6">
        <f t="shared" si="23"/>
        <v>0</v>
      </c>
      <c r="T31" s="6"/>
      <c r="U31" s="6"/>
      <c r="V31" s="6"/>
      <c r="W31" s="4"/>
      <c r="X31" s="4"/>
      <c r="Y31" s="4"/>
      <c r="Z31" s="4"/>
      <c r="AA31" s="4"/>
      <c r="AB31" s="4"/>
      <c r="AC31" s="4"/>
      <c r="AD31" s="4">
        <f t="shared" ref="AD31:AH34" si="27">IF(C31&gt;0,((I31*((3*55)+C31))/(4*C31*55))*(1-(C31-I31)/(604-55)),0)</f>
        <v>0</v>
      </c>
      <c r="AE31" s="4">
        <f t="shared" si="27"/>
        <v>0</v>
      </c>
      <c r="AF31" s="4">
        <f t="shared" si="27"/>
        <v>0</v>
      </c>
      <c r="AG31" s="4">
        <f t="shared" si="27"/>
        <v>0</v>
      </c>
      <c r="AH31" s="4">
        <f t="shared" si="27"/>
        <v>0</v>
      </c>
      <c r="AX31" s="2" t="s">
        <v>47</v>
      </c>
      <c r="AY31" s="11">
        <f>MAX(W19:AA22)</f>
        <v>1.9964912280701756</v>
      </c>
      <c r="AZ31" s="11">
        <f>_xlfn.IFNA(VLOOKUP(AY31, W19:AH22,8,0), _xlfn.IFNA(VLOOKUP(AY31, X19:AH22,8,0), _xlfn.IFNA(VLOOKUP(AY31, Y19:AH22,8,0), _xlfn.IFNA(VLOOKUP(AY31, Z19:AH22,8,0), VLOOKUP(AY31, AA19:AH22,8,0)))))</f>
        <v>0.15317982456140353</v>
      </c>
      <c r="BA31" s="2" t="s">
        <v>47</v>
      </c>
      <c r="BB31" s="11">
        <f>MAX(AD19:AH22)</f>
        <v>0.15317982456140353</v>
      </c>
      <c r="BD31" s="2" t="s">
        <v>47</v>
      </c>
      <c r="BE31" s="2">
        <f>MAX($W19:$AA19)</f>
        <v>0.85149807367784258</v>
      </c>
      <c r="BF31" s="2">
        <f>_xlfn.IFNA(VLOOKUP($BE31, $W19:$AH19,8,0), _xlfn.IFNA(VLOOKUP($BE31, $X19:$AH19,8,0), _xlfn.IFNA(VLOOKUP($BE31, $Y19:$AH19,8,0), _xlfn.IFNA(VLOOKUP($BE31, $Z19:$AH19,8,0), VLOOKUP($BE31, $AA19:$AH19,8,0)))))</f>
        <v>4.2205459770114943E-3</v>
      </c>
      <c r="BH31" s="2" t="s">
        <v>47</v>
      </c>
      <c r="BI31" s="2">
        <f>MAX($W20:$AA20)</f>
        <v>1.9964912280701756</v>
      </c>
      <c r="BJ31" s="2">
        <f>_xlfn.IFNA(VLOOKUP($BI31, $W20:$AH20,8,0), _xlfn.IFNA(VLOOKUP($BI31, $X20:$AH20,8,0), _xlfn.IFNA(VLOOKUP($BI31, $Y20:$AH20,8,0), _xlfn.IFNA(VLOOKUP($BI31, $Z20:$AH20,8,0), VLOOKUP($BI31, $AA20:$AH20,8,0)))))</f>
        <v>0.15317982456140353</v>
      </c>
      <c r="BL31" s="2" t="s">
        <v>47</v>
      </c>
      <c r="BM31" s="2">
        <f>MAX($W21:$AA21)</f>
        <v>0.98766350505238354</v>
      </c>
      <c r="BN31" s="2">
        <f>_xlfn.IFNA(VLOOKUP($BM31, $W21:$AH21,8,0), _xlfn.IFNA(VLOOKUP($BM31, $X21:$AH21,8,0), _xlfn.IFNA(VLOOKUP($BM31, $Y21:$AH21,8,0), _xlfn.IFNA(VLOOKUP($BM31, $Z21:$AH21,8,0), VLOOKUP($BM31, $AA21:$AH21,8,0)))))</f>
        <v>1.2492928987663506E-3</v>
      </c>
      <c r="BP31" s="2" t="s">
        <v>47</v>
      </c>
      <c r="BQ31" s="2">
        <f>MAX($W22:$AA22)</f>
        <v>0.52539242843951983</v>
      </c>
      <c r="BR31" s="2">
        <f>_xlfn.IFNA(VLOOKUP($BQ31, $W22:$AH22,8,0), _xlfn.IFNA(VLOOKUP($BQ31, $X22:$AH22,8,0), _xlfn.IFNA(VLOOKUP($BQ31, $Y22:$AH22,8,0), _xlfn.IFNA(VLOOKUP($BQ31, $Z22:$AH22,8,0), VLOOKUP($BQ31, $AA22:$AH22,8,0)))))</f>
        <v>4.2317708333333329E-2</v>
      </c>
    </row>
    <row r="32" spans="1:70" x14ac:dyDescent="0.3">
      <c r="C32" s="1"/>
      <c r="D32" s="1"/>
      <c r="E32" s="1"/>
      <c r="F32" s="1"/>
      <c r="G32" s="1"/>
      <c r="I32" s="1"/>
      <c r="J32" s="1"/>
      <c r="K32" s="1"/>
      <c r="L32" s="1"/>
      <c r="M32" s="1"/>
      <c r="O32" s="6">
        <f t="shared" si="23"/>
        <v>0</v>
      </c>
      <c r="P32" s="6">
        <f t="shared" si="23"/>
        <v>0</v>
      </c>
      <c r="Q32" s="6">
        <f t="shared" si="23"/>
        <v>0</v>
      </c>
      <c r="R32" s="6">
        <f t="shared" si="23"/>
        <v>0</v>
      </c>
      <c r="S32" s="6">
        <f t="shared" si="23"/>
        <v>0</v>
      </c>
      <c r="T32" s="6"/>
      <c r="U32" s="6"/>
      <c r="V32" s="6"/>
      <c r="W32" s="4"/>
      <c r="X32" s="4"/>
      <c r="Y32" s="4"/>
      <c r="Z32" s="4"/>
      <c r="AA32" s="4"/>
      <c r="AB32" s="4"/>
      <c r="AC32" s="4"/>
      <c r="AD32" s="4">
        <f t="shared" si="27"/>
        <v>0</v>
      </c>
      <c r="AE32" s="4">
        <f t="shared" si="27"/>
        <v>0</v>
      </c>
      <c r="AF32" s="4">
        <f t="shared" si="27"/>
        <v>0</v>
      </c>
      <c r="AG32" s="4">
        <f t="shared" si="27"/>
        <v>0</v>
      </c>
      <c r="AH32" s="4">
        <f t="shared" si="27"/>
        <v>0</v>
      </c>
      <c r="AQ32" s="2" t="s">
        <v>30</v>
      </c>
      <c r="AY32" s="11"/>
      <c r="AZ32" s="11"/>
      <c r="BB32" s="11"/>
    </row>
    <row r="33" spans="1:69" x14ac:dyDescent="0.3">
      <c r="C33" s="1"/>
      <c r="D33" s="1"/>
      <c r="E33" s="1"/>
      <c r="F33" s="1"/>
      <c r="G33" s="1"/>
      <c r="I33" s="1"/>
      <c r="J33" s="1"/>
      <c r="K33" s="1"/>
      <c r="L33" s="1"/>
      <c r="M33" s="1"/>
      <c r="O33" s="6">
        <f t="shared" si="23"/>
        <v>0</v>
      </c>
      <c r="P33" s="6">
        <f t="shared" si="23"/>
        <v>0</v>
      </c>
      <c r="Q33" s="6">
        <f t="shared" si="23"/>
        <v>0</v>
      </c>
      <c r="R33" s="6">
        <f t="shared" si="23"/>
        <v>0</v>
      </c>
      <c r="S33" s="6">
        <f t="shared" si="23"/>
        <v>0</v>
      </c>
      <c r="T33" s="6"/>
      <c r="U33" s="6"/>
      <c r="V33" s="6"/>
      <c r="W33" s="4"/>
      <c r="X33" s="4"/>
      <c r="Y33" s="4"/>
      <c r="Z33" s="4"/>
      <c r="AA33" s="4"/>
      <c r="AB33" s="4"/>
      <c r="AC33" s="4"/>
      <c r="AD33" s="4">
        <f t="shared" si="27"/>
        <v>0</v>
      </c>
      <c r="AE33" s="4">
        <f t="shared" si="27"/>
        <v>0</v>
      </c>
      <c r="AF33" s="4">
        <f t="shared" si="27"/>
        <v>0</v>
      </c>
      <c r="AG33" s="4">
        <f t="shared" si="27"/>
        <v>0</v>
      </c>
      <c r="AH33" s="4">
        <f t="shared" si="27"/>
        <v>0</v>
      </c>
      <c r="AQ33" s="21" t="s">
        <v>25</v>
      </c>
      <c r="AR33" s="13">
        <f>COUNTIF(W3, "&gt;2") + COUNTIF(W7, "&gt;2") + COUNTIF(W11, "&gt;2") + COUNTIF(W15, "&gt;2") + COUNTIF(W19, "&gt;2") + COUNTIF(W23, "&gt;2") + COUNTIF(W27, "&gt;2") + COUNTIF(W31, "&gt;2")</f>
        <v>0</v>
      </c>
      <c r="AS33" s="13">
        <f>COUNTIF(X3, "&gt;2") + COUNTIF(X7, "&gt;2") + COUNTIF(X11, "&gt;2") + COUNTIF(X15, "&gt;2") + COUNTIF(X19, "&gt;2") + COUNTIF(X23, "&gt;2") + COUNTIF(X27, "&gt;2") + COUNTIF(X31, "&gt;2")</f>
        <v>0</v>
      </c>
      <c r="AT33" s="13">
        <f>COUNTIF(Y3, "&gt;2") + COUNTIF(Y7, "&gt;2") + COUNTIF(Y11, "&gt;2") + COUNTIF(Y15, "&gt;2") + COUNTIF(Y19, "&gt;2") + COUNTIF(Y23, "&gt;2") + COUNTIF(Y27, "&gt;2") + COUNTIF(Y31, "&gt;2")</f>
        <v>1</v>
      </c>
      <c r="AU33" s="13">
        <f>COUNTIF(Z3, "&gt;2") + COUNTIF(Z7, "&gt;2") + COUNTIF(Z11, "&gt;2") + COUNTIF(Z15, "&gt;2") + COUNTIF(Z19, "&gt;2") + COUNTIF(Z23, "&gt;2") + COUNTIF(Z27, "&gt;2") + COUNTIF(Z31, "&gt;2")</f>
        <v>0</v>
      </c>
      <c r="AV33" s="23">
        <f>COUNTIF(AA3, "&gt;2") + COUNTIF(AA7, "&gt;2") + COUNTIF(AA11, "&gt;2") + COUNTIF(AA15, "&gt;2") + COUNTIF(AA19, "&gt;2") + COUNTIF(AA23, "&gt;2") + COUNTIF(AA27, "&gt;2") + COUNTIF(AA31, "&gt;2")</f>
        <v>0</v>
      </c>
      <c r="AW33" s="10"/>
      <c r="AY33" s="11"/>
      <c r="AZ33" s="11"/>
      <c r="BB33" s="11"/>
    </row>
    <row r="34" spans="1:69" s="3" customFormat="1" x14ac:dyDescent="0.3">
      <c r="O34" s="7">
        <f t="shared" si="23"/>
        <v>0</v>
      </c>
      <c r="P34" s="7">
        <f t="shared" si="23"/>
        <v>0</v>
      </c>
      <c r="Q34" s="7">
        <f t="shared" si="23"/>
        <v>0</v>
      </c>
      <c r="R34" s="7">
        <f t="shared" si="23"/>
        <v>0</v>
      </c>
      <c r="S34" s="7">
        <f t="shared" si="23"/>
        <v>0</v>
      </c>
      <c r="T34" s="7"/>
      <c r="U34" s="7"/>
      <c r="V34" s="7"/>
      <c r="W34" s="5"/>
      <c r="X34" s="5"/>
      <c r="Y34" s="5"/>
      <c r="Z34" s="5"/>
      <c r="AA34" s="5"/>
      <c r="AB34" s="5"/>
      <c r="AC34" s="5"/>
      <c r="AD34" s="5">
        <f t="shared" si="27"/>
        <v>0</v>
      </c>
      <c r="AE34" s="5">
        <f t="shared" si="27"/>
        <v>0</v>
      </c>
      <c r="AF34" s="5">
        <f t="shared" si="27"/>
        <v>0</v>
      </c>
      <c r="AG34" s="5">
        <f t="shared" si="27"/>
        <v>0</v>
      </c>
      <c r="AH34" s="5">
        <f t="shared" si="27"/>
        <v>0</v>
      </c>
      <c r="AQ34" s="24" t="s">
        <v>26</v>
      </c>
      <c r="AR34" s="10">
        <f t="shared" ref="AR34:AV36" si="28">COUNTIF(W4, "&gt;2") + COUNTIF(W8, "&gt;2") + COUNTIF(W12, "&gt;2") + COUNTIF(W16, "&gt;2") + COUNTIF(W20, "&gt;2") + COUNTIF(W24, "&gt;2") + COUNTIF(W28, "&gt;2") + COUNTIF(W32, "&gt;2")</f>
        <v>0</v>
      </c>
      <c r="AS34" s="10">
        <f t="shared" si="28"/>
        <v>1</v>
      </c>
      <c r="AT34" s="10">
        <f t="shared" si="28"/>
        <v>1</v>
      </c>
      <c r="AU34" s="10">
        <f t="shared" si="28"/>
        <v>0</v>
      </c>
      <c r="AV34" s="26">
        <f t="shared" si="28"/>
        <v>0</v>
      </c>
      <c r="AW34" s="17"/>
      <c r="AY34" s="18"/>
      <c r="AZ34" s="11"/>
      <c r="BB34" s="18"/>
    </row>
    <row r="35" spans="1:69" x14ac:dyDescent="0.3">
      <c r="AQ35" s="24" t="s">
        <v>27</v>
      </c>
      <c r="AR35" s="10">
        <f t="shared" si="28"/>
        <v>0</v>
      </c>
      <c r="AS35" s="10">
        <f t="shared" si="28"/>
        <v>1</v>
      </c>
      <c r="AT35" s="10">
        <f t="shared" si="28"/>
        <v>1</v>
      </c>
      <c r="AU35" s="10">
        <f t="shared" si="28"/>
        <v>0</v>
      </c>
      <c r="AV35" s="26">
        <f t="shared" si="28"/>
        <v>0</v>
      </c>
      <c r="AW35" s="10"/>
    </row>
    <row r="36" spans="1:69" x14ac:dyDescent="0.3">
      <c r="AQ36" s="24" t="s">
        <v>28</v>
      </c>
      <c r="AR36" s="10">
        <f t="shared" si="28"/>
        <v>1</v>
      </c>
      <c r="AS36" s="10">
        <f t="shared" si="28"/>
        <v>0</v>
      </c>
      <c r="AT36" s="10">
        <f t="shared" si="28"/>
        <v>2</v>
      </c>
      <c r="AU36" s="10">
        <f t="shared" si="28"/>
        <v>0</v>
      </c>
      <c r="AV36" s="26">
        <f t="shared" si="28"/>
        <v>0</v>
      </c>
      <c r="AW36" s="10"/>
      <c r="AX36" s="2" t="s">
        <v>33</v>
      </c>
      <c r="AY36" s="2">
        <f>COUNTIF(AY27:AY31, "&gt;1.5")</f>
        <v>5</v>
      </c>
      <c r="BD36" s="2" t="s">
        <v>33</v>
      </c>
      <c r="BE36" s="2">
        <f>COUNTIF(BE27:BE34, "&gt;1.5")</f>
        <v>1</v>
      </c>
      <c r="BH36" s="2" t="s">
        <v>33</v>
      </c>
      <c r="BI36" s="2">
        <f>COUNTIF(BI27:BI34, "&gt;1.5")</f>
        <v>3</v>
      </c>
      <c r="BL36" s="2" t="s">
        <v>33</v>
      </c>
      <c r="BM36" s="2">
        <f>COUNTIF(BM27:BM34, "&gt;1.5")</f>
        <v>2</v>
      </c>
      <c r="BP36" s="2" t="s">
        <v>33</v>
      </c>
      <c r="BQ36" s="2">
        <f>COUNTIF(BQ27:BQ34, "&gt;1.5")</f>
        <v>3</v>
      </c>
    </row>
    <row r="37" spans="1:69" x14ac:dyDescent="0.3">
      <c r="A37" s="2" t="s">
        <v>39</v>
      </c>
      <c r="AQ37" s="27"/>
      <c r="AR37" s="3"/>
      <c r="AS37" s="3"/>
      <c r="AT37" s="3"/>
      <c r="AU37" s="3"/>
      <c r="AV37" s="30"/>
      <c r="AX37" s="2" t="s">
        <v>34</v>
      </c>
      <c r="AY37" s="2">
        <f>COUNTIF(AY27:AY31, "&gt;2")</f>
        <v>3</v>
      </c>
      <c r="BD37" s="2" t="s">
        <v>34</v>
      </c>
      <c r="BE37" s="2">
        <f>COUNTIF(BE27:BE34, "&gt;2")</f>
        <v>1</v>
      </c>
      <c r="BH37" s="2" t="s">
        <v>34</v>
      </c>
      <c r="BI37" s="2">
        <f>COUNTIF(BI27:BI34, "&gt;2")</f>
        <v>2</v>
      </c>
      <c r="BL37" s="2" t="s">
        <v>34</v>
      </c>
      <c r="BM37" s="2">
        <f>COUNTIF(BM27:BM34, "&gt;2")</f>
        <v>1</v>
      </c>
      <c r="BP37" s="2" t="s">
        <v>34</v>
      </c>
      <c r="BQ37" s="2">
        <f>COUNTIF(BQ27:BQ34, "&gt;2")</f>
        <v>3</v>
      </c>
    </row>
    <row r="39" spans="1:69" x14ac:dyDescent="0.3">
      <c r="AX39" s="3" t="s">
        <v>36</v>
      </c>
      <c r="AY39" s="3"/>
    </row>
    <row r="40" spans="1:69" x14ac:dyDescent="0.3">
      <c r="AX40" s="2" t="s">
        <v>44</v>
      </c>
      <c r="AY40" s="2" t="str">
        <f>IF(COUNTIF(W3:AA3,AY27), B3, IF(COUNTIF(W4:AA4,AY27), B4, IF(COUNTIF(W5:AA5,AY27), B5, B6)))</f>
        <v>dU</v>
      </c>
    </row>
    <row r="41" spans="1:69" x14ac:dyDescent="0.3">
      <c r="AX41" s="2" t="s">
        <v>45</v>
      </c>
      <c r="AY41" s="2" t="str">
        <f>IF(COUNTIF(W7:AA7,AY28), B7, IF(COUNTIF(W8:AA8,AY28), B8, IF(COUNTIF(W9:AA9,AY28), B9, B10)))</f>
        <v>dU(class)</v>
      </c>
    </row>
    <row r="42" spans="1:69" x14ac:dyDescent="0.3">
      <c r="AX42" s="2" t="s">
        <v>46</v>
      </c>
      <c r="AY42" s="2" t="str">
        <f>IF(COUNTIF(W11:AA11,AY29), B11, IF(COUNTIF(W12:AA12,AY29), B12, IF(COUNTIF(W13:AA13,AY29), B13, B14)))</f>
        <v>dU</v>
      </c>
    </row>
    <row r="43" spans="1:69" x14ac:dyDescent="0.3">
      <c r="AX43" s="3" t="s">
        <v>48</v>
      </c>
      <c r="AY43" s="2" t="str">
        <f>IF(COUNTIF(W15:AA15,AY30), B15, IF(COUNTIF(W16:AA16,AY30), B16, IF(COUNTIF(W17:AA17,AY30), B17, B18)))</f>
        <v>dU</v>
      </c>
    </row>
    <row r="44" spans="1:69" x14ac:dyDescent="0.3">
      <c r="AX44" s="2" t="s">
        <v>47</v>
      </c>
      <c r="AY44" s="2" t="str">
        <f>IF(COUNTIF(W19:AA19,AY31), B19, IF(COUNTIF(W20:AA20,AY31), B20, IF(COUNTIF(W21:AA21,AY31), B21, B22)))</f>
        <v>dE</v>
      </c>
    </row>
    <row r="49" spans="50:52" x14ac:dyDescent="0.3">
      <c r="AX49" s="2" t="s">
        <v>37</v>
      </c>
      <c r="AY49" s="2" t="s">
        <v>38</v>
      </c>
    </row>
    <row r="50" spans="50:52" x14ac:dyDescent="0.3">
      <c r="AX50" s="2" t="s">
        <v>25</v>
      </c>
      <c r="AY50" s="2">
        <f>COUNTIF(AY$40:AY$47, AX50)</f>
        <v>0</v>
      </c>
    </row>
    <row r="51" spans="50:52" x14ac:dyDescent="0.3">
      <c r="AX51" s="2" t="s">
        <v>26</v>
      </c>
      <c r="AY51" s="2">
        <f t="shared" ref="AY51:AY53" si="29">COUNTIF(AY$40:AY$47, AX51)</f>
        <v>1</v>
      </c>
    </row>
    <row r="52" spans="50:52" x14ac:dyDescent="0.3">
      <c r="AX52" s="2" t="s">
        <v>27</v>
      </c>
      <c r="AY52" s="2">
        <f t="shared" si="29"/>
        <v>1</v>
      </c>
    </row>
    <row r="53" spans="50:52" x14ac:dyDescent="0.3">
      <c r="AX53" s="2" t="s">
        <v>28</v>
      </c>
      <c r="AY53" s="2">
        <f t="shared" si="29"/>
        <v>3</v>
      </c>
    </row>
    <row r="55" spans="50:52" x14ac:dyDescent="0.3">
      <c r="AX55" s="2" t="s">
        <v>37</v>
      </c>
      <c r="AY55" s="2" t="s">
        <v>41</v>
      </c>
      <c r="AZ55" s="2" t="s">
        <v>42</v>
      </c>
    </row>
    <row r="56" spans="50:52" x14ac:dyDescent="0.3">
      <c r="AX56" s="2" t="s">
        <v>25</v>
      </c>
      <c r="AY56" s="2">
        <f>SUM(COUNTIF(AB3, "&gt;1.5"), COUNTIF(AB7, "&gt;1.5"), COUNTIF(AB11, "&gt;1.5"), COUNTIF(AB15, "&gt;1.5"), COUNTIF(AB19, "&gt;1.5"), COUNTIF(AB23, "&gt;1.5"), COUNTIF(AB27, "&gt;1.5"), COUNTIF(AB31, "&gt;1.5"))</f>
        <v>1</v>
      </c>
      <c r="AZ56" s="2">
        <f>SUM(COUNTIF(AB3, "&gt;2"), COUNTIF(AB7, "&gt;2"), COUNTIF(AB11, "&gt;2"), COUNTIF(AB15, "&gt;2"), COUNTIF(AB19, "&gt;2"), COUNTIF(AB23, "&gt;2"), COUNTIF(AB27, "&gt;2"), COUNTIF(AB31, "&gt;2"))</f>
        <v>1</v>
      </c>
    </row>
    <row r="57" spans="50:52" x14ac:dyDescent="0.3">
      <c r="AX57" s="2" t="s">
        <v>26</v>
      </c>
      <c r="AY57" s="2">
        <f>SUM(COUNTIF(AB4, "&gt;1.5"), COUNTIF(AB8, "&gt;1.5"), COUNTIF(AB12, "&gt;1.5"), COUNTIF(AB16, "&gt;1.5"), COUNTIF(AB20, "&gt;1.5"), COUNTIF(AB24, "&gt;1.5"), COUNTIF(AB28, "&gt;1.5"), COUNTIF(AB32, "&gt;1.5"))</f>
        <v>3</v>
      </c>
      <c r="AZ57" s="2">
        <f t="shared" ref="AZ57:AZ59" si="30">SUM(COUNTIF(AB4, "&gt;2"), COUNTIF(AB8, "&gt;2"), COUNTIF(AB12, "&gt;2"), COUNTIF(AB16, "&gt;2"), COUNTIF(AB20, "&gt;2"), COUNTIF(AB24, "&gt;2"), COUNTIF(AB28, "&gt;2"), COUNTIF(AB32, "&gt;2"))</f>
        <v>2</v>
      </c>
    </row>
    <row r="58" spans="50:52" x14ac:dyDescent="0.3">
      <c r="AX58" s="2" t="s">
        <v>27</v>
      </c>
      <c r="AY58" s="2">
        <f t="shared" ref="AY58:AY59" si="31">SUM(COUNTIF(AB5, "&gt;1.5"), COUNTIF(AB9, "&gt;1.5"), COUNTIF(AB13, "&gt;1.5"), COUNTIF(AB17, "&gt;1.5"), COUNTIF(AB21, "&gt;1.5"), COUNTIF(AB25, "&gt;1.5"), COUNTIF(AB29, "&gt;1.5"), COUNTIF(AB33, "&gt;1.5"))</f>
        <v>2</v>
      </c>
      <c r="AZ58" s="2">
        <f t="shared" si="30"/>
        <v>1</v>
      </c>
    </row>
    <row r="59" spans="50:52" x14ac:dyDescent="0.3">
      <c r="AX59" s="2" t="s">
        <v>28</v>
      </c>
      <c r="AY59" s="2">
        <f t="shared" si="31"/>
        <v>3</v>
      </c>
      <c r="AZ59" s="2">
        <f t="shared" si="30"/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B5DB3-6000-4DE5-B05F-26852CAE2384}">
  <dimension ref="A1:BR59"/>
  <sheetViews>
    <sheetView tabSelected="1" topLeftCell="I1" zoomScale="70" zoomScaleNormal="70" workbookViewId="0">
      <selection activeCell="I19" sqref="I19:M22"/>
    </sheetView>
  </sheetViews>
  <sheetFormatPr defaultRowHeight="14.4" x14ac:dyDescent="0.3"/>
  <cols>
    <col min="1" max="2" width="8.88671875" style="2"/>
    <col min="3" max="5" width="9.6640625" style="2" bestFit="1" customWidth="1"/>
    <col min="6" max="7" width="9.6640625" style="2" customWidth="1"/>
    <col min="8" max="13" width="8.88671875" style="2"/>
    <col min="14" max="19" width="0" style="2" hidden="1" customWidth="1"/>
    <col min="20" max="20" width="8.88671875" style="2" hidden="1" customWidth="1"/>
    <col min="21" max="22" width="8.88671875" style="2" customWidth="1"/>
    <col min="23" max="36" width="8.88671875" style="2"/>
    <col min="37" max="37" width="12.77734375" style="2" bestFit="1" customWidth="1"/>
    <col min="38" max="43" width="8.88671875" style="2"/>
    <col min="44" max="46" width="9.33203125" style="2" bestFit="1" customWidth="1"/>
    <col min="47" max="49" width="9.33203125" style="2" customWidth="1"/>
    <col min="50" max="16384" width="8.88671875" style="2"/>
  </cols>
  <sheetData>
    <row r="1" spans="1:60" x14ac:dyDescent="0.3">
      <c r="E1" s="2" t="s">
        <v>0</v>
      </c>
      <c r="K1" s="2" t="s">
        <v>1</v>
      </c>
      <c r="P1" s="2" t="s">
        <v>2</v>
      </c>
      <c r="U1" s="2" t="s">
        <v>3</v>
      </c>
      <c r="Y1" s="2" t="s">
        <v>4</v>
      </c>
      <c r="AF1" s="2" t="s">
        <v>5</v>
      </c>
      <c r="AM1" s="2" t="s">
        <v>6</v>
      </c>
      <c r="AT1" s="2" t="s">
        <v>7</v>
      </c>
      <c r="AZ1" s="2" t="s">
        <v>8</v>
      </c>
      <c r="BF1" s="2" t="s">
        <v>9</v>
      </c>
    </row>
    <row r="2" spans="1:60" s="3" customFormat="1" x14ac:dyDescent="0.3"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W2" s="3" t="s">
        <v>15</v>
      </c>
      <c r="X2" s="3" t="s">
        <v>16</v>
      </c>
      <c r="Y2" s="3" t="s">
        <v>17</v>
      </c>
      <c r="Z2" s="3" t="s">
        <v>18</v>
      </c>
      <c r="AA2" s="3" t="s">
        <v>19</v>
      </c>
      <c r="AB2" s="3" t="s">
        <v>43</v>
      </c>
      <c r="AD2" s="3" t="s">
        <v>15</v>
      </c>
      <c r="AE2" s="3" t="s">
        <v>16</v>
      </c>
      <c r="AF2" s="3" t="s">
        <v>17</v>
      </c>
      <c r="AG2" s="3" t="s">
        <v>18</v>
      </c>
      <c r="AH2" s="3" t="s">
        <v>19</v>
      </c>
      <c r="AK2" s="3" t="s">
        <v>20</v>
      </c>
      <c r="AL2" s="3" t="s">
        <v>21</v>
      </c>
      <c r="AM2" s="3" t="s">
        <v>22</v>
      </c>
      <c r="AN2" s="3" t="s">
        <v>23</v>
      </c>
      <c r="AO2" s="3" t="s">
        <v>24</v>
      </c>
      <c r="AR2" s="3" t="s">
        <v>20</v>
      </c>
      <c r="AS2" s="3" t="s">
        <v>21</v>
      </c>
      <c r="AT2" s="3" t="s">
        <v>22</v>
      </c>
      <c r="AU2" s="3" t="s">
        <v>23</v>
      </c>
      <c r="AV2" s="3" t="s">
        <v>24</v>
      </c>
      <c r="AX2" s="3" t="s">
        <v>20</v>
      </c>
      <c r="AY2" s="3" t="s">
        <v>21</v>
      </c>
      <c r="AZ2" s="3" t="s">
        <v>22</v>
      </c>
      <c r="BA2" s="3" t="s">
        <v>23</v>
      </c>
      <c r="BB2" s="3" t="s">
        <v>24</v>
      </c>
      <c r="BD2" s="3" t="s">
        <v>20</v>
      </c>
      <c r="BE2" s="3" t="s">
        <v>21</v>
      </c>
      <c r="BF2" s="3" t="s">
        <v>22</v>
      </c>
      <c r="BG2" s="3" t="s">
        <v>23</v>
      </c>
      <c r="BH2" s="3" t="s">
        <v>24</v>
      </c>
    </row>
    <row r="3" spans="1:60" x14ac:dyDescent="0.3">
      <c r="A3" s="9" t="s">
        <v>44</v>
      </c>
      <c r="B3" s="2" t="s">
        <v>25</v>
      </c>
      <c r="C3" s="2">
        <v>565</v>
      </c>
      <c r="D3" s="2">
        <v>332</v>
      </c>
      <c r="E3" s="2">
        <v>81</v>
      </c>
      <c r="F3" s="2">
        <v>9</v>
      </c>
      <c r="G3" s="2">
        <v>0</v>
      </c>
      <c r="I3" s="2">
        <v>65</v>
      </c>
      <c r="J3" s="2">
        <v>39</v>
      </c>
      <c r="K3" s="2">
        <v>10</v>
      </c>
      <c r="L3" s="2">
        <v>0</v>
      </c>
      <c r="M3" s="2">
        <v>0</v>
      </c>
      <c r="O3" s="6">
        <f>IF(I3&gt;0, I3/C3, 0)</f>
        <v>0.11504424778761062</v>
      </c>
      <c r="P3" s="6">
        <f>IF(J3&gt;0, J3/D3, 0)</f>
        <v>0.11746987951807229</v>
      </c>
      <c r="Q3" s="6">
        <f>IF(K3&gt;0, K3/E3, 0)</f>
        <v>0.12345679012345678</v>
      </c>
      <c r="R3" s="6">
        <f>IF(L3&gt;0, L3/F3, 0)</f>
        <v>0</v>
      </c>
      <c r="S3" s="6">
        <f>IF(M3&gt;0, M3/G3, 0)</f>
        <v>0</v>
      </c>
      <c r="T3" s="6"/>
      <c r="U3" s="6">
        <f>65/569</f>
        <v>0.11423550087873462</v>
      </c>
      <c r="V3" s="6"/>
      <c r="W3" s="4">
        <f>O3/$U3</f>
        <v>1.0070796460176992</v>
      </c>
      <c r="X3" s="4">
        <f>P3/$U3</f>
        <v>1.0283132530120482</v>
      </c>
      <c r="Y3" s="4">
        <f>Q3/$U3</f>
        <v>1.0807217473884141</v>
      </c>
      <c r="Z3" s="4">
        <f>R3/$U3</f>
        <v>0</v>
      </c>
      <c r="AA3" s="4">
        <f>S3/$U3</f>
        <v>0</v>
      </c>
      <c r="AB3" s="4">
        <f>MAX(W3:AA3)</f>
        <v>1.0807217473884141</v>
      </c>
      <c r="AC3" s="4"/>
      <c r="AD3" s="4">
        <f>IF(C3&gt;0,((I3*((3*65)+C3))/(4*C3*65))*(1-(C3-I3)/(569-65)),0)</f>
        <v>2.6689141733389427E-3</v>
      </c>
      <c r="AE3" s="4">
        <f t="shared" ref="AE3:AH6" si="0">IF(D3&gt;0,((J3*((3*65)+D3))/(4*D3*65))*(1-(D3-J3)/(569-65)),0)</f>
        <v>9.9681762765347098E-2</v>
      </c>
      <c r="AF3" s="4">
        <f t="shared" si="0"/>
        <v>0.11259214036991816</v>
      </c>
      <c r="AG3" s="4">
        <f t="shared" si="0"/>
        <v>0</v>
      </c>
      <c r="AH3" s="4">
        <f t="shared" si="0"/>
        <v>0</v>
      </c>
      <c r="AI3" s="6"/>
      <c r="AJ3" s="2" t="s">
        <v>25</v>
      </c>
      <c r="AK3" s="6">
        <f t="shared" ref="AK3:AO6" si="1">AVERAGE(O7,O11,O19,O23,O27,O31)</f>
        <v>5.0926185594422739E-2</v>
      </c>
      <c r="AL3" s="6">
        <f t="shared" si="1"/>
        <v>4.7490551087967313E-2</v>
      </c>
      <c r="AM3" s="6">
        <f t="shared" si="1"/>
        <v>5.2432718331335844E-2</v>
      </c>
      <c r="AN3" s="6">
        <f t="shared" si="1"/>
        <v>0</v>
      </c>
      <c r="AO3" s="6">
        <f t="shared" si="1"/>
        <v>0</v>
      </c>
      <c r="AQ3" s="2" t="s">
        <v>25</v>
      </c>
      <c r="AR3" s="10">
        <f>AVERAGE(W3,W7,W11,W15,W19,W23,W27,W31)</f>
        <v>0.99522708567451001</v>
      </c>
      <c r="AS3" s="10">
        <f>AVERAGE(X3,X7,X11,X15,X19,X23,X27,X31)</f>
        <v>0.99300750749166722</v>
      </c>
      <c r="AT3" s="10">
        <f>AVERAGE(Y3,Y7,Y11,Y15,Y19,Y23,Y27,Y31)</f>
        <v>2.8997045387745173</v>
      </c>
      <c r="AU3" s="10">
        <f>AVERAGE(Z3,Z7,Z11,Z15,Z19,Z23,Z27,Z31)</f>
        <v>0</v>
      </c>
      <c r="AV3" s="10">
        <f>AVERAGE(AA3,AA7,AA11,AA15,AA19,AA23,AA27,AA31)</f>
        <v>0</v>
      </c>
      <c r="AW3" s="10"/>
      <c r="AX3" s="10">
        <f t="shared" ref="AX3:BB6" si="2">AVERAGE(AD3,AD7,AD11,AD15,AD19,AD23,AD27,AD31)</f>
        <v>3.8304937139723022E-3</v>
      </c>
      <c r="AY3" s="10">
        <f t="shared" si="2"/>
        <v>4.767471103859567E-2</v>
      </c>
      <c r="AZ3" s="10">
        <f t="shared" si="2"/>
        <v>0.14165928590618621</v>
      </c>
      <c r="BA3" s="10">
        <f t="shared" si="2"/>
        <v>0</v>
      </c>
      <c r="BB3" s="10">
        <f t="shared" si="2"/>
        <v>0</v>
      </c>
      <c r="BD3" s="11">
        <f>MAX(AD3,AD7,AD11,AD15,AD19,AD23,AD27,AD31)</f>
        <v>2.393777556894626E-2</v>
      </c>
      <c r="BE3" s="11">
        <f t="shared" ref="BE3:BH6" si="3">MAX(AE3,AE7,AE11,AE15,AE19,AE23,AE27,AE31)</f>
        <v>0.10662211640135522</v>
      </c>
      <c r="BF3" s="11">
        <f t="shared" si="3"/>
        <v>0.75471698113207553</v>
      </c>
      <c r="BG3" s="11">
        <f t="shared" si="3"/>
        <v>0</v>
      </c>
      <c r="BH3" s="11">
        <f t="shared" si="3"/>
        <v>0</v>
      </c>
    </row>
    <row r="4" spans="1:60" x14ac:dyDescent="0.3">
      <c r="B4" s="2" t="s">
        <v>26</v>
      </c>
      <c r="C4" s="2">
        <v>535</v>
      </c>
      <c r="D4" s="2">
        <v>204</v>
      </c>
      <c r="E4" s="2">
        <v>4</v>
      </c>
      <c r="F4" s="2">
        <v>0</v>
      </c>
      <c r="G4" s="2">
        <v>0</v>
      </c>
      <c r="I4" s="2">
        <v>64</v>
      </c>
      <c r="J4" s="2">
        <v>30</v>
      </c>
      <c r="K4" s="2">
        <v>1</v>
      </c>
      <c r="L4" s="2">
        <v>0</v>
      </c>
      <c r="M4" s="2">
        <v>0</v>
      </c>
      <c r="O4" s="6">
        <f t="shared" ref="O4:S19" si="4">IF(I4&gt;0, I4/C4, 0)</f>
        <v>0.11962616822429907</v>
      </c>
      <c r="P4" s="6">
        <f t="shared" si="4"/>
        <v>0.14705882352941177</v>
      </c>
      <c r="Q4" s="6">
        <f t="shared" si="4"/>
        <v>0.25</v>
      </c>
      <c r="R4" s="6">
        <f t="shared" si="4"/>
        <v>0</v>
      </c>
      <c r="S4" s="6">
        <f t="shared" si="4"/>
        <v>0</v>
      </c>
      <c r="T4" s="6"/>
      <c r="U4" s="6">
        <f t="shared" ref="U4:U6" si="5">65/569</f>
        <v>0.11423550087873462</v>
      </c>
      <c r="V4" s="6"/>
      <c r="W4" s="4">
        <f t="shared" ref="W4:AA19" si="6">O4/$U4</f>
        <v>1.0471890726096333</v>
      </c>
      <c r="X4" s="4">
        <f t="shared" si="6"/>
        <v>1.2873303167420815</v>
      </c>
      <c r="Y4" s="4">
        <f t="shared" si="6"/>
        <v>2.1884615384615387</v>
      </c>
      <c r="Z4" s="4">
        <f t="shared" si="6"/>
        <v>0</v>
      </c>
      <c r="AA4" s="4">
        <f t="shared" si="6"/>
        <v>0</v>
      </c>
      <c r="AB4" s="4">
        <f t="shared" ref="AB4:AB22" si="7">MAX(W4:AA4)</f>
        <v>2.1884615384615387</v>
      </c>
      <c r="AC4" s="4"/>
      <c r="AD4" s="4">
        <f>IF(C4&gt;0,((I4*((3*65)+C4))/(4*C4*65))*(1-(C4-I4)/(569-65)),0)</f>
        <v>2.1991715449659371E-2</v>
      </c>
      <c r="AE4" s="4">
        <f t="shared" si="0"/>
        <v>0.1477658371040724</v>
      </c>
      <c r="AF4" s="4">
        <f t="shared" si="0"/>
        <v>0.19020718864468864</v>
      </c>
      <c r="AG4" s="4">
        <f t="shared" si="0"/>
        <v>0</v>
      </c>
      <c r="AH4" s="4">
        <f t="shared" si="0"/>
        <v>0</v>
      </c>
      <c r="AI4" s="6"/>
      <c r="AJ4" s="2" t="s">
        <v>26</v>
      </c>
      <c r="AK4" s="12">
        <f t="shared" si="1"/>
        <v>5.1573443018313216E-2</v>
      </c>
      <c r="AL4" s="12">
        <f t="shared" si="1"/>
        <v>4.6389660402260093E-2</v>
      </c>
      <c r="AM4" s="12">
        <f t="shared" si="1"/>
        <v>6.2240813545653313E-2</v>
      </c>
      <c r="AN4" s="12">
        <f t="shared" si="1"/>
        <v>0.11666666666666665</v>
      </c>
      <c r="AO4" s="12">
        <f t="shared" si="1"/>
        <v>0</v>
      </c>
      <c r="AQ4" s="2" t="s">
        <v>26</v>
      </c>
      <c r="AR4" s="13">
        <f t="shared" ref="AR4:AR6" si="8">AVERAGE(W4,W8,W12,W16,W20,W24,W28,W32)</f>
        <v>0.99957836745785789</v>
      </c>
      <c r="AS4" s="13">
        <f>AVERAGE(X4,X8,X12,X16,X20,X24,X28,X32)</f>
        <v>1.535763945669498</v>
      </c>
      <c r="AT4" s="13">
        <f t="shared" ref="AT4:AV6" si="9">AVERAGE(Y4,Y8,Y12,Y16,Y20,Y24,Y28,Y32)</f>
        <v>1.2081141454568964</v>
      </c>
      <c r="AU4" s="13">
        <f t="shared" si="9"/>
        <v>1.0609261525907794</v>
      </c>
      <c r="AV4" s="13">
        <f t="shared" si="9"/>
        <v>0</v>
      </c>
      <c r="AW4" s="10"/>
      <c r="AX4" s="13">
        <f t="shared" si="2"/>
        <v>1.6920657128882206E-2</v>
      </c>
      <c r="AY4" s="13">
        <f t="shared" si="2"/>
        <v>7.0569040688384599E-2</v>
      </c>
      <c r="AZ4" s="13">
        <f t="shared" si="2"/>
        <v>6.8718790794926946E-2</v>
      </c>
      <c r="BA4" s="13">
        <f t="shared" si="2"/>
        <v>6.6288048150583742E-2</v>
      </c>
      <c r="BB4" s="13">
        <f t="shared" si="2"/>
        <v>0</v>
      </c>
      <c r="BD4" s="11">
        <f t="shared" ref="BD4:BD6" si="10">MAX(AD4,AD8,AD12,AD16,AD20,AD24,AD28,AD32)</f>
        <v>9.5356150358344313E-2</v>
      </c>
      <c r="BE4" s="11">
        <f t="shared" si="3"/>
        <v>0.25372970601140848</v>
      </c>
      <c r="BF4" s="14">
        <f t="shared" si="3"/>
        <v>0.19020718864468864</v>
      </c>
      <c r="BG4" s="14">
        <f t="shared" si="3"/>
        <v>0.37712456064326638</v>
      </c>
      <c r="BH4" s="14">
        <f t="shared" si="3"/>
        <v>0</v>
      </c>
    </row>
    <row r="5" spans="1:60" x14ac:dyDescent="0.3">
      <c r="B5" s="2" t="s">
        <v>27</v>
      </c>
      <c r="C5" s="2">
        <v>568</v>
      </c>
      <c r="D5" s="2">
        <v>488</v>
      </c>
      <c r="E5" s="2">
        <v>89</v>
      </c>
      <c r="F5" s="2">
        <v>0</v>
      </c>
      <c r="G5" s="2">
        <v>0</v>
      </c>
      <c r="I5" s="2">
        <v>65</v>
      </c>
      <c r="J5" s="2">
        <v>57</v>
      </c>
      <c r="K5" s="2">
        <v>8</v>
      </c>
      <c r="L5" s="2">
        <v>0</v>
      </c>
      <c r="M5" s="2">
        <v>0</v>
      </c>
      <c r="O5" s="6">
        <f t="shared" si="4"/>
        <v>0.11443661971830986</v>
      </c>
      <c r="P5" s="6">
        <f t="shared" si="4"/>
        <v>0.11680327868852459</v>
      </c>
      <c r="Q5" s="6">
        <f t="shared" si="4"/>
        <v>8.98876404494382E-2</v>
      </c>
      <c r="R5" s="6">
        <f t="shared" si="4"/>
        <v>0</v>
      </c>
      <c r="S5" s="6">
        <f t="shared" si="4"/>
        <v>0</v>
      </c>
      <c r="T5" s="6"/>
      <c r="U5" s="6">
        <f t="shared" si="5"/>
        <v>0.11423550087873462</v>
      </c>
      <c r="V5" s="6"/>
      <c r="W5" s="4">
        <f t="shared" si="6"/>
        <v>1.0017605633802817</v>
      </c>
      <c r="X5" s="4">
        <f t="shared" si="6"/>
        <v>1.0224779319041615</v>
      </c>
      <c r="Y5" s="4">
        <f t="shared" si="6"/>
        <v>0.78686257562662054</v>
      </c>
      <c r="Z5" s="4">
        <f t="shared" si="6"/>
        <v>0</v>
      </c>
      <c r="AA5" s="4">
        <f t="shared" si="6"/>
        <v>0</v>
      </c>
      <c r="AB5" s="4">
        <f t="shared" si="7"/>
        <v>1.0224779319041615</v>
      </c>
      <c r="AC5" s="4"/>
      <c r="AD5" s="4">
        <f>IF(C5&gt;0,((I5*((3*65)+C5))/(4*C5*65))*(1-(C5-I5)/(569-65)),0)</f>
        <v>6.6632433489827614E-4</v>
      </c>
      <c r="AE5" s="4">
        <f t="shared" si="0"/>
        <v>4.4442114408815243E-2</v>
      </c>
      <c r="AF5" s="4">
        <f t="shared" si="0"/>
        <v>8.2405235214223979E-2</v>
      </c>
      <c r="AG5" s="4">
        <f t="shared" si="0"/>
        <v>0</v>
      </c>
      <c r="AH5" s="4">
        <f t="shared" si="0"/>
        <v>0</v>
      </c>
      <c r="AI5" s="6"/>
      <c r="AJ5" s="2" t="s">
        <v>27</v>
      </c>
      <c r="AK5" s="12">
        <f t="shared" si="1"/>
        <v>5.151350380050812E-2</v>
      </c>
      <c r="AL5" s="12">
        <f t="shared" si="1"/>
        <v>4.7768180067450143E-2</v>
      </c>
      <c r="AM5" s="12">
        <f t="shared" si="1"/>
        <v>1.4462809917355372E-2</v>
      </c>
      <c r="AN5" s="12">
        <f t="shared" si="1"/>
        <v>0</v>
      </c>
      <c r="AO5" s="12">
        <f t="shared" si="1"/>
        <v>0</v>
      </c>
      <c r="AQ5" s="2" t="s">
        <v>27</v>
      </c>
      <c r="AR5" s="13">
        <f t="shared" si="8"/>
        <v>1.0049847464083759</v>
      </c>
      <c r="AS5" s="13">
        <f>AVERAGE(X5,X9,X13,X17,X21,X25,X29,X33)</f>
        <v>1.0504780735726238</v>
      </c>
      <c r="AT5" s="13">
        <f t="shared" si="9"/>
        <v>2.0054519542306504</v>
      </c>
      <c r="AU5" s="13">
        <f t="shared" si="9"/>
        <v>0</v>
      </c>
      <c r="AV5" s="13">
        <f t="shared" si="9"/>
        <v>0</v>
      </c>
      <c r="AW5" s="10"/>
      <c r="AX5" s="13">
        <f t="shared" si="2"/>
        <v>4.1534819868566221E-3</v>
      </c>
      <c r="AY5" s="13">
        <f t="shared" si="2"/>
        <v>5.1082051838474946E-2</v>
      </c>
      <c r="AZ5" s="13">
        <f t="shared" si="2"/>
        <v>9.4502944317341561E-2</v>
      </c>
      <c r="BA5" s="13">
        <f t="shared" si="2"/>
        <v>0</v>
      </c>
      <c r="BB5" s="13">
        <f t="shared" si="2"/>
        <v>0</v>
      </c>
      <c r="BD5" s="11">
        <f t="shared" si="10"/>
        <v>1.9193536306781993E-2</v>
      </c>
      <c r="BE5" s="11">
        <f t="shared" si="3"/>
        <v>0.16073445389317034</v>
      </c>
      <c r="BF5" s="14">
        <f t="shared" si="3"/>
        <v>0.57553340280824927</v>
      </c>
      <c r="BG5" s="14">
        <f t="shared" si="3"/>
        <v>0</v>
      </c>
      <c r="BH5" s="14">
        <f t="shared" si="3"/>
        <v>0</v>
      </c>
    </row>
    <row r="6" spans="1:60" s="3" customFormat="1" x14ac:dyDescent="0.3">
      <c r="B6" s="3" t="s">
        <v>28</v>
      </c>
      <c r="C6" s="3">
        <v>508</v>
      </c>
      <c r="D6" s="3">
        <v>38</v>
      </c>
      <c r="E6" s="3">
        <v>2</v>
      </c>
      <c r="F6" s="3">
        <v>0</v>
      </c>
      <c r="G6" s="3">
        <v>0</v>
      </c>
      <c r="I6" s="3">
        <v>64</v>
      </c>
      <c r="J6" s="3">
        <v>5</v>
      </c>
      <c r="K6" s="3">
        <v>1</v>
      </c>
      <c r="L6" s="3">
        <v>0</v>
      </c>
      <c r="M6" s="3">
        <v>0</v>
      </c>
      <c r="O6" s="7">
        <f t="shared" si="4"/>
        <v>0.12598425196850394</v>
      </c>
      <c r="P6" s="7">
        <f t="shared" si="4"/>
        <v>0.13157894736842105</v>
      </c>
      <c r="Q6" s="7">
        <f t="shared" si="4"/>
        <v>0.5</v>
      </c>
      <c r="R6" s="7">
        <f t="shared" si="4"/>
        <v>0</v>
      </c>
      <c r="S6" s="7">
        <f t="shared" si="4"/>
        <v>0</v>
      </c>
      <c r="T6" s="7"/>
      <c r="U6" s="7">
        <f t="shared" si="5"/>
        <v>0.11423550087873462</v>
      </c>
      <c r="V6" s="7"/>
      <c r="W6" s="5">
        <f t="shared" si="6"/>
        <v>1.1028467595396729</v>
      </c>
      <c r="X6" s="5">
        <f t="shared" si="6"/>
        <v>1.1518218623481782</v>
      </c>
      <c r="Y6" s="5">
        <f t="shared" si="6"/>
        <v>4.3769230769230774</v>
      </c>
      <c r="Z6" s="5">
        <f t="shared" si="6"/>
        <v>0</v>
      </c>
      <c r="AA6" s="5">
        <f t="shared" si="6"/>
        <v>0</v>
      </c>
      <c r="AB6" s="5">
        <f t="shared" si="7"/>
        <v>4.3769230769230774</v>
      </c>
      <c r="AC6" s="5"/>
      <c r="AD6" s="5">
        <f>IF(C6&gt;0,((I6*((3*65)+C6))/(4*C6*65))*(1-(C6-I6)/(569-65)),0)</f>
        <v>4.0552623229788594E-2</v>
      </c>
      <c r="AE6" s="5">
        <f t="shared" si="0"/>
        <v>0.11019435608251398</v>
      </c>
      <c r="AF6" s="5">
        <f t="shared" si="0"/>
        <v>0.37809447496947496</v>
      </c>
      <c r="AG6" s="5">
        <f t="shared" si="0"/>
        <v>0</v>
      </c>
      <c r="AH6" s="5">
        <f t="shared" si="0"/>
        <v>0</v>
      </c>
      <c r="AI6" s="7"/>
      <c r="AJ6" s="3" t="s">
        <v>28</v>
      </c>
      <c r="AK6" s="15">
        <f t="shared" si="1"/>
        <v>4.9275362318840582E-2</v>
      </c>
      <c r="AL6" s="15">
        <f t="shared" si="1"/>
        <v>0</v>
      </c>
      <c r="AM6" s="15">
        <f t="shared" si="1"/>
        <v>0</v>
      </c>
      <c r="AN6" s="15">
        <f t="shared" si="1"/>
        <v>0</v>
      </c>
      <c r="AO6" s="15">
        <f t="shared" si="1"/>
        <v>0</v>
      </c>
      <c r="AQ6" s="3" t="s">
        <v>28</v>
      </c>
      <c r="AR6" s="16">
        <f t="shared" si="8"/>
        <v>1.0654276397675322</v>
      </c>
      <c r="AS6" s="16">
        <f>AVERAGE(X6,X10,X14,X18,X22,X26,X30,X34)</f>
        <v>0.44647561971295835</v>
      </c>
      <c r="AT6" s="16">
        <f t="shared" si="9"/>
        <v>0.9946718271246574</v>
      </c>
      <c r="AU6" s="16">
        <f t="shared" si="9"/>
        <v>0</v>
      </c>
      <c r="AV6" s="16">
        <f t="shared" si="9"/>
        <v>0</v>
      </c>
      <c r="AW6" s="17"/>
      <c r="AX6" s="16">
        <f t="shared" si="2"/>
        <v>3.3353345232942283E-2</v>
      </c>
      <c r="AY6" s="16">
        <f t="shared" si="2"/>
        <v>2.6610900448163881E-2</v>
      </c>
      <c r="AZ6" s="16">
        <f t="shared" si="2"/>
        <v>5.2868747416623403E-2</v>
      </c>
      <c r="BA6" s="16">
        <f t="shared" si="2"/>
        <v>0</v>
      </c>
      <c r="BB6" s="16">
        <f t="shared" si="2"/>
        <v>0</v>
      </c>
      <c r="BD6" s="18">
        <f t="shared" si="10"/>
        <v>0.12713962938223625</v>
      </c>
      <c r="BE6" s="18">
        <f t="shared" si="3"/>
        <v>0.11019435608251398</v>
      </c>
      <c r="BF6" s="19">
        <f t="shared" si="3"/>
        <v>0.37809447496947496</v>
      </c>
      <c r="BG6" s="19">
        <f t="shared" si="3"/>
        <v>0</v>
      </c>
      <c r="BH6" s="19">
        <f t="shared" si="3"/>
        <v>0</v>
      </c>
    </row>
    <row r="7" spans="1:60" x14ac:dyDescent="0.3">
      <c r="A7" s="9" t="s">
        <v>45</v>
      </c>
      <c r="B7" s="2" t="s">
        <v>25</v>
      </c>
      <c r="C7" s="1">
        <v>566</v>
      </c>
      <c r="D7" s="1">
        <v>410</v>
      </c>
      <c r="E7" s="1">
        <v>26</v>
      </c>
      <c r="F7" s="1">
        <v>0</v>
      </c>
      <c r="G7" s="1">
        <v>0</v>
      </c>
      <c r="I7" s="1">
        <v>86</v>
      </c>
      <c r="J7" s="1">
        <v>66</v>
      </c>
      <c r="K7" s="1">
        <v>6</v>
      </c>
      <c r="L7" s="1">
        <v>0</v>
      </c>
      <c r="M7" s="1">
        <v>0</v>
      </c>
      <c r="O7" s="6">
        <f>IF(I7&gt;0, I7/C7, 0)</f>
        <v>0.1519434628975265</v>
      </c>
      <c r="P7" s="6">
        <f t="shared" si="4"/>
        <v>0.16097560975609757</v>
      </c>
      <c r="Q7" s="6">
        <f t="shared" si="4"/>
        <v>0.23076923076923078</v>
      </c>
      <c r="R7" s="6">
        <f t="shared" si="4"/>
        <v>0</v>
      </c>
      <c r="S7" s="6">
        <f t="shared" si="4"/>
        <v>0</v>
      </c>
      <c r="T7" s="6"/>
      <c r="U7" s="6">
        <f>86/569</f>
        <v>0.15114235500878734</v>
      </c>
      <c r="V7" s="6"/>
      <c r="W7" s="4">
        <f>IF(O7&gt;0, O7/$U7, 0)</f>
        <v>1.0053003533568905</v>
      </c>
      <c r="X7" s="4">
        <f>IF(P7&gt;0, P7/$U7, 0)</f>
        <v>1.0650595575723201</v>
      </c>
      <c r="Y7" s="4">
        <f>IF(Q7&gt;0, Q7/$U7, 0)</f>
        <v>1.5268336314847943</v>
      </c>
      <c r="Z7" s="4">
        <f t="shared" si="6"/>
        <v>0</v>
      </c>
      <c r="AA7" s="4">
        <f t="shared" si="6"/>
        <v>0</v>
      </c>
      <c r="AB7" s="4">
        <f t="shared" si="7"/>
        <v>1.5268336314847943</v>
      </c>
      <c r="AC7" s="4"/>
      <c r="AD7" s="20">
        <f>IF(C7&gt;0,((I7*((3*86)+C7))/(4*C7*86))*(1-(C7-I7)/(569-86)),0)</f>
        <v>2.2606061936220221E-3</v>
      </c>
      <c r="AE7" s="4">
        <f t="shared" ref="AE7:AH10" si="11">IF(D7&gt;0,((J7*((3*86)+D7))/(4*D7*86))*(1-(D7-J7)/(569-86)),0)</f>
        <v>8.9959238029474045E-2</v>
      </c>
      <c r="AF7" s="4">
        <f t="shared" si="11"/>
        <v>0.18262980699785553</v>
      </c>
      <c r="AG7" s="4">
        <f t="shared" si="11"/>
        <v>0</v>
      </c>
      <c r="AH7" s="4">
        <f t="shared" si="11"/>
        <v>0</v>
      </c>
      <c r="AI7" s="6"/>
    </row>
    <row r="8" spans="1:60" x14ac:dyDescent="0.3">
      <c r="B8" s="2" t="s">
        <v>26</v>
      </c>
      <c r="C8" s="1">
        <v>544</v>
      </c>
      <c r="D8" s="1">
        <v>226</v>
      </c>
      <c r="E8" s="1">
        <v>19</v>
      </c>
      <c r="F8" s="1">
        <v>2</v>
      </c>
      <c r="G8" s="1">
        <v>0</v>
      </c>
      <c r="I8" s="1">
        <v>83</v>
      </c>
      <c r="J8" s="1">
        <v>29</v>
      </c>
      <c r="K8" s="1">
        <v>4</v>
      </c>
      <c r="L8" s="1">
        <v>1</v>
      </c>
      <c r="M8" s="1">
        <v>0</v>
      </c>
      <c r="O8" s="6">
        <f t="shared" ref="O8:S23" si="12">IF(I8&gt;0, I8/C8, 0)</f>
        <v>0.15257352941176472</v>
      </c>
      <c r="P8" s="6">
        <f t="shared" si="4"/>
        <v>0.12831858407079647</v>
      </c>
      <c r="Q8" s="6">
        <f t="shared" si="4"/>
        <v>0.21052631578947367</v>
      </c>
      <c r="R8" s="6">
        <f t="shared" si="4"/>
        <v>0.5</v>
      </c>
      <c r="S8" s="6">
        <f t="shared" si="4"/>
        <v>0</v>
      </c>
      <c r="T8" s="6"/>
      <c r="U8" s="6">
        <f t="shared" ref="U8:U10" si="13">86/569</f>
        <v>0.15114235500878734</v>
      </c>
      <c r="V8" s="6"/>
      <c r="W8" s="4">
        <f t="shared" ref="W8:Y10" si="14">IF(O8&gt;0, O8/$U8, 0)</f>
        <v>1.0094690492476062</v>
      </c>
      <c r="X8" s="4">
        <f t="shared" si="14"/>
        <v>0.84899156204980453</v>
      </c>
      <c r="Y8" s="4">
        <f t="shared" si="14"/>
        <v>1.3929008567931456</v>
      </c>
      <c r="Z8" s="4">
        <f t="shared" si="6"/>
        <v>3.308139534883721</v>
      </c>
      <c r="AA8" s="4">
        <f t="shared" si="6"/>
        <v>0</v>
      </c>
      <c r="AB8" s="4">
        <f t="shared" si="7"/>
        <v>3.308139534883721</v>
      </c>
      <c r="AC8" s="4"/>
      <c r="AD8" s="4">
        <f>IF(C8&gt;0,((I8*((3*86)+C8))/(4*C8*86))*(1-(C8-I8)/(569-86)),0)</f>
        <v>1.620207612873259E-2</v>
      </c>
      <c r="AE8" s="4">
        <f t="shared" si="11"/>
        <v>0.10690435072352981</v>
      </c>
      <c r="AF8" s="4">
        <f t="shared" si="11"/>
        <v>0.16425796543938209</v>
      </c>
      <c r="AG8" s="4">
        <f t="shared" si="11"/>
        <v>0.37712456064326638</v>
      </c>
      <c r="AH8" s="4">
        <f t="shared" si="11"/>
        <v>0</v>
      </c>
      <c r="AI8" s="6"/>
    </row>
    <row r="9" spans="1:60" x14ac:dyDescent="0.3">
      <c r="B9" s="2" t="s">
        <v>27</v>
      </c>
      <c r="C9" s="1">
        <v>540</v>
      </c>
      <c r="D9" s="1">
        <v>137</v>
      </c>
      <c r="E9" s="1">
        <v>11</v>
      </c>
      <c r="F9" s="1">
        <v>1</v>
      </c>
      <c r="G9" s="1">
        <v>0</v>
      </c>
      <c r="I9" s="1">
        <v>83</v>
      </c>
      <c r="J9" s="1">
        <v>23</v>
      </c>
      <c r="K9" s="1">
        <v>0</v>
      </c>
      <c r="L9" s="1">
        <v>0</v>
      </c>
      <c r="M9" s="1">
        <v>0</v>
      </c>
      <c r="O9" s="6">
        <f t="shared" si="12"/>
        <v>0.1537037037037037</v>
      </c>
      <c r="P9" s="6">
        <f t="shared" si="4"/>
        <v>0.16788321167883211</v>
      </c>
      <c r="Q9" s="6">
        <f t="shared" si="4"/>
        <v>0</v>
      </c>
      <c r="R9" s="6">
        <f t="shared" si="4"/>
        <v>0</v>
      </c>
      <c r="S9" s="6">
        <f t="shared" si="4"/>
        <v>0</v>
      </c>
      <c r="T9" s="6"/>
      <c r="U9" s="6">
        <f t="shared" si="13"/>
        <v>0.15114235500878734</v>
      </c>
      <c r="V9" s="6"/>
      <c r="W9" s="4">
        <f t="shared" si="14"/>
        <v>1.0169465977605514</v>
      </c>
      <c r="X9" s="4">
        <f t="shared" si="14"/>
        <v>1.1107621795959939</v>
      </c>
      <c r="Y9" s="4">
        <f t="shared" si="14"/>
        <v>0</v>
      </c>
      <c r="Z9" s="4">
        <f t="shared" si="6"/>
        <v>0</v>
      </c>
      <c r="AA9" s="4">
        <f t="shared" si="6"/>
        <v>0</v>
      </c>
      <c r="AB9" s="4">
        <f t="shared" si="7"/>
        <v>1.1107621795959939</v>
      </c>
      <c r="AC9" s="4"/>
      <c r="AD9" s="4">
        <f>IF(C9&gt;0,((I9*((3*86)+C9))/(4*C9*86))*(1-(C9-I9)/(569-86)),0)</f>
        <v>1.9193536306781993E-2</v>
      </c>
      <c r="AE9" s="4">
        <f t="shared" si="11"/>
        <v>0.14727368625263718</v>
      </c>
      <c r="AF9" s="4">
        <f t="shared" si="11"/>
        <v>0</v>
      </c>
      <c r="AG9" s="4">
        <f t="shared" si="11"/>
        <v>0</v>
      </c>
      <c r="AH9" s="4">
        <f t="shared" si="11"/>
        <v>0</v>
      </c>
      <c r="AI9" s="6"/>
    </row>
    <row r="10" spans="1:60" s="3" customFormat="1" x14ac:dyDescent="0.3">
      <c r="B10" s="3" t="s">
        <v>28</v>
      </c>
      <c r="C10" s="3">
        <v>500</v>
      </c>
      <c r="D10" s="3">
        <v>9</v>
      </c>
      <c r="E10" s="3">
        <v>0</v>
      </c>
      <c r="F10" s="3">
        <v>0</v>
      </c>
      <c r="G10" s="3">
        <v>0</v>
      </c>
      <c r="I10" s="3">
        <v>75</v>
      </c>
      <c r="J10" s="3">
        <v>0</v>
      </c>
      <c r="K10" s="3">
        <v>0</v>
      </c>
      <c r="L10" s="3">
        <v>0</v>
      </c>
      <c r="M10" s="3">
        <v>0</v>
      </c>
      <c r="O10" s="7">
        <f t="shared" si="12"/>
        <v>0.15</v>
      </c>
      <c r="P10" s="7">
        <f t="shared" si="4"/>
        <v>0</v>
      </c>
      <c r="Q10" s="7">
        <f t="shared" si="4"/>
        <v>0</v>
      </c>
      <c r="R10" s="7">
        <f t="shared" si="4"/>
        <v>0</v>
      </c>
      <c r="S10" s="7">
        <f t="shared" si="4"/>
        <v>0</v>
      </c>
      <c r="T10" s="7"/>
      <c r="U10" s="7">
        <f t="shared" si="13"/>
        <v>0.15114235500878734</v>
      </c>
      <c r="V10" s="7"/>
      <c r="W10" s="5">
        <f t="shared" si="14"/>
        <v>0.99244186046511629</v>
      </c>
      <c r="X10" s="5">
        <f t="shared" si="14"/>
        <v>0</v>
      </c>
      <c r="Y10" s="5">
        <f t="shared" si="14"/>
        <v>0</v>
      </c>
      <c r="Z10" s="5">
        <f t="shared" si="6"/>
        <v>0</v>
      </c>
      <c r="AA10" s="5">
        <f t="shared" si="6"/>
        <v>0</v>
      </c>
      <c r="AB10" s="5">
        <f t="shared" si="7"/>
        <v>0.99244186046511629</v>
      </c>
      <c r="AC10" s="5"/>
      <c r="AD10" s="5">
        <f>IF(C10&gt;0,((I10*((3*86)+C10))/(4*C10*86))*(1-(C10-I10)/(569-86)),0)</f>
        <v>3.9690163224035832E-2</v>
      </c>
      <c r="AE10" s="5">
        <f t="shared" si="11"/>
        <v>0</v>
      </c>
      <c r="AF10" s="5">
        <f t="shared" si="11"/>
        <v>0</v>
      </c>
      <c r="AG10" s="5">
        <f t="shared" si="11"/>
        <v>0</v>
      </c>
      <c r="AH10" s="5">
        <f t="shared" si="11"/>
        <v>0</v>
      </c>
      <c r="AI10" s="7"/>
      <c r="AQ10" s="3" t="s">
        <v>31</v>
      </c>
    </row>
    <row r="11" spans="1:60" x14ac:dyDescent="0.3">
      <c r="A11" s="9" t="s">
        <v>46</v>
      </c>
      <c r="B11" s="2" t="s">
        <v>25</v>
      </c>
      <c r="C11" s="1">
        <v>567</v>
      </c>
      <c r="D11" s="1">
        <v>446</v>
      </c>
      <c r="E11" s="1">
        <v>49</v>
      </c>
      <c r="F11" s="1">
        <v>1</v>
      </c>
      <c r="G11" s="1">
        <v>0</v>
      </c>
      <c r="I11" s="1">
        <v>31</v>
      </c>
      <c r="J11" s="1">
        <v>23</v>
      </c>
      <c r="K11" s="1">
        <v>2</v>
      </c>
      <c r="L11" s="1">
        <v>0</v>
      </c>
      <c r="M11" s="1">
        <v>0</v>
      </c>
      <c r="O11" s="6">
        <f t="shared" si="12"/>
        <v>5.4673721340388004E-2</v>
      </c>
      <c r="P11" s="6">
        <f t="shared" si="4"/>
        <v>5.1569506726457402E-2</v>
      </c>
      <c r="Q11" s="6">
        <f t="shared" si="4"/>
        <v>4.0816326530612242E-2</v>
      </c>
      <c r="R11" s="6">
        <f t="shared" si="4"/>
        <v>0</v>
      </c>
      <c r="S11" s="6">
        <f t="shared" si="4"/>
        <v>0</v>
      </c>
      <c r="T11" s="6"/>
      <c r="U11" s="6">
        <f>32/569</f>
        <v>5.6239015817223195E-2</v>
      </c>
      <c r="V11" s="6"/>
      <c r="W11" s="4">
        <f t="shared" ref="W11:AA22" si="15">O11/$U11</f>
        <v>0.97216710758377423</v>
      </c>
      <c r="X11" s="4">
        <f t="shared" si="15"/>
        <v>0.91697029147982079</v>
      </c>
      <c r="Y11" s="4">
        <f t="shared" si="15"/>
        <v>0.72576530612244894</v>
      </c>
      <c r="Z11" s="4">
        <f t="shared" si="6"/>
        <v>0</v>
      </c>
      <c r="AA11" s="4">
        <f t="shared" si="6"/>
        <v>0</v>
      </c>
      <c r="AB11" s="4">
        <f t="shared" si="7"/>
        <v>0.97216710758377423</v>
      </c>
      <c r="AC11" s="4"/>
      <c r="AD11" s="4">
        <f>IF(C11&gt;0,((I11*((3*32)+C11))/(4*C11*32))*(1-(C11-I11)/(569-32)),0)</f>
        <v>5.2736087710484008E-4</v>
      </c>
      <c r="AE11" s="4">
        <f t="shared" ref="AE11:AH14" si="16">IF(D11&gt;0,((J11*((3*32)+D11))/(4*D11*32))*(1-(D11-J11)/(569-32)),0)</f>
        <v>4.635673710449182E-2</v>
      </c>
      <c r="AF11" s="4">
        <f t="shared" si="16"/>
        <v>4.2190409683426446E-2</v>
      </c>
      <c r="AG11" s="4">
        <f t="shared" si="16"/>
        <v>0</v>
      </c>
      <c r="AH11" s="4">
        <f t="shared" si="16"/>
        <v>0</v>
      </c>
      <c r="AI11" s="6"/>
      <c r="AQ11" s="2" t="s">
        <v>25</v>
      </c>
      <c r="AR11" s="11">
        <f>MAX(W3,W7,W11,W15,W19,W23,W27,W31)</f>
        <v>1.0070796460176992</v>
      </c>
      <c r="AS11" s="11">
        <f>MAX(X3,X7,X11,X15,X19,X23,X27,X31)</f>
        <v>1.2319826786266626</v>
      </c>
      <c r="AT11" s="11">
        <f>MAX(Y3,Y7,Y11,Y15,Y19,Y23,Y27,Y31)</f>
        <v>10.735849056603774</v>
      </c>
      <c r="AU11" s="11">
        <f>MAX(Z3,Z7,Z11,Z15,Z19,Z23,Z27,Z31)</f>
        <v>0</v>
      </c>
      <c r="AV11" s="11">
        <f>MAX(AA3,AA7,AA11,AA15,AA19,AA23,AA27,AA31)</f>
        <v>0</v>
      </c>
      <c r="AW11" s="11"/>
    </row>
    <row r="12" spans="1:60" x14ac:dyDescent="0.3">
      <c r="A12" s="9"/>
      <c r="B12" s="2" t="s">
        <v>26</v>
      </c>
      <c r="C12" s="1">
        <v>568</v>
      </c>
      <c r="D12" s="1">
        <v>485</v>
      </c>
      <c r="E12" s="1">
        <v>103</v>
      </c>
      <c r="F12" s="1">
        <v>2</v>
      </c>
      <c r="G12" s="1">
        <v>0</v>
      </c>
      <c r="I12" s="1">
        <v>32</v>
      </c>
      <c r="J12" s="1">
        <v>29</v>
      </c>
      <c r="K12" s="1">
        <v>11</v>
      </c>
      <c r="L12" s="1">
        <v>0</v>
      </c>
      <c r="M12" s="1">
        <v>0</v>
      </c>
      <c r="O12" s="6">
        <f t="shared" si="12"/>
        <v>5.6338028169014086E-2</v>
      </c>
      <c r="P12" s="6">
        <f t="shared" si="4"/>
        <v>5.9793814432989693E-2</v>
      </c>
      <c r="Q12" s="6">
        <f t="shared" si="4"/>
        <v>0.10679611650485436</v>
      </c>
      <c r="R12" s="6">
        <f t="shared" si="4"/>
        <v>0</v>
      </c>
      <c r="S12" s="6">
        <f t="shared" si="4"/>
        <v>0</v>
      </c>
      <c r="T12" s="6"/>
      <c r="U12" s="6">
        <f t="shared" ref="U12:U14" si="17">32/569</f>
        <v>5.6239015817223195E-2</v>
      </c>
      <c r="V12" s="6"/>
      <c r="W12" s="4">
        <f t="shared" si="15"/>
        <v>1.0017605633802817</v>
      </c>
      <c r="X12" s="4">
        <f t="shared" si="15"/>
        <v>1.063208762886598</v>
      </c>
      <c r="Y12" s="4">
        <f t="shared" si="15"/>
        <v>1.8989684466019419</v>
      </c>
      <c r="Z12" s="4">
        <f t="shared" si="6"/>
        <v>0</v>
      </c>
      <c r="AA12" s="4">
        <f t="shared" si="6"/>
        <v>0</v>
      </c>
      <c r="AB12" s="4">
        <f t="shared" si="7"/>
        <v>1.8989684466019419</v>
      </c>
      <c r="AC12" s="4"/>
      <c r="AD12" s="4">
        <f>IF(C12&gt;0,((I12*((3*32)+C12))/(4*C12*32))*(1-(C12-I12)/(569-32)),0)</f>
        <v>5.4423374511502597E-4</v>
      </c>
      <c r="AE12" s="4">
        <f t="shared" si="16"/>
        <v>4.0938615878592412E-2</v>
      </c>
      <c r="AF12" s="4">
        <f t="shared" si="16"/>
        <v>0.13758918320948815</v>
      </c>
      <c r="AG12" s="4">
        <f t="shared" si="16"/>
        <v>0</v>
      </c>
      <c r="AH12" s="4">
        <f t="shared" si="16"/>
        <v>0</v>
      </c>
      <c r="AI12" s="6"/>
      <c r="AQ12" s="2" t="s">
        <v>26</v>
      </c>
      <c r="AR12" s="14">
        <f t="shared" ref="AR12:AV14" si="18">MAX(W4,W8,W12,W16,W20,W24,W28,W32)</f>
        <v>1.0471890726096333</v>
      </c>
      <c r="AS12" s="14">
        <f t="shared" si="18"/>
        <v>3.5786163522012577</v>
      </c>
      <c r="AT12" s="14">
        <f t="shared" si="18"/>
        <v>2.1884615384615387</v>
      </c>
      <c r="AU12" s="11">
        <f t="shared" si="18"/>
        <v>3.308139534883721</v>
      </c>
      <c r="AV12" s="11">
        <f t="shared" si="18"/>
        <v>0</v>
      </c>
      <c r="AW12" s="11"/>
    </row>
    <row r="13" spans="1:60" x14ac:dyDescent="0.3">
      <c r="B13" s="2" t="s">
        <v>27</v>
      </c>
      <c r="C13" s="1">
        <v>567</v>
      </c>
      <c r="D13" s="1">
        <v>518</v>
      </c>
      <c r="E13" s="1">
        <v>121</v>
      </c>
      <c r="F13" s="1">
        <v>4</v>
      </c>
      <c r="G13" s="1">
        <v>1</v>
      </c>
      <c r="I13" s="1">
        <v>32</v>
      </c>
      <c r="J13" s="1">
        <v>23</v>
      </c>
      <c r="K13" s="1">
        <v>5</v>
      </c>
      <c r="L13" s="1">
        <v>0</v>
      </c>
      <c r="M13" s="1">
        <v>0</v>
      </c>
      <c r="O13" s="6">
        <f t="shared" si="12"/>
        <v>5.6437389770723101E-2</v>
      </c>
      <c r="P13" s="6">
        <f t="shared" si="4"/>
        <v>4.4401544401544403E-2</v>
      </c>
      <c r="Q13" s="6">
        <f t="shared" si="4"/>
        <v>4.1322314049586778E-2</v>
      </c>
      <c r="R13" s="6">
        <f t="shared" si="4"/>
        <v>0</v>
      </c>
      <c r="S13" s="6">
        <f t="shared" si="4"/>
        <v>0</v>
      </c>
      <c r="T13" s="6"/>
      <c r="U13" s="6">
        <f t="shared" si="17"/>
        <v>5.6239015817223195E-2</v>
      </c>
      <c r="V13" s="6"/>
      <c r="W13" s="4">
        <f t="shared" si="15"/>
        <v>1.0035273368606703</v>
      </c>
      <c r="X13" s="4">
        <f t="shared" si="15"/>
        <v>0.78951496138996147</v>
      </c>
      <c r="Y13" s="4">
        <f t="shared" si="15"/>
        <v>0.73476239669421495</v>
      </c>
      <c r="Z13" s="4">
        <f t="shared" si="6"/>
        <v>0</v>
      </c>
      <c r="AA13" s="4">
        <f t="shared" si="6"/>
        <v>0</v>
      </c>
      <c r="AB13" s="4">
        <f t="shared" si="7"/>
        <v>1.0035273368606703</v>
      </c>
      <c r="AC13" s="4"/>
      <c r="AD13" s="4">
        <f>IF(C13&gt;0,((I13*((3*32)+C13))/(4*C13*32))*(1-(C13-I13)/(569-32)),0)</f>
        <v>1.0887450366035085E-3</v>
      </c>
      <c r="AE13" s="4">
        <f t="shared" si="16"/>
        <v>1.6658330816850375E-2</v>
      </c>
      <c r="AF13" s="4">
        <f t="shared" si="16"/>
        <v>5.4921477022638776E-2</v>
      </c>
      <c r="AG13" s="4">
        <f t="shared" si="16"/>
        <v>0</v>
      </c>
      <c r="AH13" s="4">
        <f t="shared" si="16"/>
        <v>0</v>
      </c>
      <c r="AI13" s="6"/>
      <c r="AQ13" s="2" t="s">
        <v>27</v>
      </c>
      <c r="AR13" s="14">
        <f t="shared" si="18"/>
        <v>1.0169465977605514</v>
      </c>
      <c r="AS13" s="14">
        <f t="shared" si="18"/>
        <v>1.58769598724422</v>
      </c>
      <c r="AT13" s="14">
        <f t="shared" si="18"/>
        <v>8.0518867924528301</v>
      </c>
      <c r="AU13" s="11">
        <f t="shared" si="18"/>
        <v>0</v>
      </c>
      <c r="AV13" s="11">
        <f t="shared" si="18"/>
        <v>0</v>
      </c>
      <c r="AW13" s="11"/>
    </row>
    <row r="14" spans="1:60" s="3" customFormat="1" x14ac:dyDescent="0.3">
      <c r="B14" s="3" t="s">
        <v>28</v>
      </c>
      <c r="C14" s="3">
        <v>115</v>
      </c>
      <c r="D14" s="3">
        <v>10</v>
      </c>
      <c r="E14" s="3">
        <v>0</v>
      </c>
      <c r="F14" s="3">
        <v>0</v>
      </c>
      <c r="G14" s="3">
        <v>0</v>
      </c>
      <c r="I14" s="3">
        <v>11</v>
      </c>
      <c r="J14" s="3">
        <v>0</v>
      </c>
      <c r="K14" s="3">
        <v>0</v>
      </c>
      <c r="L14" s="3">
        <v>0</v>
      </c>
      <c r="M14" s="3">
        <v>0</v>
      </c>
      <c r="O14" s="7">
        <f t="shared" si="12"/>
        <v>9.5652173913043481E-2</v>
      </c>
      <c r="P14" s="7">
        <f t="shared" si="4"/>
        <v>0</v>
      </c>
      <c r="Q14" s="7">
        <f t="shared" si="4"/>
        <v>0</v>
      </c>
      <c r="R14" s="7">
        <f t="shared" si="4"/>
        <v>0</v>
      </c>
      <c r="S14" s="7">
        <f t="shared" si="4"/>
        <v>0</v>
      </c>
      <c r="T14" s="7"/>
      <c r="U14" s="7">
        <f t="shared" si="17"/>
        <v>5.6239015817223195E-2</v>
      </c>
      <c r="V14" s="7"/>
      <c r="W14" s="5">
        <f t="shared" si="15"/>
        <v>1.7008152173913045</v>
      </c>
      <c r="X14" s="5">
        <f t="shared" si="15"/>
        <v>0</v>
      </c>
      <c r="Y14" s="5">
        <f t="shared" si="15"/>
        <v>0</v>
      </c>
      <c r="Z14" s="5">
        <f t="shared" si="6"/>
        <v>0</v>
      </c>
      <c r="AA14" s="5">
        <f t="shared" si="6"/>
        <v>0</v>
      </c>
      <c r="AB14" s="5">
        <f t="shared" si="7"/>
        <v>1.7008152173913045</v>
      </c>
      <c r="AC14" s="5"/>
      <c r="AD14" s="5">
        <f>IF(C14&gt;0,((I14*((3*32)+C14))/(4*C14*32))*(1-(C14-I14)/(569-32)),0)</f>
        <v>0.12713962938223625</v>
      </c>
      <c r="AE14" s="5">
        <f t="shared" si="16"/>
        <v>0</v>
      </c>
      <c r="AF14" s="5">
        <f t="shared" si="16"/>
        <v>0</v>
      </c>
      <c r="AG14" s="5">
        <f t="shared" si="16"/>
        <v>0</v>
      </c>
      <c r="AH14" s="5">
        <f t="shared" si="16"/>
        <v>0</v>
      </c>
      <c r="AI14" s="7"/>
      <c r="AQ14" s="3" t="s">
        <v>28</v>
      </c>
      <c r="AR14" s="19">
        <f t="shared" si="18"/>
        <v>1.7008152173913045</v>
      </c>
      <c r="AS14" s="19">
        <f t="shared" si="18"/>
        <v>1.1518218623481782</v>
      </c>
      <c r="AT14" s="19">
        <f t="shared" si="18"/>
        <v>4.3769230769230774</v>
      </c>
      <c r="AU14" s="18">
        <f t="shared" si="18"/>
        <v>0</v>
      </c>
      <c r="AV14" s="18">
        <f t="shared" si="18"/>
        <v>0</v>
      </c>
      <c r="AW14" s="18"/>
    </row>
    <row r="15" spans="1:60" x14ac:dyDescent="0.3">
      <c r="A15" s="9" t="s">
        <v>48</v>
      </c>
      <c r="B15" s="2" t="s">
        <v>25</v>
      </c>
      <c r="C15" s="1">
        <v>524</v>
      </c>
      <c r="D15" s="1">
        <v>61</v>
      </c>
      <c r="E15" s="1">
        <v>1</v>
      </c>
      <c r="F15" s="1">
        <v>0</v>
      </c>
      <c r="G15" s="1">
        <v>0</v>
      </c>
      <c r="I15" s="1">
        <v>49</v>
      </c>
      <c r="J15" s="1">
        <v>7</v>
      </c>
      <c r="K15" s="1">
        <v>1</v>
      </c>
      <c r="L15" s="1">
        <v>0</v>
      </c>
      <c r="M15" s="1">
        <v>0</v>
      </c>
      <c r="O15" s="6">
        <f t="shared" si="12"/>
        <v>9.3511450381679392E-2</v>
      </c>
      <c r="P15" s="6">
        <f t="shared" si="4"/>
        <v>0.11475409836065574</v>
      </c>
      <c r="Q15" s="6">
        <f t="shared" si="4"/>
        <v>1</v>
      </c>
      <c r="R15" s="6">
        <f t="shared" si="4"/>
        <v>0</v>
      </c>
      <c r="S15" s="6">
        <f t="shared" si="4"/>
        <v>0</v>
      </c>
      <c r="T15" s="6"/>
      <c r="U15" s="6">
        <f>53/569</f>
        <v>9.3145869947275917E-2</v>
      </c>
      <c r="V15" s="6"/>
      <c r="W15" s="4">
        <f t="shared" si="15"/>
        <v>1.0039248163618033</v>
      </c>
      <c r="X15" s="4">
        <f t="shared" si="15"/>
        <v>1.2319826786266626</v>
      </c>
      <c r="Y15" s="4">
        <f t="shared" si="15"/>
        <v>10.735849056603774</v>
      </c>
      <c r="Z15" s="4">
        <f t="shared" si="6"/>
        <v>0</v>
      </c>
      <c r="AA15" s="4">
        <f t="shared" si="6"/>
        <v>0</v>
      </c>
      <c r="AB15" s="4">
        <f t="shared" si="7"/>
        <v>10.735849056603774</v>
      </c>
      <c r="AC15" s="4"/>
      <c r="AD15" s="4">
        <f>IF(C15&gt;0,((I15*((3*53)+C15))/(4*C15*53))*(1-(C15-I15)/(569-53)),0)</f>
        <v>2.393777556894626E-2</v>
      </c>
      <c r="AE15" s="4">
        <f t="shared" ref="AE15:AH18" si="19">IF(D15&gt;0,((J15*((3*53)+D15))/(4*D15*53))*(1-(D15-J15)/(569-53)),0)</f>
        <v>0.10662211640135522</v>
      </c>
      <c r="AF15" s="4">
        <f t="shared" si="19"/>
        <v>0.75471698113207553</v>
      </c>
      <c r="AG15" s="4">
        <f t="shared" si="19"/>
        <v>0</v>
      </c>
      <c r="AH15" s="4">
        <f t="shared" si="19"/>
        <v>0</v>
      </c>
      <c r="AI15" s="6"/>
    </row>
    <row r="16" spans="1:60" x14ac:dyDescent="0.3">
      <c r="B16" s="2" t="s">
        <v>26</v>
      </c>
      <c r="C16" s="1">
        <v>195</v>
      </c>
      <c r="D16" s="1">
        <v>3</v>
      </c>
      <c r="E16" s="1">
        <v>0</v>
      </c>
      <c r="F16" s="1">
        <v>0</v>
      </c>
      <c r="G16" s="1">
        <v>0</v>
      </c>
      <c r="I16" s="1">
        <v>17</v>
      </c>
      <c r="J16" s="1">
        <v>1</v>
      </c>
      <c r="K16" s="1">
        <v>0</v>
      </c>
      <c r="L16" s="1">
        <v>0</v>
      </c>
      <c r="M16" s="1">
        <v>0</v>
      </c>
      <c r="O16" s="6">
        <f t="shared" si="12"/>
        <v>8.7179487179487175E-2</v>
      </c>
      <c r="P16" s="6">
        <f t="shared" si="4"/>
        <v>0.33333333333333331</v>
      </c>
      <c r="Q16" s="6">
        <f t="shared" si="4"/>
        <v>0</v>
      </c>
      <c r="R16" s="6">
        <f t="shared" si="4"/>
        <v>0</v>
      </c>
      <c r="S16" s="6">
        <f t="shared" si="4"/>
        <v>0</v>
      </c>
      <c r="T16" s="6"/>
      <c r="U16" s="6">
        <f t="shared" ref="U16:U18" si="20">53/569</f>
        <v>9.3145869947275917E-2</v>
      </c>
      <c r="V16" s="6"/>
      <c r="W16" s="4">
        <f t="shared" si="15"/>
        <v>0.93594581519109821</v>
      </c>
      <c r="X16" s="4">
        <f t="shared" si="15"/>
        <v>3.5786163522012577</v>
      </c>
      <c r="Y16" s="4">
        <f t="shared" si="15"/>
        <v>0</v>
      </c>
      <c r="Z16" s="4">
        <f t="shared" si="6"/>
        <v>0</v>
      </c>
      <c r="AA16" s="4">
        <f t="shared" si="6"/>
        <v>0</v>
      </c>
      <c r="AB16" s="4">
        <f t="shared" si="7"/>
        <v>3.5786163522012577</v>
      </c>
      <c r="AC16" s="4"/>
      <c r="AD16" s="4">
        <f>IF(C16&gt;0,((I16*((3*53)+C16))/(4*C16*53))*(1-(C16-I16)/(569-53)),0)</f>
        <v>9.5356150358344313E-2</v>
      </c>
      <c r="AE16" s="4">
        <f t="shared" si="19"/>
        <v>0.25372970601140848</v>
      </c>
      <c r="AF16" s="4">
        <f t="shared" si="19"/>
        <v>0</v>
      </c>
      <c r="AG16" s="4">
        <f t="shared" si="19"/>
        <v>0</v>
      </c>
      <c r="AH16" s="4">
        <f t="shared" si="19"/>
        <v>0</v>
      </c>
      <c r="AI16" s="6"/>
    </row>
    <row r="17" spans="1:70" x14ac:dyDescent="0.3">
      <c r="B17" s="2" t="s">
        <v>27</v>
      </c>
      <c r="C17" s="1">
        <v>550</v>
      </c>
      <c r="D17" s="1">
        <v>142</v>
      </c>
      <c r="E17" s="1">
        <v>4</v>
      </c>
      <c r="F17" s="1">
        <v>0</v>
      </c>
      <c r="G17" s="1">
        <v>0</v>
      </c>
      <c r="I17" s="1">
        <v>52</v>
      </c>
      <c r="J17" s="1">
        <v>21</v>
      </c>
      <c r="K17" s="1">
        <v>3</v>
      </c>
      <c r="L17" s="1">
        <v>0</v>
      </c>
      <c r="M17" s="1">
        <v>0</v>
      </c>
      <c r="O17" s="6">
        <f t="shared" si="12"/>
        <v>9.4545454545454544E-2</v>
      </c>
      <c r="P17" s="6">
        <f t="shared" si="4"/>
        <v>0.14788732394366197</v>
      </c>
      <c r="Q17" s="6">
        <f t="shared" si="4"/>
        <v>0.75</v>
      </c>
      <c r="R17" s="6">
        <f t="shared" si="4"/>
        <v>0</v>
      </c>
      <c r="S17" s="6">
        <f t="shared" si="4"/>
        <v>0</v>
      </c>
      <c r="T17" s="6"/>
      <c r="U17" s="6">
        <f t="shared" si="20"/>
        <v>9.3145869947275917E-2</v>
      </c>
      <c r="V17" s="6"/>
      <c r="W17" s="4">
        <f t="shared" si="15"/>
        <v>1.0150257289879931</v>
      </c>
      <c r="X17" s="4">
        <f t="shared" si="15"/>
        <v>1.58769598724422</v>
      </c>
      <c r="Y17" s="4">
        <f t="shared" si="15"/>
        <v>8.0518867924528301</v>
      </c>
      <c r="Z17" s="4">
        <f t="shared" si="6"/>
        <v>0</v>
      </c>
      <c r="AA17" s="4">
        <f t="shared" si="6"/>
        <v>0</v>
      </c>
      <c r="AB17" s="4">
        <f t="shared" si="7"/>
        <v>8.0518867924528301</v>
      </c>
      <c r="AC17" s="4"/>
      <c r="AD17" s="4">
        <f>IF(C17&gt;0,((I17*((3*53)+C17))/(4*C17*53))*(1-(C17-I17)/(569-53)),0)</f>
        <v>1.1029957317802848E-2</v>
      </c>
      <c r="AE17" s="4">
        <f t="shared" si="19"/>
        <v>0.16073445389317034</v>
      </c>
      <c r="AF17" s="4">
        <f t="shared" si="19"/>
        <v>0.57553340280824927</v>
      </c>
      <c r="AG17" s="4">
        <f t="shared" si="19"/>
        <v>0</v>
      </c>
      <c r="AH17" s="4">
        <f t="shared" si="19"/>
        <v>0</v>
      </c>
      <c r="AI17" s="6"/>
    </row>
    <row r="18" spans="1:70" s="3" customFormat="1" x14ac:dyDescent="0.3">
      <c r="B18" s="3" t="s">
        <v>28</v>
      </c>
      <c r="C18" s="3">
        <v>541</v>
      </c>
      <c r="D18" s="3">
        <v>308</v>
      </c>
      <c r="E18" s="3">
        <v>18</v>
      </c>
      <c r="F18" s="3">
        <v>0</v>
      </c>
      <c r="G18" s="3">
        <v>0</v>
      </c>
      <c r="I18" s="3">
        <v>52</v>
      </c>
      <c r="J18" s="3">
        <v>31</v>
      </c>
      <c r="K18" s="3">
        <v>1</v>
      </c>
      <c r="L18" s="3">
        <v>0</v>
      </c>
      <c r="M18" s="3">
        <v>0</v>
      </c>
      <c r="O18" s="7">
        <f t="shared" si="12"/>
        <v>9.6118299445471345E-2</v>
      </c>
      <c r="P18" s="7">
        <f t="shared" si="4"/>
        <v>0.10064935064935066</v>
      </c>
      <c r="Q18" s="7">
        <f t="shared" si="4"/>
        <v>5.5555555555555552E-2</v>
      </c>
      <c r="R18" s="7">
        <f t="shared" si="4"/>
        <v>0</v>
      </c>
      <c r="S18" s="7">
        <f t="shared" si="4"/>
        <v>0</v>
      </c>
      <c r="T18" s="7"/>
      <c r="U18" s="7">
        <f t="shared" si="20"/>
        <v>9.3145869947275917E-2</v>
      </c>
      <c r="V18" s="7"/>
      <c r="W18" s="5">
        <f t="shared" si="15"/>
        <v>1.0319115544240227</v>
      </c>
      <c r="X18" s="5">
        <f t="shared" si="15"/>
        <v>1.0805562362166137</v>
      </c>
      <c r="Y18" s="5">
        <f t="shared" si="15"/>
        <v>0.59643605870020966</v>
      </c>
      <c r="Z18" s="5">
        <f t="shared" si="6"/>
        <v>0</v>
      </c>
      <c r="AA18" s="5">
        <f t="shared" si="6"/>
        <v>0</v>
      </c>
      <c r="AB18" s="5">
        <f t="shared" si="7"/>
        <v>1.0805562362166137</v>
      </c>
      <c r="AC18" s="5"/>
      <c r="AD18" s="5">
        <f>IF(C18&gt;0,((I18*((3*53)+C18))/(4*C18*53))*(1-(C18-I18)/(569-53)),0)</f>
        <v>1.6606660994582859E-2</v>
      </c>
      <c r="AE18" s="5">
        <f t="shared" si="19"/>
        <v>0.10269284750279706</v>
      </c>
      <c r="AF18" s="5">
        <f t="shared" si="19"/>
        <v>4.4855504363512252E-2</v>
      </c>
      <c r="AG18" s="5">
        <f t="shared" si="19"/>
        <v>0</v>
      </c>
      <c r="AH18" s="5">
        <f t="shared" si="19"/>
        <v>0</v>
      </c>
      <c r="AI18" s="7"/>
    </row>
    <row r="19" spans="1:70" x14ac:dyDescent="0.3">
      <c r="A19" s="9" t="s">
        <v>47</v>
      </c>
      <c r="B19" s="2" t="s">
        <v>25</v>
      </c>
      <c r="C19" s="1">
        <v>566</v>
      </c>
      <c r="D19" s="1">
        <v>442</v>
      </c>
      <c r="E19" s="1">
        <v>93</v>
      </c>
      <c r="F19" s="1">
        <v>1</v>
      </c>
      <c r="G19" s="1">
        <v>0</v>
      </c>
      <c r="I19" s="1">
        <v>56</v>
      </c>
      <c r="J19" s="1">
        <v>32</v>
      </c>
      <c r="K19" s="1">
        <v>4</v>
      </c>
      <c r="L19" s="1">
        <v>0</v>
      </c>
      <c r="M19" s="1">
        <v>0</v>
      </c>
      <c r="O19" s="6">
        <f t="shared" si="12"/>
        <v>9.8939929328621903E-2</v>
      </c>
      <c r="P19" s="6">
        <f t="shared" si="4"/>
        <v>7.2398190045248875E-2</v>
      </c>
      <c r="Q19" s="6">
        <f t="shared" si="4"/>
        <v>4.3010752688172046E-2</v>
      </c>
      <c r="R19" s="6">
        <f t="shared" si="4"/>
        <v>0</v>
      </c>
      <c r="S19" s="6">
        <f t="shared" si="4"/>
        <v>0</v>
      </c>
      <c r="T19" s="6"/>
      <c r="U19" s="6">
        <f>57/569</f>
        <v>0.10017574692442882</v>
      </c>
      <c r="V19" s="6"/>
      <c r="W19" s="4">
        <f t="shared" si="15"/>
        <v>0.98766350505238354</v>
      </c>
      <c r="X19" s="4">
        <f t="shared" si="15"/>
        <v>0.72271175676748445</v>
      </c>
      <c r="Y19" s="4">
        <f t="shared" si="15"/>
        <v>0.42935295227315606</v>
      </c>
      <c r="Z19" s="4">
        <f t="shared" si="6"/>
        <v>0</v>
      </c>
      <c r="AA19" s="4">
        <f t="shared" si="6"/>
        <v>0</v>
      </c>
      <c r="AB19" s="4">
        <f t="shared" si="7"/>
        <v>0.98766350505238354</v>
      </c>
      <c r="AC19" s="4"/>
      <c r="AD19" s="4">
        <f>IF(C19&gt;0,((I19*((3*57)+C19))/(4*C19*57))*(1-(C19-I19)/(569-57)),0)</f>
        <v>1.2492928987663506E-3</v>
      </c>
      <c r="AE19" s="4">
        <f t="shared" ref="AE19:AH22" si="21">IF(D19&gt;0,((J19*((3*57)+D19))/(4*D19*57))*(1-(D19-J19)/(569-57)),0)</f>
        <v>3.8777834008097166E-2</v>
      </c>
      <c r="AF19" s="4">
        <f t="shared" si="21"/>
        <v>4.1144949066213923E-2</v>
      </c>
      <c r="AG19" s="4">
        <f t="shared" si="21"/>
        <v>0</v>
      </c>
      <c r="AH19" s="4">
        <f t="shared" si="21"/>
        <v>0</v>
      </c>
      <c r="AI19" s="6"/>
      <c r="AQ19" s="2" t="s">
        <v>25</v>
      </c>
      <c r="AS19" s="11"/>
    </row>
    <row r="20" spans="1:70" x14ac:dyDescent="0.3">
      <c r="B20" s="2" t="s">
        <v>26</v>
      </c>
      <c r="C20" s="1">
        <v>567</v>
      </c>
      <c r="D20" s="1">
        <v>532</v>
      </c>
      <c r="E20" s="1">
        <v>196</v>
      </c>
      <c r="F20" s="1">
        <v>5</v>
      </c>
      <c r="G20" s="1">
        <v>0</v>
      </c>
      <c r="I20" s="1">
        <v>57</v>
      </c>
      <c r="J20" s="1">
        <v>48</v>
      </c>
      <c r="K20" s="1">
        <v>11</v>
      </c>
      <c r="L20" s="1">
        <v>1</v>
      </c>
      <c r="M20" s="1">
        <v>0</v>
      </c>
      <c r="O20" s="6">
        <f t="shared" si="12"/>
        <v>0.10052910052910052</v>
      </c>
      <c r="P20" s="6">
        <f t="shared" si="12"/>
        <v>9.0225563909774431E-2</v>
      </c>
      <c r="Q20" s="6">
        <f t="shared" si="12"/>
        <v>5.6122448979591837E-2</v>
      </c>
      <c r="R20" s="6">
        <f t="shared" si="12"/>
        <v>0.2</v>
      </c>
      <c r="S20" s="6">
        <f t="shared" si="12"/>
        <v>0</v>
      </c>
      <c r="T20" s="6"/>
      <c r="U20" s="6">
        <f t="shared" ref="U20:U22" si="22">57/569</f>
        <v>0.10017574692442882</v>
      </c>
      <c r="V20" s="6"/>
      <c r="W20" s="4">
        <f t="shared" si="15"/>
        <v>1.0035273368606701</v>
      </c>
      <c r="X20" s="4">
        <f t="shared" si="15"/>
        <v>0.90067273446774831</v>
      </c>
      <c r="Y20" s="4">
        <f t="shared" si="15"/>
        <v>0.56023988542785541</v>
      </c>
      <c r="Z20" s="4">
        <f t="shared" si="15"/>
        <v>1.9964912280701756</v>
      </c>
      <c r="AA20" s="4">
        <f t="shared" si="15"/>
        <v>0</v>
      </c>
      <c r="AB20" s="4">
        <f t="shared" si="7"/>
        <v>1.9964912280701756</v>
      </c>
      <c r="AC20" s="4"/>
      <c r="AD20" s="4">
        <f>IF(C20&gt;0,((I20*((3*57)+C20))/(4*C20*57))*(1-(C20-I20)/(569-57)),0)</f>
        <v>1.2710813492063492E-3</v>
      </c>
      <c r="AE20" s="4">
        <f t="shared" si="21"/>
        <v>1.5213815789473683E-2</v>
      </c>
      <c r="AF20" s="4">
        <f t="shared" si="21"/>
        <v>5.7695989065856608E-2</v>
      </c>
      <c r="AG20" s="4">
        <f t="shared" si="21"/>
        <v>0.15317982456140353</v>
      </c>
      <c r="AH20" s="4">
        <f t="shared" si="21"/>
        <v>0</v>
      </c>
      <c r="AI20" s="6"/>
      <c r="AQ20" s="2" t="s">
        <v>26</v>
      </c>
    </row>
    <row r="21" spans="1:70" x14ac:dyDescent="0.3">
      <c r="B21" s="2" t="s">
        <v>27</v>
      </c>
      <c r="C21" s="1">
        <v>566</v>
      </c>
      <c r="D21" s="1">
        <v>444</v>
      </c>
      <c r="E21" s="1">
        <v>88</v>
      </c>
      <c r="F21" s="1">
        <v>1</v>
      </c>
      <c r="G21" s="1">
        <v>0</v>
      </c>
      <c r="I21" s="1">
        <v>56</v>
      </c>
      <c r="J21" s="1">
        <v>33</v>
      </c>
      <c r="K21" s="1">
        <v>4</v>
      </c>
      <c r="L21" s="1">
        <v>0</v>
      </c>
      <c r="M21" s="1">
        <v>0</v>
      </c>
      <c r="O21" s="6">
        <f t="shared" si="12"/>
        <v>9.8939929328621903E-2</v>
      </c>
      <c r="P21" s="6">
        <f t="shared" si="12"/>
        <v>7.4324324324324328E-2</v>
      </c>
      <c r="Q21" s="6">
        <f t="shared" si="12"/>
        <v>4.5454545454545456E-2</v>
      </c>
      <c r="R21" s="6">
        <f t="shared" si="12"/>
        <v>0</v>
      </c>
      <c r="S21" s="6">
        <f t="shared" si="12"/>
        <v>0</v>
      </c>
      <c r="T21" s="6"/>
      <c r="U21" s="6">
        <f t="shared" si="22"/>
        <v>0.10017574692442882</v>
      </c>
      <c r="V21" s="6"/>
      <c r="W21" s="4">
        <f t="shared" si="15"/>
        <v>0.98766350505238354</v>
      </c>
      <c r="X21" s="4">
        <f t="shared" si="15"/>
        <v>0.74193930772878147</v>
      </c>
      <c r="Y21" s="4">
        <f t="shared" si="15"/>
        <v>0.45374800637958534</v>
      </c>
      <c r="Z21" s="4">
        <f t="shared" si="15"/>
        <v>0</v>
      </c>
      <c r="AA21" s="4">
        <f t="shared" si="15"/>
        <v>0</v>
      </c>
      <c r="AB21" s="4">
        <f t="shared" si="7"/>
        <v>0.98766350505238354</v>
      </c>
      <c r="AC21" s="4"/>
      <c r="AD21" s="4">
        <f>IF(C21&gt;0,((I21*((3*57)+C21))/(4*C21*57))*(1-(C21-I21)/(569-57)),0)</f>
        <v>1.2492928987663506E-3</v>
      </c>
      <c r="AE21" s="4">
        <f t="shared" si="21"/>
        <v>3.9547829336326459E-2</v>
      </c>
      <c r="AF21" s="4">
        <f t="shared" si="21"/>
        <v>4.316343949362042E-2</v>
      </c>
      <c r="AG21" s="4">
        <f t="shared" si="21"/>
        <v>0</v>
      </c>
      <c r="AH21" s="4">
        <f t="shared" si="21"/>
        <v>0</v>
      </c>
      <c r="AI21" s="6"/>
      <c r="AQ21" s="2" t="s">
        <v>27</v>
      </c>
    </row>
    <row r="22" spans="1:70" s="3" customFormat="1" x14ac:dyDescent="0.3">
      <c r="B22" s="3" t="s">
        <v>28</v>
      </c>
      <c r="C22" s="3">
        <v>40</v>
      </c>
      <c r="D22" s="3">
        <v>5</v>
      </c>
      <c r="E22" s="3">
        <v>0</v>
      </c>
      <c r="F22" s="3">
        <v>0</v>
      </c>
      <c r="G22" s="3">
        <v>0</v>
      </c>
      <c r="I22" s="3">
        <v>2</v>
      </c>
      <c r="J22" s="3">
        <v>0</v>
      </c>
      <c r="K22" s="3">
        <v>0</v>
      </c>
      <c r="L22" s="3">
        <v>0</v>
      </c>
      <c r="M22" s="3">
        <v>0</v>
      </c>
      <c r="O22" s="7">
        <f t="shared" si="12"/>
        <v>0.05</v>
      </c>
      <c r="P22" s="7">
        <f t="shared" si="12"/>
        <v>0</v>
      </c>
      <c r="Q22" s="7">
        <f t="shared" si="12"/>
        <v>0</v>
      </c>
      <c r="R22" s="7">
        <f t="shared" si="12"/>
        <v>0</v>
      </c>
      <c r="S22" s="7">
        <f t="shared" si="12"/>
        <v>0</v>
      </c>
      <c r="T22" s="7"/>
      <c r="U22" s="7">
        <f t="shared" si="22"/>
        <v>0.10017574692442882</v>
      </c>
      <c r="V22" s="7"/>
      <c r="W22" s="5">
        <f t="shared" si="15"/>
        <v>0.49912280701754391</v>
      </c>
      <c r="X22" s="5">
        <f t="shared" si="15"/>
        <v>0</v>
      </c>
      <c r="Y22" s="5">
        <f t="shared" si="15"/>
        <v>0</v>
      </c>
      <c r="Z22" s="5">
        <f t="shared" si="15"/>
        <v>0</v>
      </c>
      <c r="AA22" s="5">
        <f t="shared" si="15"/>
        <v>0</v>
      </c>
      <c r="AB22" s="5">
        <f t="shared" si="7"/>
        <v>0.49912280701754391</v>
      </c>
      <c r="AC22" s="5"/>
      <c r="AD22" s="5">
        <f>IF(C22&gt;0,((I22*((3*57)+C22))/(4*C22*57))*(1-(C22-I22)/(569-57)),0)</f>
        <v>4.2837685032894736E-2</v>
      </c>
      <c r="AE22" s="5">
        <f t="shared" si="21"/>
        <v>0</v>
      </c>
      <c r="AF22" s="5">
        <f t="shared" si="21"/>
        <v>0</v>
      </c>
      <c r="AG22" s="5">
        <f t="shared" si="21"/>
        <v>0</v>
      </c>
      <c r="AH22" s="5">
        <f t="shared" si="21"/>
        <v>0</v>
      </c>
      <c r="AI22" s="7"/>
      <c r="AQ22" s="3" t="s">
        <v>28</v>
      </c>
    </row>
    <row r="23" spans="1:70" x14ac:dyDescent="0.3">
      <c r="A23" s="9"/>
      <c r="C23" s="1"/>
      <c r="D23" s="1"/>
      <c r="E23" s="1"/>
      <c r="F23" s="1"/>
      <c r="G23" s="1"/>
      <c r="I23" s="1"/>
      <c r="J23" s="1"/>
      <c r="K23" s="1"/>
      <c r="L23" s="1"/>
      <c r="M23" s="1"/>
      <c r="O23" s="6">
        <f t="shared" si="12"/>
        <v>0</v>
      </c>
      <c r="P23" s="6">
        <f t="shared" si="12"/>
        <v>0</v>
      </c>
      <c r="Q23" s="6">
        <f t="shared" si="12"/>
        <v>0</v>
      </c>
      <c r="R23" s="6">
        <f t="shared" si="12"/>
        <v>0</v>
      </c>
      <c r="S23" s="6">
        <f t="shared" si="12"/>
        <v>0</v>
      </c>
      <c r="T23" s="6"/>
      <c r="U23" s="6"/>
      <c r="V23" s="6"/>
      <c r="W23" s="4"/>
      <c r="X23" s="4"/>
      <c r="Y23" s="4"/>
      <c r="Z23" s="4"/>
      <c r="AA23" s="4"/>
      <c r="AB23" s="4"/>
      <c r="AC23" s="4"/>
      <c r="AD23" s="4">
        <f>IF(C23&gt;0,((I23*((3*42)+C23))/(4*C23*42))*(1-(C23-I23)/(604-42)),0)</f>
        <v>0</v>
      </c>
      <c r="AE23" s="4">
        <f>IF(D23&gt;0,((J23*((3*42)+D23))/(4*D23*42))*(1-(D23-J23)/(604-42)),0)</f>
        <v>0</v>
      </c>
      <c r="AF23" s="4">
        <f>IF(E23&gt;0,((K23*((3*42)+E23))/(4*E23*42))*(1-(E23-K23)/(604-42)),0)</f>
        <v>0</v>
      </c>
      <c r="AG23" s="4">
        <f>IF(F23&gt;0,((L23*((3*42)+F23))/(4*F23*42))*(1-(F23-L23)/(604-42)),0)</f>
        <v>0</v>
      </c>
      <c r="AH23" s="4">
        <f>IF(G23&gt;0,((M23*((3*42)+G23))/(4*G23*42))*(1-(G23-M23)/(604-42)),0)</f>
        <v>0</v>
      </c>
    </row>
    <row r="24" spans="1:70" x14ac:dyDescent="0.3">
      <c r="C24" s="1"/>
      <c r="D24" s="1"/>
      <c r="E24" s="1"/>
      <c r="F24" s="1"/>
      <c r="G24" s="1"/>
      <c r="I24" s="1"/>
      <c r="J24" s="1"/>
      <c r="K24" s="1"/>
      <c r="L24" s="1"/>
      <c r="M24" s="1"/>
      <c r="O24" s="6">
        <f t="shared" ref="O24:S34" si="23">IF(I24&gt;0, I24/C24, 0)</f>
        <v>0</v>
      </c>
      <c r="P24" s="6">
        <f t="shared" si="23"/>
        <v>0</v>
      </c>
      <c r="Q24" s="6">
        <f t="shared" si="23"/>
        <v>0</v>
      </c>
      <c r="R24" s="6">
        <f t="shared" si="23"/>
        <v>0</v>
      </c>
      <c r="S24" s="6">
        <f t="shared" si="23"/>
        <v>0</v>
      </c>
      <c r="T24" s="6"/>
      <c r="U24" s="6"/>
      <c r="V24" s="6"/>
      <c r="W24" s="4"/>
      <c r="X24" s="4"/>
      <c r="Y24" s="4"/>
      <c r="Z24" s="4"/>
      <c r="AA24" s="4"/>
      <c r="AB24" s="4"/>
      <c r="AC24" s="4"/>
      <c r="AD24" s="4">
        <f t="shared" ref="AD24:AH26" si="24">IF(C24&gt;0,((I24*((3*42)+C24))/(4*C24*42))*(1-(C24-I24)/(604-42)),0)</f>
        <v>0</v>
      </c>
      <c r="AE24" s="4">
        <f t="shared" si="24"/>
        <v>0</v>
      </c>
      <c r="AF24" s="4">
        <f t="shared" si="24"/>
        <v>0</v>
      </c>
      <c r="AG24" s="4">
        <f t="shared" si="24"/>
        <v>0</v>
      </c>
      <c r="AH24" s="4">
        <f t="shared" si="24"/>
        <v>0</v>
      </c>
    </row>
    <row r="25" spans="1:70" x14ac:dyDescent="0.3">
      <c r="C25" s="1"/>
      <c r="D25" s="1"/>
      <c r="E25" s="1"/>
      <c r="F25" s="1"/>
      <c r="G25" s="1"/>
      <c r="I25" s="1"/>
      <c r="J25" s="1"/>
      <c r="K25" s="1"/>
      <c r="L25" s="1"/>
      <c r="M25" s="1"/>
      <c r="O25" s="6">
        <f t="shared" si="23"/>
        <v>0</v>
      </c>
      <c r="P25" s="6">
        <f t="shared" si="23"/>
        <v>0</v>
      </c>
      <c r="Q25" s="6">
        <f t="shared" si="23"/>
        <v>0</v>
      </c>
      <c r="R25" s="6">
        <f t="shared" si="23"/>
        <v>0</v>
      </c>
      <c r="S25" s="6">
        <f t="shared" si="23"/>
        <v>0</v>
      </c>
      <c r="T25" s="6"/>
      <c r="U25" s="6"/>
      <c r="V25" s="6"/>
      <c r="W25" s="4"/>
      <c r="X25" s="4"/>
      <c r="Y25" s="4"/>
      <c r="Z25" s="4"/>
      <c r="AA25" s="4"/>
      <c r="AB25" s="4"/>
      <c r="AC25" s="4"/>
      <c r="AD25" s="4">
        <f t="shared" si="24"/>
        <v>0</v>
      </c>
      <c r="AE25" s="4">
        <f t="shared" si="24"/>
        <v>0</v>
      </c>
      <c r="AF25" s="4">
        <f t="shared" si="24"/>
        <v>0</v>
      </c>
      <c r="AG25" s="4">
        <f t="shared" si="24"/>
        <v>0</v>
      </c>
      <c r="AH25" s="4">
        <f t="shared" si="24"/>
        <v>0</v>
      </c>
      <c r="BD25" s="2" t="s">
        <v>25</v>
      </c>
      <c r="BH25" s="2" t="s">
        <v>26</v>
      </c>
      <c r="BL25" s="2" t="s">
        <v>27</v>
      </c>
      <c r="BP25" s="2" t="s">
        <v>28</v>
      </c>
    </row>
    <row r="26" spans="1:70" s="3" customFormat="1" x14ac:dyDescent="0.3">
      <c r="O26" s="7">
        <f t="shared" si="23"/>
        <v>0</v>
      </c>
      <c r="P26" s="7">
        <f t="shared" si="23"/>
        <v>0</v>
      </c>
      <c r="Q26" s="7">
        <f t="shared" si="23"/>
        <v>0</v>
      </c>
      <c r="R26" s="7">
        <f t="shared" si="23"/>
        <v>0</v>
      </c>
      <c r="S26" s="7">
        <f t="shared" si="23"/>
        <v>0</v>
      </c>
      <c r="T26" s="7"/>
      <c r="U26" s="7"/>
      <c r="V26" s="7"/>
      <c r="W26" s="5"/>
      <c r="X26" s="5"/>
      <c r="Y26" s="5"/>
      <c r="Z26" s="5"/>
      <c r="AA26" s="5"/>
      <c r="AB26" s="5"/>
      <c r="AC26" s="5"/>
      <c r="AD26" s="5">
        <f t="shared" si="24"/>
        <v>0</v>
      </c>
      <c r="AE26" s="5">
        <f t="shared" si="24"/>
        <v>0</v>
      </c>
      <c r="AF26" s="5">
        <f t="shared" si="24"/>
        <v>0</v>
      </c>
      <c r="AG26" s="5">
        <f t="shared" si="24"/>
        <v>0</v>
      </c>
      <c r="AH26" s="5">
        <f t="shared" si="24"/>
        <v>0</v>
      </c>
      <c r="AQ26" s="3" t="s">
        <v>29</v>
      </c>
      <c r="AX26" s="3" t="s">
        <v>32</v>
      </c>
      <c r="AZ26" s="3" t="s">
        <v>40</v>
      </c>
      <c r="BA26" s="3" t="s">
        <v>35</v>
      </c>
      <c r="BD26" s="3" t="s">
        <v>32</v>
      </c>
      <c r="BF26" s="3" t="s">
        <v>40</v>
      </c>
      <c r="BH26" s="3" t="s">
        <v>32</v>
      </c>
      <c r="BJ26" s="3" t="s">
        <v>40</v>
      </c>
      <c r="BL26" s="3" t="s">
        <v>32</v>
      </c>
      <c r="BN26" s="3" t="s">
        <v>40</v>
      </c>
      <c r="BP26" s="3" t="s">
        <v>32</v>
      </c>
      <c r="BR26" s="3" t="s">
        <v>40</v>
      </c>
    </row>
    <row r="27" spans="1:70" x14ac:dyDescent="0.3">
      <c r="A27" s="9"/>
      <c r="C27" s="1"/>
      <c r="D27" s="1"/>
      <c r="E27" s="1"/>
      <c r="F27" s="1"/>
      <c r="G27" s="1"/>
      <c r="I27" s="1"/>
      <c r="J27" s="1"/>
      <c r="K27" s="1"/>
      <c r="L27" s="1"/>
      <c r="M27" s="1"/>
      <c r="O27" s="6">
        <f t="shared" si="23"/>
        <v>0</v>
      </c>
      <c r="P27" s="6">
        <f t="shared" si="23"/>
        <v>0</v>
      </c>
      <c r="Q27" s="6">
        <f t="shared" si="23"/>
        <v>0</v>
      </c>
      <c r="R27" s="6">
        <f t="shared" si="23"/>
        <v>0</v>
      </c>
      <c r="S27" s="6">
        <f t="shared" si="23"/>
        <v>0</v>
      </c>
      <c r="T27" s="6"/>
      <c r="U27" s="6"/>
      <c r="V27" s="6"/>
      <c r="W27" s="4"/>
      <c r="X27" s="4"/>
      <c r="Y27" s="4"/>
      <c r="Z27" s="4"/>
      <c r="AA27" s="4"/>
      <c r="AB27" s="4"/>
      <c r="AC27" s="4"/>
      <c r="AD27" s="4">
        <f>IF(C27&gt;0,((I27*((3*58)+C27))/(4*C27*58))*(1-(C27-I27)/(604-58)),0)</f>
        <v>0</v>
      </c>
      <c r="AE27" s="4">
        <f>IF(D27&gt;0,((J27*((3*58)+D27))/(4*D27*58))*(1-(D27-J27)/(604-58)),0)</f>
        <v>0</v>
      </c>
      <c r="AF27" s="4">
        <f>IF(E27&gt;0,((K27*((3*58)+E27))/(4*E27*58))*(1-(E27-K27)/(604-58)),0)</f>
        <v>0</v>
      </c>
      <c r="AG27" s="4">
        <f>IF(F27&gt;0,((L27*((3*58)+F27))/(4*F27*58))*(1-(F27-L27)/(604-58)),0)</f>
        <v>0</v>
      </c>
      <c r="AH27" s="4">
        <f>IF(G27&gt;0,((M27*((3*58)+G27))/(4*G27*58))*(1-(G27-M27)/(604-58)),0)</f>
        <v>0</v>
      </c>
      <c r="AQ27" s="21" t="s">
        <v>25</v>
      </c>
      <c r="AR27" s="22">
        <f t="shared" ref="AR27:AV30" si="25">COUNTIF(W3, "&gt;1") + COUNTIF(W7, "&gt;1") + COUNTIF(W11, "&gt;1") + COUNTIF(W15, "&gt;1") + COUNTIF(W19, "&gt;1") + COUNTIF(W23, "&gt;1") + COUNTIF(W27, "&gt;1") + COUNTIF(W31, "&gt;1")</f>
        <v>3</v>
      </c>
      <c r="AS27" s="22">
        <f t="shared" si="25"/>
        <v>3</v>
      </c>
      <c r="AT27" s="13">
        <f t="shared" si="25"/>
        <v>3</v>
      </c>
      <c r="AU27" s="13">
        <f t="shared" si="25"/>
        <v>0</v>
      </c>
      <c r="AV27" s="23">
        <f t="shared" si="25"/>
        <v>0</v>
      </c>
      <c r="AW27" s="10"/>
      <c r="AX27" s="2" t="s">
        <v>44</v>
      </c>
      <c r="AY27" s="11">
        <f>MAX(W3:AA6)</f>
        <v>4.3769230769230774</v>
      </c>
      <c r="AZ27" s="11">
        <f>_xlfn.IFNA(VLOOKUP(AY27, W3:AH6,8,0), _xlfn.IFNA(VLOOKUP(AY27, X3:AH6,8,0), _xlfn.IFNA(VLOOKUP(AY27, Y3:AH6,8,0), _xlfn.IFNA(VLOOKUP(AY27, Z3:AH6,8,0), VLOOKUP(AY27, AA3:AH6,8,0)))))</f>
        <v>0.37809447496947496</v>
      </c>
      <c r="BA27" s="2" t="s">
        <v>44</v>
      </c>
      <c r="BB27" s="11">
        <f>MAX(AD3:AH6)</f>
        <v>0.37809447496947496</v>
      </c>
      <c r="BD27" s="2" t="s">
        <v>44</v>
      </c>
      <c r="BE27" s="11">
        <f>MAX($W3:$AA3)</f>
        <v>1.0807217473884141</v>
      </c>
      <c r="BF27" s="11">
        <f>_xlfn.IFNA(VLOOKUP($BE27, $W3:$AH3,8,0), _xlfn.IFNA(VLOOKUP($BE27, $X3:$AH3,8,0), _xlfn.IFNA(VLOOKUP($BE27, $Y3:$AH3,8,0), _xlfn.IFNA(VLOOKUP($BE27, $Z3:$AH3,8,0), VLOOKUP($BE27, $AA3:$AH3,8,0)))))</f>
        <v>0.11259214036991816</v>
      </c>
      <c r="BH27" s="2" t="s">
        <v>44</v>
      </c>
      <c r="BI27" s="11">
        <f>MAX($W4:$AA4)</f>
        <v>2.1884615384615387</v>
      </c>
      <c r="BJ27" s="11">
        <f>_xlfn.IFNA(VLOOKUP($BI27, $W4:$AH4,8,0), _xlfn.IFNA(VLOOKUP($BI27, $X4:$AH4,8,0), _xlfn.IFNA(VLOOKUP($BI27, $Y4:$AH4,8,0), _xlfn.IFNA(VLOOKUP($BI27, $Z4:$AH4,8,0), VLOOKUP($BI27, $AA4:$AH4,8,0)))))</f>
        <v>0.19020718864468864</v>
      </c>
      <c r="BL27" s="2" t="s">
        <v>44</v>
      </c>
      <c r="BM27" s="11">
        <f>MAX($W5:$AA5)</f>
        <v>1.0224779319041615</v>
      </c>
      <c r="BN27" s="11">
        <f>_xlfn.IFNA(VLOOKUP($BM27, $W5:$AH5,8,0), _xlfn.IFNA(VLOOKUP($BM27, $X5:$AH5,8,0), _xlfn.IFNA(VLOOKUP($BM27, $Y5:$AH5,8,0), _xlfn.IFNA(VLOOKUP($BM27, $Z5:$AH5,8,0), VLOOKUP($BM27, $AA5:$AH5,8,0)))))</f>
        <v>4.4442114408815243E-2</v>
      </c>
      <c r="BP27" s="2" t="s">
        <v>44</v>
      </c>
      <c r="BQ27" s="11">
        <f>MAX($W6:$AA6)</f>
        <v>4.3769230769230774</v>
      </c>
      <c r="BR27" s="11">
        <f>_xlfn.IFNA(VLOOKUP($BQ27, $W6:$AH6,8,0), _xlfn.IFNA(VLOOKUP($BQ27, $X6:$AH6,8,0), _xlfn.IFNA(VLOOKUP($BQ27, $Y6:$AH6,8,0), _xlfn.IFNA(VLOOKUP($BQ27, $Z6:$AH6,8,0), VLOOKUP($BQ27, $AA6:$AH6,8,0)))))</f>
        <v>0.37809447496947496</v>
      </c>
    </row>
    <row r="28" spans="1:70" x14ac:dyDescent="0.3">
      <c r="C28" s="1"/>
      <c r="D28" s="1"/>
      <c r="E28" s="1"/>
      <c r="F28" s="1"/>
      <c r="G28" s="1"/>
      <c r="I28" s="1"/>
      <c r="J28" s="1"/>
      <c r="K28" s="1"/>
      <c r="L28" s="1"/>
      <c r="M28" s="1"/>
      <c r="O28" s="6">
        <f t="shared" si="23"/>
        <v>0</v>
      </c>
      <c r="P28" s="6">
        <f t="shared" si="23"/>
        <v>0</v>
      </c>
      <c r="Q28" s="6">
        <f t="shared" si="23"/>
        <v>0</v>
      </c>
      <c r="R28" s="6">
        <f t="shared" si="23"/>
        <v>0</v>
      </c>
      <c r="S28" s="6">
        <f t="shared" si="23"/>
        <v>0</v>
      </c>
      <c r="T28" s="6"/>
      <c r="U28" s="6"/>
      <c r="V28" s="6"/>
      <c r="W28" s="4"/>
      <c r="X28" s="4"/>
      <c r="Y28" s="4"/>
      <c r="Z28" s="4"/>
      <c r="AA28" s="4"/>
      <c r="AB28" s="4"/>
      <c r="AC28" s="4"/>
      <c r="AD28" s="4">
        <f t="shared" ref="AD28:AH30" si="26">IF(C28&gt;0,((I28*((3*58)+C28))/(4*C28*58))*(1-(C28-I28)/(604-58)),0)</f>
        <v>0</v>
      </c>
      <c r="AE28" s="4">
        <f t="shared" si="26"/>
        <v>0</v>
      </c>
      <c r="AF28" s="4">
        <f t="shared" si="26"/>
        <v>0</v>
      </c>
      <c r="AG28" s="4">
        <f t="shared" si="26"/>
        <v>0</v>
      </c>
      <c r="AH28" s="4">
        <f t="shared" si="26"/>
        <v>0</v>
      </c>
      <c r="AQ28" s="24" t="s">
        <v>26</v>
      </c>
      <c r="AR28" s="25">
        <f t="shared" si="25"/>
        <v>4</v>
      </c>
      <c r="AS28" s="25">
        <f t="shared" si="25"/>
        <v>3</v>
      </c>
      <c r="AT28" s="10">
        <f t="shared" si="25"/>
        <v>3</v>
      </c>
      <c r="AU28" s="10">
        <f t="shared" si="25"/>
        <v>2</v>
      </c>
      <c r="AV28" s="26">
        <f t="shared" si="25"/>
        <v>0</v>
      </c>
      <c r="AW28" s="10"/>
      <c r="AX28" s="2" t="s">
        <v>45</v>
      </c>
      <c r="AY28" s="11">
        <f>MAX(W7:AA10)</f>
        <v>3.308139534883721</v>
      </c>
      <c r="AZ28" s="11">
        <f>_xlfn.IFNA(VLOOKUP(AY28, W7:AH10,8,0), _xlfn.IFNA(VLOOKUP(AY28, X7:AH10,8,0), _xlfn.IFNA(VLOOKUP(AY28, Y7:AH10,8,0), _xlfn.IFNA(VLOOKUP(AY28, Z7:AH10,8,0), VLOOKUP(AY28, AA7:AH10,8,0)))))</f>
        <v>0.37712456064326638</v>
      </c>
      <c r="BA28" s="2" t="s">
        <v>45</v>
      </c>
      <c r="BB28" s="11">
        <f>MAX(AD7:AH10)</f>
        <v>0.37712456064326638</v>
      </c>
      <c r="BD28" s="2" t="s">
        <v>45</v>
      </c>
      <c r="BE28" s="11">
        <f>MAX($W7:$AA7)</f>
        <v>1.5268336314847943</v>
      </c>
      <c r="BF28" s="11">
        <f>_xlfn.IFNA(VLOOKUP($BE28, $W7:$AH7,8,0), _xlfn.IFNA(VLOOKUP($BE28, $X7:$AH7,8,0), _xlfn.IFNA(VLOOKUP($BE28, $Y7:$AH7,8,0), _xlfn.IFNA(VLOOKUP($BE28, $Z7:$AH7,8,0), VLOOKUP($BE28, $AA7:$AH7,8,0)))))</f>
        <v>0.18262980699785553</v>
      </c>
      <c r="BH28" s="2" t="s">
        <v>45</v>
      </c>
      <c r="BI28" s="11">
        <f>MAX($W8:$AA8)</f>
        <v>3.308139534883721</v>
      </c>
      <c r="BJ28" s="11">
        <f>_xlfn.IFNA(VLOOKUP($BI28, $W8:$AH8,8,0), _xlfn.IFNA(VLOOKUP($BI28, $X8:$AH8,8,0), _xlfn.IFNA(VLOOKUP($BI28, $Y8:$AH8,8,0), _xlfn.IFNA(VLOOKUP($BI28, $Z8:$AH8,8,0), VLOOKUP($BI28, $AA8:$AH8,8,0)))))</f>
        <v>0.37712456064326638</v>
      </c>
      <c r="BL28" s="2" t="s">
        <v>45</v>
      </c>
      <c r="BM28" s="11">
        <f>MAX($W9:$AA9)</f>
        <v>1.1107621795959939</v>
      </c>
      <c r="BN28" s="11">
        <f>_xlfn.IFNA(VLOOKUP($BM28, $W9:$AH9,8,0), _xlfn.IFNA(VLOOKUP($BM28, $X9:$AH9,8,0), _xlfn.IFNA(VLOOKUP($BM28, $Y9:$AH9,8,0), _xlfn.IFNA(VLOOKUP($BM28, $Z9:$AH9,8,0), VLOOKUP($BM28, $AA9:$AH9,8,0)))))</f>
        <v>0.14727368625263718</v>
      </c>
      <c r="BP28" s="2" t="s">
        <v>45</v>
      </c>
      <c r="BQ28" s="11">
        <f>MAX($W10:$AA10)</f>
        <v>0.99244186046511629</v>
      </c>
      <c r="BR28" s="11">
        <f>_xlfn.IFNA(VLOOKUP($BQ28, $W10:$AH10,8,0), _xlfn.IFNA(VLOOKUP($BQ28, $X10:$AH10,8,0), _xlfn.IFNA(VLOOKUP($BQ28, $Y10:$AH10,8,0), _xlfn.IFNA(VLOOKUP($BQ28, $Z10:$AH10,8,0), VLOOKUP($BQ28, $AA10:$AH10,8,0)))))</f>
        <v>3.9690163224035832E-2</v>
      </c>
    </row>
    <row r="29" spans="1:70" x14ac:dyDescent="0.3">
      <c r="C29" s="1"/>
      <c r="D29" s="1"/>
      <c r="E29" s="1"/>
      <c r="F29" s="1"/>
      <c r="G29" s="1"/>
      <c r="I29" s="1"/>
      <c r="J29" s="1"/>
      <c r="K29" s="1"/>
      <c r="L29" s="1"/>
      <c r="M29" s="1"/>
      <c r="O29" s="6">
        <f t="shared" si="23"/>
        <v>0</v>
      </c>
      <c r="P29" s="6">
        <f t="shared" si="23"/>
        <v>0</v>
      </c>
      <c r="Q29" s="6">
        <f t="shared" si="23"/>
        <v>0</v>
      </c>
      <c r="R29" s="6">
        <f t="shared" si="23"/>
        <v>0</v>
      </c>
      <c r="S29" s="6">
        <f t="shared" si="23"/>
        <v>0</v>
      </c>
      <c r="T29" s="6"/>
      <c r="U29" s="6"/>
      <c r="V29" s="6"/>
      <c r="W29" s="4"/>
      <c r="X29" s="4"/>
      <c r="Y29" s="4"/>
      <c r="Z29" s="4"/>
      <c r="AA29" s="4"/>
      <c r="AB29" s="8"/>
      <c r="AC29" s="8"/>
      <c r="AD29" s="4">
        <f t="shared" si="26"/>
        <v>0</v>
      </c>
      <c r="AE29" s="4">
        <f t="shared" si="26"/>
        <v>0</v>
      </c>
      <c r="AF29" s="4">
        <f t="shared" si="26"/>
        <v>0</v>
      </c>
      <c r="AG29" s="4">
        <f t="shared" si="26"/>
        <v>0</v>
      </c>
      <c r="AH29" s="4">
        <f t="shared" si="26"/>
        <v>0</v>
      </c>
      <c r="AQ29" s="24" t="s">
        <v>27</v>
      </c>
      <c r="AR29" s="25">
        <f t="shared" si="25"/>
        <v>4</v>
      </c>
      <c r="AS29" s="25">
        <f t="shared" si="25"/>
        <v>3</v>
      </c>
      <c r="AT29" s="10">
        <f t="shared" si="25"/>
        <v>1</v>
      </c>
      <c r="AU29" s="10">
        <f t="shared" si="25"/>
        <v>0</v>
      </c>
      <c r="AV29" s="26">
        <f t="shared" si="25"/>
        <v>0</v>
      </c>
      <c r="AW29" s="10"/>
      <c r="AX29" s="2" t="s">
        <v>46</v>
      </c>
      <c r="AY29" s="11">
        <f>MAX(W11:AA14)</f>
        <v>1.8989684466019419</v>
      </c>
      <c r="AZ29" s="11">
        <f>_xlfn.IFNA(VLOOKUP(AY29, W11:AH14,8,0), _xlfn.IFNA(VLOOKUP(AY29, X11:AH14,8,0), _xlfn.IFNA(VLOOKUP(AY29, Y11:AH14,8,0), _xlfn.IFNA(VLOOKUP(AY29, Z11:AH14,8,0), VLOOKUP(AY29, AA11:AH14,8,0)))))</f>
        <v>0.13758918320948815</v>
      </c>
      <c r="BA29" s="2" t="s">
        <v>46</v>
      </c>
      <c r="BB29" s="11">
        <f>MAX(AD11:AH14)</f>
        <v>0.13758918320948815</v>
      </c>
      <c r="BD29" s="2" t="s">
        <v>46</v>
      </c>
      <c r="BE29" s="11">
        <f>MAX($W11:$AA11)</f>
        <v>0.97216710758377423</v>
      </c>
      <c r="BF29" s="11">
        <f>_xlfn.IFNA(VLOOKUP($BE29, $W11:$AH11,8,0), _xlfn.IFNA(VLOOKUP($BE29, $X11:$AH11,8,0), _xlfn.IFNA(VLOOKUP($BE29, $Y11:$AH11,8,0), _xlfn.IFNA(VLOOKUP($BE29, $Z11:$AH11,8,0), VLOOKUP($BE29, $AA11:$AH11,8,0)))))</f>
        <v>5.2736087710484008E-4</v>
      </c>
      <c r="BH29" s="2" t="s">
        <v>46</v>
      </c>
      <c r="BI29" s="11">
        <f>MAX($W12:$AA12)</f>
        <v>1.8989684466019419</v>
      </c>
      <c r="BJ29" s="11">
        <f>_xlfn.IFNA(VLOOKUP($BI29, $W12:$AH12,8,0), _xlfn.IFNA(VLOOKUP($BI29, $X12:$AH12,8,0), _xlfn.IFNA(VLOOKUP($BI29, $Y12:$AH12,8,0), _xlfn.IFNA(VLOOKUP($BI29, $Z12:$AH12,8,0), VLOOKUP($BI29, $AA12:$AH12,8,0)))))</f>
        <v>0.13758918320948815</v>
      </c>
      <c r="BL29" s="2" t="s">
        <v>46</v>
      </c>
      <c r="BM29" s="11">
        <f>MAX($W13:$AA13)</f>
        <v>1.0035273368606703</v>
      </c>
      <c r="BN29" s="11">
        <f>_xlfn.IFNA(VLOOKUP($BM29, $W13:$AH13,8,0), _xlfn.IFNA(VLOOKUP($BM29, $X13:$AH13,8,0), _xlfn.IFNA(VLOOKUP($BM29, $Y13:$AH13,8,0), _xlfn.IFNA(VLOOKUP($BM29, $Z13:$AH13,8,0), VLOOKUP($BM29, $AA13:$AH13,8,0)))))</f>
        <v>1.0887450366035085E-3</v>
      </c>
      <c r="BP29" s="2" t="s">
        <v>46</v>
      </c>
      <c r="BQ29" s="11">
        <f>MAX($W14:$AA14)</f>
        <v>1.7008152173913045</v>
      </c>
      <c r="BR29" s="11">
        <f>_xlfn.IFNA(VLOOKUP($BQ29, $W14:$AH14,8,0), _xlfn.IFNA(VLOOKUP($BQ29, $X14:$AH14,8,0), _xlfn.IFNA(VLOOKUP($BQ29, $Y14:$AH14,8,0), _xlfn.IFNA(VLOOKUP($BQ29, $Z14:$AH14,8,0), VLOOKUP($BQ29, $AA14:$AH14,8,0)))))</f>
        <v>0.12713962938223625</v>
      </c>
    </row>
    <row r="30" spans="1:70" s="3" customFormat="1" x14ac:dyDescent="0.3">
      <c r="O30" s="7">
        <f t="shared" si="23"/>
        <v>0</v>
      </c>
      <c r="P30" s="7">
        <f t="shared" si="23"/>
        <v>0</v>
      </c>
      <c r="Q30" s="7">
        <f t="shared" si="23"/>
        <v>0</v>
      </c>
      <c r="R30" s="7">
        <f t="shared" si="23"/>
        <v>0</v>
      </c>
      <c r="S30" s="7">
        <f t="shared" si="23"/>
        <v>0</v>
      </c>
      <c r="T30" s="7"/>
      <c r="U30" s="7"/>
      <c r="V30" s="7"/>
      <c r="W30" s="5"/>
      <c r="X30" s="5"/>
      <c r="Y30" s="5"/>
      <c r="Z30" s="5"/>
      <c r="AA30" s="5"/>
      <c r="AB30" s="5"/>
      <c r="AC30" s="5"/>
      <c r="AD30" s="5">
        <f t="shared" si="26"/>
        <v>0</v>
      </c>
      <c r="AE30" s="5">
        <f t="shared" si="26"/>
        <v>0</v>
      </c>
      <c r="AF30" s="5">
        <f t="shared" si="26"/>
        <v>0</v>
      </c>
      <c r="AG30" s="5">
        <f t="shared" si="26"/>
        <v>0</v>
      </c>
      <c r="AH30" s="5">
        <f t="shared" si="26"/>
        <v>0</v>
      </c>
      <c r="AQ30" s="27" t="s">
        <v>28</v>
      </c>
      <c r="AR30" s="28">
        <f t="shared" si="25"/>
        <v>3</v>
      </c>
      <c r="AS30" s="28">
        <f t="shared" si="25"/>
        <v>2</v>
      </c>
      <c r="AT30" s="17">
        <f t="shared" si="25"/>
        <v>1</v>
      </c>
      <c r="AU30" s="17">
        <f t="shared" si="25"/>
        <v>0</v>
      </c>
      <c r="AV30" s="29">
        <f t="shared" si="25"/>
        <v>0</v>
      </c>
      <c r="AW30" s="17"/>
      <c r="AX30" s="3" t="s">
        <v>48</v>
      </c>
      <c r="AY30" s="18">
        <f>MAX(W15:AA18)</f>
        <v>10.735849056603774</v>
      </c>
      <c r="AZ30" s="11">
        <f>_xlfn.IFNA(VLOOKUP(AY30, W15:AH18,8,0), _xlfn.IFNA(VLOOKUP(AY30, X15:AH18,8,0), _xlfn.IFNA(VLOOKUP(AY30, Y15:AH18,8,0), _xlfn.IFNA(VLOOKUP(AY30, Z15:AH18,8,0), VLOOKUP(AY30, AA15:AH18,8,0)))))</f>
        <v>0.75471698113207553</v>
      </c>
      <c r="BA30" s="3" t="s">
        <v>48</v>
      </c>
      <c r="BB30" s="18">
        <f>MAX(AD15:AH18)</f>
        <v>0.75471698113207553</v>
      </c>
      <c r="BD30" s="3" t="s">
        <v>48</v>
      </c>
      <c r="BE30" s="18">
        <f>MAX($W15:$AA15)</f>
        <v>10.735849056603774</v>
      </c>
      <c r="BF30" s="18">
        <f>_xlfn.IFNA(VLOOKUP($BE30, $W15:$AH15,8,0), _xlfn.IFNA(VLOOKUP($BE30, $X15:$AH15,8,0), _xlfn.IFNA(VLOOKUP($BE30, $Y15:$AH15,8,0), _xlfn.IFNA(VLOOKUP($BE30, $Z15:$AH15,8,0), VLOOKUP($BE30, $AA15:$AH15,8,0)))))</f>
        <v>0.75471698113207553</v>
      </c>
      <c r="BH30" s="3" t="s">
        <v>48</v>
      </c>
      <c r="BI30" s="18">
        <f>MAX($W16:$AA16)</f>
        <v>3.5786163522012577</v>
      </c>
      <c r="BJ30" s="18">
        <f>_xlfn.IFNA(VLOOKUP($BI30, $W16:$AH16,8,0), _xlfn.IFNA(VLOOKUP($BI30, $X16:$AH16,8,0), _xlfn.IFNA(VLOOKUP($BI30, $Y16:$AH16,8,0), _xlfn.IFNA(VLOOKUP($BI30, $Z16:$AH16,8,0), VLOOKUP($BI30, $AA16:$AH16,8,0)))))</f>
        <v>0.25372970601140848</v>
      </c>
      <c r="BL30" s="3" t="s">
        <v>48</v>
      </c>
      <c r="BM30" s="18">
        <f>MAX($W17:$AA17)</f>
        <v>8.0518867924528301</v>
      </c>
      <c r="BN30" s="18">
        <f>_xlfn.IFNA(VLOOKUP($BM30, $W17:$AH17,8,0), _xlfn.IFNA(VLOOKUP($BM30, $X17:$AH17,8,0), _xlfn.IFNA(VLOOKUP($BM30, $Y17:$AH17,8,0), _xlfn.IFNA(VLOOKUP($BM30, $Z17:$AH17,8,0), VLOOKUP($BM30, $AA17:$AH17,8,0)))))</f>
        <v>0.57553340280824927</v>
      </c>
      <c r="BP30" s="3" t="s">
        <v>48</v>
      </c>
      <c r="BQ30" s="18">
        <f>MAX($W18:$AA18)</f>
        <v>1.0805562362166137</v>
      </c>
      <c r="BR30" s="18">
        <f>_xlfn.IFNA(VLOOKUP($BQ30, $W18:$AH18,8,0), _xlfn.IFNA(VLOOKUP($BQ30, $X18:$AH18,8,0), _xlfn.IFNA(VLOOKUP($BQ30, $Y18:$AH18,8,0), _xlfn.IFNA(VLOOKUP($BQ30, $Z18:$AH18,8,0), VLOOKUP($BQ30, $AA18:$AH18,8,0)))))</f>
        <v>0.10269284750279706</v>
      </c>
    </row>
    <row r="31" spans="1:70" x14ac:dyDescent="0.3">
      <c r="A31" s="9"/>
      <c r="C31" s="1"/>
      <c r="D31" s="1"/>
      <c r="E31" s="1"/>
      <c r="F31" s="1"/>
      <c r="G31" s="1"/>
      <c r="I31" s="1"/>
      <c r="J31" s="1"/>
      <c r="K31" s="1"/>
      <c r="L31" s="1"/>
      <c r="M31" s="1"/>
      <c r="O31" s="6">
        <f t="shared" si="23"/>
        <v>0</v>
      </c>
      <c r="P31" s="6">
        <f t="shared" si="23"/>
        <v>0</v>
      </c>
      <c r="Q31" s="6">
        <f t="shared" si="23"/>
        <v>0</v>
      </c>
      <c r="R31" s="6">
        <f t="shared" si="23"/>
        <v>0</v>
      </c>
      <c r="S31" s="6">
        <f t="shared" si="23"/>
        <v>0</v>
      </c>
      <c r="T31" s="6"/>
      <c r="U31" s="6"/>
      <c r="V31" s="6"/>
      <c r="W31" s="4"/>
      <c r="X31" s="4"/>
      <c r="Y31" s="4"/>
      <c r="Z31" s="4"/>
      <c r="AA31" s="4"/>
      <c r="AB31" s="4"/>
      <c r="AC31" s="4"/>
      <c r="AD31" s="4">
        <f t="shared" ref="AD31:AH34" si="27">IF(C31&gt;0,((I31*((3*55)+C31))/(4*C31*55))*(1-(C31-I31)/(604-55)),0)</f>
        <v>0</v>
      </c>
      <c r="AE31" s="4">
        <f t="shared" si="27"/>
        <v>0</v>
      </c>
      <c r="AF31" s="4">
        <f t="shared" si="27"/>
        <v>0</v>
      </c>
      <c r="AG31" s="4">
        <f t="shared" si="27"/>
        <v>0</v>
      </c>
      <c r="AH31" s="4">
        <f t="shared" si="27"/>
        <v>0</v>
      </c>
      <c r="AX31" s="2" t="s">
        <v>47</v>
      </c>
      <c r="AY31" s="11">
        <f>MAX(W19:AA22)</f>
        <v>1.9964912280701756</v>
      </c>
      <c r="AZ31" s="11">
        <f>_xlfn.IFNA(VLOOKUP(AY31, W19:AH22,8,0), _xlfn.IFNA(VLOOKUP(AY31, X19:AH22,8,0), _xlfn.IFNA(VLOOKUP(AY31, Y19:AH22,8,0), _xlfn.IFNA(VLOOKUP(AY31, Z19:AH22,8,0), VLOOKUP(AY31, AA19:AH22,8,0)))))</f>
        <v>0.15317982456140353</v>
      </c>
      <c r="BA31" s="2" t="s">
        <v>47</v>
      </c>
      <c r="BB31" s="11">
        <f>MAX(AD19:AH22)</f>
        <v>0.15317982456140353</v>
      </c>
      <c r="BD31" s="2" t="s">
        <v>47</v>
      </c>
      <c r="BE31" s="11">
        <f>MAX($W19:$AA19)</f>
        <v>0.98766350505238354</v>
      </c>
      <c r="BF31" s="11">
        <f>_xlfn.IFNA(VLOOKUP($BE31, $W19:$AH19,8,0), _xlfn.IFNA(VLOOKUP($BE31, $X19:$AH19,8,0), _xlfn.IFNA(VLOOKUP($BE31, $Y19:$AH19,8,0), _xlfn.IFNA(VLOOKUP($BE31, $Z19:$AH19,8,0), VLOOKUP($BE31, $AA19:$AH19,8,0)))))</f>
        <v>1.2492928987663506E-3</v>
      </c>
      <c r="BH31" s="2" t="s">
        <v>47</v>
      </c>
      <c r="BI31" s="11">
        <f>MAX($W20:$AA20)</f>
        <v>1.9964912280701756</v>
      </c>
      <c r="BJ31" s="11">
        <f>_xlfn.IFNA(VLOOKUP($BI31, $W20:$AH20,8,0), _xlfn.IFNA(VLOOKUP($BI31, $X20:$AH20,8,0), _xlfn.IFNA(VLOOKUP($BI31, $Y20:$AH20,8,0), _xlfn.IFNA(VLOOKUP($BI31, $Z20:$AH20,8,0), VLOOKUP($BI31, $AA20:$AH20,8,0)))))</f>
        <v>0.15317982456140353</v>
      </c>
      <c r="BL31" s="2" t="s">
        <v>47</v>
      </c>
      <c r="BM31" s="11">
        <f>MAX($W21:$AA21)</f>
        <v>0.98766350505238354</v>
      </c>
      <c r="BN31" s="11">
        <f>_xlfn.IFNA(VLOOKUP($BM31, $W21:$AH21,8,0), _xlfn.IFNA(VLOOKUP($BM31, $X21:$AH21,8,0), _xlfn.IFNA(VLOOKUP($BM31, $Y21:$AH21,8,0), _xlfn.IFNA(VLOOKUP($BM31, $Z21:$AH21,8,0), VLOOKUP($BM31, $AA21:$AH21,8,0)))))</f>
        <v>1.2492928987663506E-3</v>
      </c>
      <c r="BP31" s="2" t="s">
        <v>47</v>
      </c>
      <c r="BQ31" s="11">
        <f>MAX($W22:$AA22)</f>
        <v>0.49912280701754391</v>
      </c>
      <c r="BR31" s="11">
        <f>_xlfn.IFNA(VLOOKUP($BQ31, $W22:$AH22,8,0), _xlfn.IFNA(VLOOKUP($BQ31, $X22:$AH22,8,0), _xlfn.IFNA(VLOOKUP($BQ31, $Y22:$AH22,8,0), _xlfn.IFNA(VLOOKUP($BQ31, $Z22:$AH22,8,0), VLOOKUP($BQ31, $AA22:$AH22,8,0)))))</f>
        <v>4.2837685032894736E-2</v>
      </c>
    </row>
    <row r="32" spans="1:70" x14ac:dyDescent="0.3">
      <c r="C32" s="1"/>
      <c r="D32" s="1"/>
      <c r="E32" s="1"/>
      <c r="F32" s="1"/>
      <c r="G32" s="1"/>
      <c r="I32" s="1"/>
      <c r="J32" s="1"/>
      <c r="K32" s="1"/>
      <c r="L32" s="1"/>
      <c r="M32" s="1"/>
      <c r="O32" s="6">
        <f t="shared" si="23"/>
        <v>0</v>
      </c>
      <c r="P32" s="6">
        <f t="shared" si="23"/>
        <v>0</v>
      </c>
      <c r="Q32" s="6">
        <f t="shared" si="23"/>
        <v>0</v>
      </c>
      <c r="R32" s="6">
        <f t="shared" si="23"/>
        <v>0</v>
      </c>
      <c r="S32" s="6">
        <f t="shared" si="23"/>
        <v>0</v>
      </c>
      <c r="T32" s="6"/>
      <c r="U32" s="6"/>
      <c r="V32" s="6"/>
      <c r="W32" s="4"/>
      <c r="X32" s="4"/>
      <c r="Y32" s="4"/>
      <c r="Z32" s="4"/>
      <c r="AA32" s="4"/>
      <c r="AB32" s="4"/>
      <c r="AC32" s="4"/>
      <c r="AD32" s="4">
        <f t="shared" si="27"/>
        <v>0</v>
      </c>
      <c r="AE32" s="4">
        <f t="shared" si="27"/>
        <v>0</v>
      </c>
      <c r="AF32" s="4">
        <f t="shared" si="27"/>
        <v>0</v>
      </c>
      <c r="AG32" s="4">
        <f t="shared" si="27"/>
        <v>0</v>
      </c>
      <c r="AH32" s="4">
        <f t="shared" si="27"/>
        <v>0</v>
      </c>
      <c r="AQ32" s="2" t="s">
        <v>30</v>
      </c>
      <c r="AY32" s="11"/>
      <c r="AZ32" s="11"/>
      <c r="BB32" s="11"/>
    </row>
    <row r="33" spans="1:69" x14ac:dyDescent="0.3">
      <c r="C33" s="1"/>
      <c r="D33" s="1"/>
      <c r="E33" s="1"/>
      <c r="F33" s="1"/>
      <c r="G33" s="1"/>
      <c r="I33" s="1"/>
      <c r="J33" s="1"/>
      <c r="K33" s="1"/>
      <c r="L33" s="1"/>
      <c r="M33" s="1"/>
      <c r="O33" s="6">
        <f t="shared" si="23"/>
        <v>0</v>
      </c>
      <c r="P33" s="6">
        <f t="shared" si="23"/>
        <v>0</v>
      </c>
      <c r="Q33" s="6">
        <f t="shared" si="23"/>
        <v>0</v>
      </c>
      <c r="R33" s="6">
        <f t="shared" si="23"/>
        <v>0</v>
      </c>
      <c r="S33" s="6">
        <f t="shared" si="23"/>
        <v>0</v>
      </c>
      <c r="T33" s="6"/>
      <c r="U33" s="6"/>
      <c r="V33" s="6"/>
      <c r="W33" s="4"/>
      <c r="X33" s="4"/>
      <c r="Y33" s="4"/>
      <c r="Z33" s="4"/>
      <c r="AA33" s="4"/>
      <c r="AB33" s="4"/>
      <c r="AC33" s="4"/>
      <c r="AD33" s="4">
        <f t="shared" si="27"/>
        <v>0</v>
      </c>
      <c r="AE33" s="4">
        <f t="shared" si="27"/>
        <v>0</v>
      </c>
      <c r="AF33" s="4">
        <f t="shared" si="27"/>
        <v>0</v>
      </c>
      <c r="AG33" s="4">
        <f t="shared" si="27"/>
        <v>0</v>
      </c>
      <c r="AH33" s="4">
        <f t="shared" si="27"/>
        <v>0</v>
      </c>
      <c r="AQ33" s="21" t="s">
        <v>25</v>
      </c>
      <c r="AR33" s="13">
        <f>COUNTIF(W3, "&gt;2") + COUNTIF(W7, "&gt;2") + COUNTIF(W11, "&gt;2") + COUNTIF(W15, "&gt;2") + COUNTIF(W19, "&gt;2") + COUNTIF(W23, "&gt;2") + COUNTIF(W27, "&gt;2") + COUNTIF(W31, "&gt;2")</f>
        <v>0</v>
      </c>
      <c r="AS33" s="13">
        <f>COUNTIF(X3, "&gt;2") + COUNTIF(X7, "&gt;2") + COUNTIF(X11, "&gt;2") + COUNTIF(X15, "&gt;2") + COUNTIF(X19, "&gt;2") + COUNTIF(X23, "&gt;2") + COUNTIF(X27, "&gt;2") + COUNTIF(X31, "&gt;2")</f>
        <v>0</v>
      </c>
      <c r="AT33" s="13">
        <f>COUNTIF(Y3, "&gt;2") + COUNTIF(Y7, "&gt;2") + COUNTIF(Y11, "&gt;2") + COUNTIF(Y15, "&gt;2") + COUNTIF(Y19, "&gt;2") + COUNTIF(Y23, "&gt;2") + COUNTIF(Y27, "&gt;2") + COUNTIF(Y31, "&gt;2")</f>
        <v>1</v>
      </c>
      <c r="AU33" s="13">
        <f>COUNTIF(Z3, "&gt;2") + COUNTIF(Z7, "&gt;2") + COUNTIF(Z11, "&gt;2") + COUNTIF(Z15, "&gt;2") + COUNTIF(Z19, "&gt;2") + COUNTIF(Z23, "&gt;2") + COUNTIF(Z27, "&gt;2") + COUNTIF(Z31, "&gt;2")</f>
        <v>0</v>
      </c>
      <c r="AV33" s="23">
        <f>COUNTIF(AA3, "&gt;2") + COUNTIF(AA7, "&gt;2") + COUNTIF(AA11, "&gt;2") + COUNTIF(AA15, "&gt;2") + COUNTIF(AA19, "&gt;2") + COUNTIF(AA23, "&gt;2") + COUNTIF(AA27, "&gt;2") + COUNTIF(AA31, "&gt;2")</f>
        <v>0</v>
      </c>
      <c r="AW33" s="10"/>
      <c r="AY33" s="11"/>
      <c r="AZ33" s="11"/>
      <c r="BB33" s="11"/>
    </row>
    <row r="34" spans="1:69" s="3" customFormat="1" x14ac:dyDescent="0.3">
      <c r="O34" s="7">
        <f t="shared" si="23"/>
        <v>0</v>
      </c>
      <c r="P34" s="7">
        <f t="shared" si="23"/>
        <v>0</v>
      </c>
      <c r="Q34" s="7">
        <f t="shared" si="23"/>
        <v>0</v>
      </c>
      <c r="R34" s="7">
        <f t="shared" si="23"/>
        <v>0</v>
      </c>
      <c r="S34" s="7">
        <f t="shared" si="23"/>
        <v>0</v>
      </c>
      <c r="T34" s="7"/>
      <c r="U34" s="7"/>
      <c r="V34" s="7"/>
      <c r="W34" s="5"/>
      <c r="X34" s="5"/>
      <c r="Y34" s="5"/>
      <c r="Z34" s="5"/>
      <c r="AA34" s="5"/>
      <c r="AB34" s="5"/>
      <c r="AC34" s="5"/>
      <c r="AD34" s="5">
        <f t="shared" si="27"/>
        <v>0</v>
      </c>
      <c r="AE34" s="5">
        <f t="shared" si="27"/>
        <v>0</v>
      </c>
      <c r="AF34" s="5">
        <f t="shared" si="27"/>
        <v>0</v>
      </c>
      <c r="AG34" s="5">
        <f t="shared" si="27"/>
        <v>0</v>
      </c>
      <c r="AH34" s="5">
        <f t="shared" si="27"/>
        <v>0</v>
      </c>
      <c r="AQ34" s="24" t="s">
        <v>26</v>
      </c>
      <c r="AR34" s="10">
        <f t="shared" ref="AR34:AV36" si="28">COUNTIF(W4, "&gt;2") + COUNTIF(W8, "&gt;2") + COUNTIF(W12, "&gt;2") + COUNTIF(W16, "&gt;2") + COUNTIF(W20, "&gt;2") + COUNTIF(W24, "&gt;2") + COUNTIF(W28, "&gt;2") + COUNTIF(W32, "&gt;2")</f>
        <v>0</v>
      </c>
      <c r="AS34" s="10">
        <f t="shared" si="28"/>
        <v>1</v>
      </c>
      <c r="AT34" s="10">
        <f t="shared" si="28"/>
        <v>1</v>
      </c>
      <c r="AU34" s="10">
        <f t="shared" si="28"/>
        <v>1</v>
      </c>
      <c r="AV34" s="26">
        <f t="shared" si="28"/>
        <v>0</v>
      </c>
      <c r="AW34" s="17"/>
      <c r="AY34" s="18"/>
      <c r="AZ34" s="11"/>
      <c r="BB34" s="18"/>
    </row>
    <row r="35" spans="1:69" x14ac:dyDescent="0.3">
      <c r="AQ35" s="24" t="s">
        <v>27</v>
      </c>
      <c r="AR35" s="10">
        <f t="shared" si="28"/>
        <v>0</v>
      </c>
      <c r="AS35" s="10">
        <f t="shared" si="28"/>
        <v>0</v>
      </c>
      <c r="AT35" s="10">
        <f t="shared" si="28"/>
        <v>1</v>
      </c>
      <c r="AU35" s="10">
        <f t="shared" si="28"/>
        <v>0</v>
      </c>
      <c r="AV35" s="26">
        <f t="shared" si="28"/>
        <v>0</v>
      </c>
      <c r="AW35" s="10"/>
    </row>
    <row r="36" spans="1:69" x14ac:dyDescent="0.3">
      <c r="AQ36" s="24" t="s">
        <v>28</v>
      </c>
      <c r="AR36" s="10">
        <f t="shared" si="28"/>
        <v>0</v>
      </c>
      <c r="AS36" s="10">
        <f t="shared" si="28"/>
        <v>0</v>
      </c>
      <c r="AT36" s="10">
        <f t="shared" si="28"/>
        <v>1</v>
      </c>
      <c r="AU36" s="10">
        <f t="shared" si="28"/>
        <v>0</v>
      </c>
      <c r="AV36" s="26">
        <f t="shared" si="28"/>
        <v>0</v>
      </c>
      <c r="AW36" s="10"/>
      <c r="AX36" s="2" t="s">
        <v>33</v>
      </c>
      <c r="AY36" s="2">
        <f>COUNTIF(AY27:AY31, "&gt;1.5")</f>
        <v>5</v>
      </c>
      <c r="BD36" s="2" t="s">
        <v>33</v>
      </c>
      <c r="BE36" s="2">
        <f>COUNTIF(BE27:BE34, "&gt;1.5")</f>
        <v>2</v>
      </c>
      <c r="BH36" s="2" t="s">
        <v>33</v>
      </c>
      <c r="BI36" s="2">
        <f>COUNTIF(BI27:BI34, "&gt;1.5")</f>
        <v>5</v>
      </c>
      <c r="BL36" s="2" t="s">
        <v>33</v>
      </c>
      <c r="BM36" s="2">
        <f>COUNTIF(BM27:BM34, "&gt;1.5")</f>
        <v>1</v>
      </c>
      <c r="BP36" s="2" t="s">
        <v>33</v>
      </c>
      <c r="BQ36" s="2">
        <f>COUNTIF(BQ27:BQ34, "&gt;1.5")</f>
        <v>2</v>
      </c>
    </row>
    <row r="37" spans="1:69" x14ac:dyDescent="0.3">
      <c r="A37" s="2" t="s">
        <v>39</v>
      </c>
      <c r="AQ37" s="27"/>
      <c r="AR37" s="3"/>
      <c r="AS37" s="3"/>
      <c r="AT37" s="3"/>
      <c r="AU37" s="3"/>
      <c r="AV37" s="30"/>
      <c r="AX37" s="2" t="s">
        <v>34</v>
      </c>
      <c r="AY37" s="2">
        <f>COUNTIF(AY27:AY31, "&gt;2")</f>
        <v>3</v>
      </c>
      <c r="BD37" s="2" t="s">
        <v>34</v>
      </c>
      <c r="BE37" s="2">
        <f>COUNTIF(BE27:BE34, "&gt;2")</f>
        <v>1</v>
      </c>
      <c r="BH37" s="2" t="s">
        <v>34</v>
      </c>
      <c r="BI37" s="2">
        <f>COUNTIF(BI27:BI34, "&gt;2")</f>
        <v>3</v>
      </c>
      <c r="BL37" s="2" t="s">
        <v>34</v>
      </c>
      <c r="BM37" s="2">
        <f>COUNTIF(BM27:BM34, "&gt;2")</f>
        <v>1</v>
      </c>
      <c r="BP37" s="2" t="s">
        <v>34</v>
      </c>
      <c r="BQ37" s="2">
        <f>COUNTIF(BQ27:BQ34, "&gt;2")</f>
        <v>1</v>
      </c>
    </row>
    <row r="39" spans="1:69" x14ac:dyDescent="0.3">
      <c r="AX39" s="3" t="s">
        <v>36</v>
      </c>
      <c r="AY39" s="3"/>
    </row>
    <row r="40" spans="1:69" x14ac:dyDescent="0.3">
      <c r="AX40" s="2" t="s">
        <v>44</v>
      </c>
      <c r="AY40" s="2" t="str">
        <f>IF(COUNTIF(W3:AA3,AY27), B3, IF(COUNTIF(W4:AA4,AY27), B4, IF(COUNTIF(W5:AA5,AY27), B5, B6)))</f>
        <v>dU</v>
      </c>
    </row>
    <row r="41" spans="1:69" x14ac:dyDescent="0.3">
      <c r="AX41" s="2" t="s">
        <v>45</v>
      </c>
      <c r="AY41" s="2" t="str">
        <f>IF(COUNTIF(W7:AA7,AY28), B7, IF(COUNTIF(W8:AA8,AY28), B8, IF(COUNTIF(W9:AA9,AY28), B9, B10)))</f>
        <v>dE</v>
      </c>
    </row>
    <row r="42" spans="1:69" x14ac:dyDescent="0.3">
      <c r="AX42" s="2" t="s">
        <v>46</v>
      </c>
      <c r="AY42" s="2" t="str">
        <f>IF(COUNTIF(W11:AA11,AY29), B11, IF(COUNTIF(W12:AA12,AY29), B12, IF(COUNTIF(W13:AA13,AY29), B13, B14)))</f>
        <v>dE</v>
      </c>
    </row>
    <row r="43" spans="1:69" x14ac:dyDescent="0.3">
      <c r="AX43" s="3" t="s">
        <v>48</v>
      </c>
      <c r="AY43" s="2" t="str">
        <f>IF(COUNTIF(W15:AA15,AY30), B15, IF(COUNTIF(W16:AA16,AY30), B16, IF(COUNTIF(W17:AA17,AY30), B17, B18)))</f>
        <v>dE(class)</v>
      </c>
    </row>
    <row r="44" spans="1:69" x14ac:dyDescent="0.3">
      <c r="AX44" s="2" t="s">
        <v>47</v>
      </c>
      <c r="AY44" s="2" t="str">
        <f>IF(COUNTIF(W19:AA19,AY31), B19, IF(COUNTIF(W20:AA20,AY31), B20, IF(COUNTIF(W21:AA21,AY31), B21, B22)))</f>
        <v>dE</v>
      </c>
    </row>
    <row r="49" spans="50:52" x14ac:dyDescent="0.3">
      <c r="AX49" s="2" t="s">
        <v>37</v>
      </c>
      <c r="AY49" s="2" t="s">
        <v>38</v>
      </c>
    </row>
    <row r="50" spans="50:52" x14ac:dyDescent="0.3">
      <c r="AX50" s="2" t="s">
        <v>25</v>
      </c>
      <c r="AY50" s="2">
        <f>COUNTIF(AY$40:AY$47, AX50)</f>
        <v>1</v>
      </c>
    </row>
    <row r="51" spans="50:52" x14ac:dyDescent="0.3">
      <c r="AX51" s="2" t="s">
        <v>26</v>
      </c>
      <c r="AY51" s="2">
        <f t="shared" ref="AY51:AY53" si="29">COUNTIF(AY$40:AY$47, AX51)</f>
        <v>3</v>
      </c>
    </row>
    <row r="52" spans="50:52" x14ac:dyDescent="0.3">
      <c r="AX52" s="2" t="s">
        <v>27</v>
      </c>
      <c r="AY52" s="2">
        <f t="shared" si="29"/>
        <v>0</v>
      </c>
    </row>
    <row r="53" spans="50:52" x14ac:dyDescent="0.3">
      <c r="AX53" s="2" t="s">
        <v>28</v>
      </c>
      <c r="AY53" s="2">
        <f t="shared" si="29"/>
        <v>1</v>
      </c>
    </row>
    <row r="55" spans="50:52" x14ac:dyDescent="0.3">
      <c r="AX55" s="2" t="s">
        <v>37</v>
      </c>
      <c r="AY55" s="2" t="s">
        <v>41</v>
      </c>
      <c r="AZ55" s="2" t="s">
        <v>42</v>
      </c>
    </row>
    <row r="56" spans="50:52" x14ac:dyDescent="0.3">
      <c r="AX56" s="2" t="s">
        <v>25</v>
      </c>
      <c r="AY56" s="2">
        <f>SUM(COUNTIF(AB3, "&gt;1.5"), COUNTIF(AB7, "&gt;1.5"), COUNTIF(AB11, "&gt;1.5"), COUNTIF(AB15, "&gt;1.5"), COUNTIF(AB19, "&gt;1.5"), COUNTIF(AB23, "&gt;1.5"), COUNTIF(AB27, "&gt;1.5"), COUNTIF(AB31, "&gt;1.5"))</f>
        <v>2</v>
      </c>
      <c r="AZ56" s="2">
        <f>SUM(COUNTIF(AB3, "&gt;2"), COUNTIF(AB7, "&gt;2"), COUNTIF(AB11, "&gt;2"), COUNTIF(AB15, "&gt;2"), COUNTIF(AB19, "&gt;2"), COUNTIF(AB23, "&gt;2"), COUNTIF(AB27, "&gt;2"), COUNTIF(AB31, "&gt;2"))</f>
        <v>1</v>
      </c>
    </row>
    <row r="57" spans="50:52" x14ac:dyDescent="0.3">
      <c r="AX57" s="2" t="s">
        <v>26</v>
      </c>
      <c r="AY57" s="2">
        <f>SUM(COUNTIF(AB4, "&gt;1.5"), COUNTIF(AB8, "&gt;1.5"), COUNTIF(AB12, "&gt;1.5"), COUNTIF(AB16, "&gt;1.5"), COUNTIF(AB20, "&gt;1.5"), COUNTIF(AB24, "&gt;1.5"), COUNTIF(AB28, "&gt;1.5"), COUNTIF(AB32, "&gt;1.5"))</f>
        <v>5</v>
      </c>
      <c r="AZ57" s="2">
        <f t="shared" ref="AZ57:AZ59" si="30">SUM(COUNTIF(AB4, "&gt;2"), COUNTIF(AB8, "&gt;2"), COUNTIF(AB12, "&gt;2"), COUNTIF(AB16, "&gt;2"), COUNTIF(AB20, "&gt;2"), COUNTIF(AB24, "&gt;2"), COUNTIF(AB28, "&gt;2"), COUNTIF(AB32, "&gt;2"))</f>
        <v>3</v>
      </c>
    </row>
    <row r="58" spans="50:52" x14ac:dyDescent="0.3">
      <c r="AX58" s="2" t="s">
        <v>27</v>
      </c>
      <c r="AY58" s="2">
        <f t="shared" ref="AY58:AY59" si="31">SUM(COUNTIF(AB5, "&gt;1.5"), COUNTIF(AB9, "&gt;1.5"), COUNTIF(AB13, "&gt;1.5"), COUNTIF(AB17, "&gt;1.5"), COUNTIF(AB21, "&gt;1.5"), COUNTIF(AB25, "&gt;1.5"), COUNTIF(AB29, "&gt;1.5"), COUNTIF(AB33, "&gt;1.5"))</f>
        <v>1</v>
      </c>
      <c r="AZ58" s="2">
        <f t="shared" si="30"/>
        <v>1</v>
      </c>
    </row>
    <row r="59" spans="50:52" x14ac:dyDescent="0.3">
      <c r="AX59" s="2" t="s">
        <v>28</v>
      </c>
      <c r="AY59" s="2">
        <f t="shared" si="31"/>
        <v>2</v>
      </c>
      <c r="AZ59" s="2">
        <f t="shared" si="30"/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74014-0F7B-4CF5-9B43-4D3EE0834B4F}">
  <dimension ref="A1:BR59"/>
  <sheetViews>
    <sheetView zoomScale="70" zoomScaleNormal="70" workbookViewId="0">
      <selection activeCell="I15" sqref="I15:M18"/>
    </sheetView>
  </sheetViews>
  <sheetFormatPr defaultRowHeight="14.4" x14ac:dyDescent="0.3"/>
  <cols>
    <col min="1" max="2" width="8.88671875" style="2"/>
    <col min="3" max="5" width="9.6640625" style="2" bestFit="1" customWidth="1"/>
    <col min="6" max="7" width="9.6640625" style="2" customWidth="1"/>
    <col min="8" max="13" width="8.88671875" style="2"/>
    <col min="14" max="19" width="0" style="2" hidden="1" customWidth="1"/>
    <col min="20" max="20" width="8.88671875" style="2" hidden="1" customWidth="1"/>
    <col min="21" max="22" width="8.88671875" style="2" customWidth="1"/>
    <col min="23" max="36" width="8.88671875" style="2"/>
    <col min="37" max="37" width="12.77734375" style="2" bestFit="1" customWidth="1"/>
    <col min="38" max="43" width="8.88671875" style="2"/>
    <col min="44" max="46" width="9.33203125" style="2" bestFit="1" customWidth="1"/>
    <col min="47" max="49" width="9.33203125" style="2" customWidth="1"/>
    <col min="50" max="16384" width="8.88671875" style="2"/>
  </cols>
  <sheetData>
    <row r="1" spans="1:60" x14ac:dyDescent="0.3">
      <c r="E1" s="2" t="s">
        <v>0</v>
      </c>
      <c r="K1" s="2" t="s">
        <v>1</v>
      </c>
      <c r="P1" s="2" t="s">
        <v>2</v>
      </c>
      <c r="U1" s="2" t="s">
        <v>3</v>
      </c>
      <c r="Y1" s="2" t="s">
        <v>4</v>
      </c>
      <c r="AF1" s="2" t="s">
        <v>5</v>
      </c>
      <c r="AM1" s="2" t="s">
        <v>6</v>
      </c>
      <c r="AT1" s="2" t="s">
        <v>7</v>
      </c>
      <c r="AZ1" s="2" t="s">
        <v>8</v>
      </c>
      <c r="BF1" s="2" t="s">
        <v>9</v>
      </c>
    </row>
    <row r="2" spans="1:60" s="3" customFormat="1" x14ac:dyDescent="0.3"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W2" s="3" t="s">
        <v>15</v>
      </c>
      <c r="X2" s="3" t="s">
        <v>16</v>
      </c>
      <c r="Y2" s="3" t="s">
        <v>17</v>
      </c>
      <c r="Z2" s="3" t="s">
        <v>18</v>
      </c>
      <c r="AA2" s="3" t="s">
        <v>19</v>
      </c>
      <c r="AB2" s="3" t="s">
        <v>43</v>
      </c>
      <c r="AD2" s="3" t="s">
        <v>15</v>
      </c>
      <c r="AE2" s="3" t="s">
        <v>16</v>
      </c>
      <c r="AF2" s="3" t="s">
        <v>17</v>
      </c>
      <c r="AG2" s="3" t="s">
        <v>18</v>
      </c>
      <c r="AH2" s="3" t="s">
        <v>19</v>
      </c>
      <c r="AK2" s="3" t="s">
        <v>20</v>
      </c>
      <c r="AL2" s="3" t="s">
        <v>21</v>
      </c>
      <c r="AM2" s="3" t="s">
        <v>22</v>
      </c>
      <c r="AN2" s="3" t="s">
        <v>23</v>
      </c>
      <c r="AO2" s="3" t="s">
        <v>24</v>
      </c>
      <c r="AR2" s="3" t="s">
        <v>20</v>
      </c>
      <c r="AS2" s="3" t="s">
        <v>21</v>
      </c>
      <c r="AT2" s="3" t="s">
        <v>22</v>
      </c>
      <c r="AU2" s="3" t="s">
        <v>23</v>
      </c>
      <c r="AV2" s="3" t="s">
        <v>24</v>
      </c>
      <c r="AX2" s="3" t="s">
        <v>20</v>
      </c>
      <c r="AY2" s="3" t="s">
        <v>21</v>
      </c>
      <c r="AZ2" s="3" t="s">
        <v>22</v>
      </c>
      <c r="BA2" s="3" t="s">
        <v>23</v>
      </c>
      <c r="BB2" s="3" t="s">
        <v>24</v>
      </c>
      <c r="BD2" s="3" t="s">
        <v>20</v>
      </c>
      <c r="BE2" s="3" t="s">
        <v>21</v>
      </c>
      <c r="BF2" s="3" t="s">
        <v>22</v>
      </c>
      <c r="BG2" s="3" t="s">
        <v>23</v>
      </c>
      <c r="BH2" s="3" t="s">
        <v>24</v>
      </c>
    </row>
    <row r="3" spans="1:60" x14ac:dyDescent="0.3">
      <c r="A3" s="9" t="s">
        <v>44</v>
      </c>
      <c r="B3" s="2" t="s">
        <v>25</v>
      </c>
      <c r="C3" s="2">
        <v>559</v>
      </c>
      <c r="D3" s="2">
        <v>245</v>
      </c>
      <c r="E3" s="2">
        <v>14</v>
      </c>
      <c r="F3" s="2">
        <v>1</v>
      </c>
      <c r="G3" s="2">
        <v>0</v>
      </c>
      <c r="I3" s="2">
        <v>65</v>
      </c>
      <c r="J3" s="2">
        <v>32</v>
      </c>
      <c r="K3" s="2">
        <v>0</v>
      </c>
      <c r="L3" s="2">
        <v>0</v>
      </c>
      <c r="M3" s="2">
        <v>0</v>
      </c>
      <c r="O3" s="6">
        <f>IF(I3&gt;0, I3/C3, 0)</f>
        <v>0.11627906976744186</v>
      </c>
      <c r="P3" s="6">
        <f>IF(J3&gt;0, J3/D3, 0)</f>
        <v>0.1306122448979592</v>
      </c>
      <c r="Q3" s="6">
        <f>IF(K3&gt;0, K3/E3, 0)</f>
        <v>0</v>
      </c>
      <c r="R3" s="6">
        <f>IF(L3&gt;0, L3/F3, 0)</f>
        <v>0</v>
      </c>
      <c r="S3" s="6">
        <f>IF(M3&gt;0, M3/G3, 0)</f>
        <v>0</v>
      </c>
      <c r="T3" s="6"/>
      <c r="U3" s="6">
        <f>65/569</f>
        <v>0.11423550087873462</v>
      </c>
      <c r="V3" s="6"/>
      <c r="W3" s="4">
        <f>O3/$U3</f>
        <v>1.0178890876565296</v>
      </c>
      <c r="X3" s="4">
        <f>P3/$U3</f>
        <v>1.1433594976452122</v>
      </c>
      <c r="Y3" s="4">
        <f>Q3/$U3</f>
        <v>0</v>
      </c>
      <c r="Z3" s="4">
        <f>R3/$U3</f>
        <v>0</v>
      </c>
      <c r="AA3" s="4">
        <f>S3/$U3</f>
        <v>0</v>
      </c>
      <c r="AB3" s="4">
        <f>MAX(W3:AA3)</f>
        <v>1.1433594976452122</v>
      </c>
      <c r="AC3" s="4"/>
      <c r="AD3" s="4">
        <f>IF(C3&gt;0,((I3*((3*65)+C3))/(4*C3*65))*(1-(C3-I3)/(569-65)),0)</f>
        <v>6.6906607604282154E-3</v>
      </c>
      <c r="AE3" s="4">
        <f t="shared" ref="AE3:AH6" si="0">IF(D3&gt;0,((J3*((3*65)+D3))/(4*D3*65))*(1-(D3-J3)/(569-65)),0)</f>
        <v>0.12762203782611944</v>
      </c>
      <c r="AF3" s="4">
        <f t="shared" si="0"/>
        <v>0</v>
      </c>
      <c r="AG3" s="4">
        <f t="shared" si="0"/>
        <v>0</v>
      </c>
      <c r="AH3" s="4">
        <f t="shared" si="0"/>
        <v>0</v>
      </c>
      <c r="AI3" s="6"/>
      <c r="AJ3" s="2" t="s">
        <v>25</v>
      </c>
      <c r="AK3" s="6">
        <f t="shared" ref="AK3:AO6" si="1">AVERAGE(O7,O11,O19,O23,O27,O31)</f>
        <v>4.0208654560685196E-2</v>
      </c>
      <c r="AL3" s="6">
        <f t="shared" si="1"/>
        <v>2.7207999788644951E-2</v>
      </c>
      <c r="AM3" s="6">
        <f t="shared" si="1"/>
        <v>2.4305555555555556E-2</v>
      </c>
      <c r="AN3" s="6">
        <f t="shared" si="1"/>
        <v>0</v>
      </c>
      <c r="AO3" s="6">
        <f t="shared" si="1"/>
        <v>0</v>
      </c>
      <c r="AQ3" s="2" t="s">
        <v>25</v>
      </c>
      <c r="AR3" s="10">
        <f>AVERAGE(W3,W7,W11,W15,W19,W23,W27,W31)</f>
        <v>0.86865918741706205</v>
      </c>
      <c r="AS3" s="10">
        <f>AVERAGE(X3,X7,X11,X15,X19,X23,X27,X31)</f>
        <v>0.98252491705333467</v>
      </c>
      <c r="AT3" s="10">
        <f>AVERAGE(Y3,Y7,Y11,Y15,Y19,Y23,Y27,Y31)</f>
        <v>2.3401446175223053</v>
      </c>
      <c r="AU3" s="10">
        <f>AVERAGE(Z3,Z7,Z11,Z15,Z19,Z23,Z27,Z31)</f>
        <v>0</v>
      </c>
      <c r="AV3" s="10">
        <f>AVERAGE(AA3,AA7,AA11,AA15,AA19,AA23,AA27,AA31)</f>
        <v>0</v>
      </c>
      <c r="AW3" s="10"/>
      <c r="AX3" s="10">
        <f t="shared" ref="AX3:BB6" si="2">AVERAGE(AD3,AD7,AD11,AD15,AD19,AD23,AD27,AD31)</f>
        <v>1.2017325705607502E-2</v>
      </c>
      <c r="AY3" s="10">
        <f t="shared" si="2"/>
        <v>5.7401418010786742E-2</v>
      </c>
      <c r="AZ3" s="10">
        <f t="shared" si="2"/>
        <v>0.10917863300551349</v>
      </c>
      <c r="BA3" s="10">
        <f t="shared" si="2"/>
        <v>0</v>
      </c>
      <c r="BB3" s="10">
        <f t="shared" si="2"/>
        <v>0</v>
      </c>
      <c r="BD3" s="11">
        <f>MAX(AD3,AD7,AD11,AD15,AD19,AD23,AD27,AD31)</f>
        <v>3.5870996050899516E-2</v>
      </c>
      <c r="BE3" s="11">
        <f t="shared" ref="BE3:BH6" si="3">MAX(AE3,AE7,AE11,AE15,AE19,AE23,AE27,AE31)</f>
        <v>0.1973086376196293</v>
      </c>
      <c r="BF3" s="11">
        <f t="shared" si="3"/>
        <v>0.75471698113207553</v>
      </c>
      <c r="BG3" s="11">
        <f t="shared" si="3"/>
        <v>0</v>
      </c>
      <c r="BH3" s="11">
        <f t="shared" si="3"/>
        <v>0</v>
      </c>
    </row>
    <row r="4" spans="1:60" x14ac:dyDescent="0.3">
      <c r="B4" s="2" t="s">
        <v>26</v>
      </c>
      <c r="C4" s="2">
        <v>471</v>
      </c>
      <c r="D4" s="2">
        <v>77</v>
      </c>
      <c r="E4" s="2">
        <v>2</v>
      </c>
      <c r="F4" s="2">
        <v>0</v>
      </c>
      <c r="G4" s="2">
        <v>0</v>
      </c>
      <c r="I4" s="2">
        <v>58</v>
      </c>
      <c r="J4" s="2">
        <v>4</v>
      </c>
      <c r="K4" s="2">
        <v>0</v>
      </c>
      <c r="L4" s="2">
        <v>0</v>
      </c>
      <c r="M4" s="2">
        <v>0</v>
      </c>
      <c r="O4" s="6">
        <f t="shared" ref="O4:S19" si="4">IF(I4&gt;0, I4/C4, 0)</f>
        <v>0.12314225053078556</v>
      </c>
      <c r="P4" s="6">
        <f t="shared" si="4"/>
        <v>5.1948051948051951E-2</v>
      </c>
      <c r="Q4" s="6">
        <f t="shared" si="4"/>
        <v>0</v>
      </c>
      <c r="R4" s="6">
        <f t="shared" si="4"/>
        <v>0</v>
      </c>
      <c r="S4" s="6">
        <f t="shared" si="4"/>
        <v>0</v>
      </c>
      <c r="T4" s="6"/>
      <c r="U4" s="6">
        <f t="shared" ref="U4:U6" si="5">65/569</f>
        <v>0.11423550087873462</v>
      </c>
      <c r="V4" s="6"/>
      <c r="W4" s="4">
        <f t="shared" ref="W4:AA19" si="6">O4/$U4</f>
        <v>1.0779683161848768</v>
      </c>
      <c r="X4" s="4">
        <f t="shared" si="6"/>
        <v>0.45474525474525479</v>
      </c>
      <c r="Y4" s="4">
        <f t="shared" si="6"/>
        <v>0</v>
      </c>
      <c r="Z4" s="4">
        <f t="shared" si="6"/>
        <v>0</v>
      </c>
      <c r="AA4" s="4">
        <f t="shared" si="6"/>
        <v>0</v>
      </c>
      <c r="AB4" s="4">
        <f t="shared" ref="AB4:AB22" si="7">MAX(W4:AA4)</f>
        <v>1.0779683161848768</v>
      </c>
      <c r="AC4" s="4"/>
      <c r="AD4" s="4">
        <f>IF(C4&gt;0,((I4*((3*65)+C4))/(4*C4*65))*(1-(C4-I4)/(569-65)),0)</f>
        <v>5.6953290870488331E-2</v>
      </c>
      <c r="AE4" s="4">
        <f t="shared" si="0"/>
        <v>4.6474160759875045E-2</v>
      </c>
      <c r="AF4" s="4">
        <f t="shared" si="0"/>
        <v>0</v>
      </c>
      <c r="AG4" s="4">
        <f t="shared" si="0"/>
        <v>0</v>
      </c>
      <c r="AH4" s="4">
        <f t="shared" si="0"/>
        <v>0</v>
      </c>
      <c r="AI4" s="6"/>
      <c r="AJ4" s="2" t="s">
        <v>26</v>
      </c>
      <c r="AK4" s="12">
        <f t="shared" si="1"/>
        <v>4.6044745118984043E-2</v>
      </c>
      <c r="AL4" s="12">
        <f t="shared" si="1"/>
        <v>5.3333333333333332E-3</v>
      </c>
      <c r="AM4" s="12">
        <f t="shared" si="1"/>
        <v>2.3809523809523808E-2</v>
      </c>
      <c r="AN4" s="12">
        <f t="shared" si="1"/>
        <v>0</v>
      </c>
      <c r="AO4" s="12">
        <f t="shared" si="1"/>
        <v>0</v>
      </c>
      <c r="AQ4" s="2" t="s">
        <v>26</v>
      </c>
      <c r="AR4" s="13">
        <f t="shared" ref="AR4:AR6" si="8">AVERAGE(W4,W8,W12,W16,W20,W24,W28,W32)</f>
        <v>1.2306018894901345</v>
      </c>
      <c r="AS4" s="13">
        <f>AVERAGE(X4,X8,X12,X16,X20,X24,X28,X32)</f>
        <v>0.76831385919608353</v>
      </c>
      <c r="AT4" s="13">
        <f t="shared" ref="AT4:AV6" si="9">AVERAGE(Y4,Y8,Y12,Y16,Y20,Y24,Y28,Y32)</f>
        <v>0.28521303258145358</v>
      </c>
      <c r="AU4" s="13">
        <f t="shared" si="9"/>
        <v>0</v>
      </c>
      <c r="AV4" s="13">
        <f t="shared" si="9"/>
        <v>0</v>
      </c>
      <c r="AW4" s="10"/>
      <c r="AX4" s="13">
        <f t="shared" si="2"/>
        <v>5.5213792357661176E-2</v>
      </c>
      <c r="AY4" s="13">
        <f t="shared" si="2"/>
        <v>3.7468986022445645E-2</v>
      </c>
      <c r="AZ4" s="13">
        <f t="shared" si="2"/>
        <v>1.37777304589599E-2</v>
      </c>
      <c r="BA4" s="13">
        <f t="shared" si="2"/>
        <v>0</v>
      </c>
      <c r="BB4" s="13">
        <f t="shared" si="2"/>
        <v>0</v>
      </c>
      <c r="BD4" s="11">
        <f t="shared" ref="BD4:BD6" si="10">MAX(AD4,AD8,AD12,AD16,AD20,AD24,AD28,AD32)</f>
        <v>0.17697830085842758</v>
      </c>
      <c r="BE4" s="11">
        <f t="shared" si="3"/>
        <v>0.22155185022670762</v>
      </c>
      <c r="BF4" s="14">
        <f t="shared" si="3"/>
        <v>0.1102218436716792</v>
      </c>
      <c r="BG4" s="14">
        <f t="shared" si="3"/>
        <v>0</v>
      </c>
      <c r="BH4" s="14">
        <f t="shared" si="3"/>
        <v>0</v>
      </c>
    </row>
    <row r="5" spans="1:60" x14ac:dyDescent="0.3">
      <c r="B5" s="2" t="s">
        <v>27</v>
      </c>
      <c r="C5" s="2">
        <v>502</v>
      </c>
      <c r="D5" s="2">
        <v>296</v>
      </c>
      <c r="E5" s="2">
        <v>32</v>
      </c>
      <c r="F5" s="2">
        <v>3</v>
      </c>
      <c r="G5" s="2">
        <v>0</v>
      </c>
      <c r="I5" s="2">
        <v>57</v>
      </c>
      <c r="J5" s="2">
        <v>30</v>
      </c>
      <c r="K5" s="2">
        <v>4</v>
      </c>
      <c r="L5" s="2">
        <v>0</v>
      </c>
      <c r="M5" s="2">
        <v>0</v>
      </c>
      <c r="O5" s="6">
        <f t="shared" si="4"/>
        <v>0.11354581673306773</v>
      </c>
      <c r="P5" s="6">
        <f t="shared" si="4"/>
        <v>0.10135135135135136</v>
      </c>
      <c r="Q5" s="6">
        <f t="shared" si="4"/>
        <v>0.125</v>
      </c>
      <c r="R5" s="6">
        <f t="shared" si="4"/>
        <v>0</v>
      </c>
      <c r="S5" s="6">
        <f t="shared" si="4"/>
        <v>0</v>
      </c>
      <c r="T5" s="6"/>
      <c r="U5" s="6">
        <f t="shared" si="5"/>
        <v>0.11423550087873462</v>
      </c>
      <c r="V5" s="6"/>
      <c r="W5" s="4">
        <f t="shared" si="6"/>
        <v>0.99396261109408524</v>
      </c>
      <c r="X5" s="4">
        <f t="shared" si="6"/>
        <v>0.88721413721413733</v>
      </c>
      <c r="Y5" s="4">
        <f t="shared" si="6"/>
        <v>1.0942307692307693</v>
      </c>
      <c r="Z5" s="4">
        <f t="shared" si="6"/>
        <v>0</v>
      </c>
      <c r="AA5" s="4">
        <f t="shared" si="6"/>
        <v>0</v>
      </c>
      <c r="AB5" s="4">
        <f t="shared" si="7"/>
        <v>1.0942307692307693</v>
      </c>
      <c r="AC5" s="4"/>
      <c r="AD5" s="4">
        <f>IF(C5&gt;0,((I5*((3*65)+C5))/(4*C5*65))*(1-(C5-I5)/(569-65)),0)</f>
        <v>3.5632971775900066E-2</v>
      </c>
      <c r="AE5" s="4">
        <f t="shared" si="0"/>
        <v>9.0382449757449759E-2</v>
      </c>
      <c r="AF5" s="4">
        <f t="shared" si="0"/>
        <v>0.10307158119658119</v>
      </c>
      <c r="AG5" s="4">
        <f t="shared" si="0"/>
        <v>0</v>
      </c>
      <c r="AH5" s="4">
        <f t="shared" si="0"/>
        <v>0</v>
      </c>
      <c r="AI5" s="6"/>
      <c r="AJ5" s="2" t="s">
        <v>27</v>
      </c>
      <c r="AK5" s="12">
        <f t="shared" si="1"/>
        <v>3.9486947286917831E-2</v>
      </c>
      <c r="AL5" s="12">
        <f t="shared" si="1"/>
        <v>3.4651525863084717E-2</v>
      </c>
      <c r="AM5" s="12">
        <f t="shared" si="1"/>
        <v>3.92512077294686E-2</v>
      </c>
      <c r="AN5" s="12">
        <f t="shared" si="1"/>
        <v>0</v>
      </c>
      <c r="AO5" s="12">
        <f t="shared" si="1"/>
        <v>0</v>
      </c>
      <c r="AQ5" s="2" t="s">
        <v>27</v>
      </c>
      <c r="AR5" s="13">
        <f t="shared" si="8"/>
        <v>0.84437426433109408</v>
      </c>
      <c r="AS5" s="13">
        <f>AVERAGE(X5,X9,X13,X17,X21,X25,X29,X33)</f>
        <v>0.74096623450455756</v>
      </c>
      <c r="AT5" s="13">
        <f t="shared" si="9"/>
        <v>1.9435195135772296</v>
      </c>
      <c r="AU5" s="13">
        <f t="shared" si="9"/>
        <v>0</v>
      </c>
      <c r="AV5" s="13">
        <f t="shared" si="9"/>
        <v>0</v>
      </c>
      <c r="AW5" s="10"/>
      <c r="AX5" s="13">
        <f t="shared" si="2"/>
        <v>1.3739271226149017E-2</v>
      </c>
      <c r="AY5" s="13">
        <f t="shared" si="2"/>
        <v>4.3909635990274268E-2</v>
      </c>
      <c r="AZ5" s="13">
        <f t="shared" si="2"/>
        <v>9.3306823521779395E-2</v>
      </c>
      <c r="BA5" s="13">
        <f t="shared" si="2"/>
        <v>0</v>
      </c>
      <c r="BB5" s="13">
        <f t="shared" si="2"/>
        <v>0</v>
      </c>
      <c r="BD5" s="11">
        <f t="shared" si="10"/>
        <v>3.9741316224205896E-2</v>
      </c>
      <c r="BE5" s="11">
        <f t="shared" si="3"/>
        <v>9.1548628995606729E-2</v>
      </c>
      <c r="BF5" s="14">
        <f t="shared" si="3"/>
        <v>0.44483796151194133</v>
      </c>
      <c r="BG5" s="14">
        <f t="shared" si="3"/>
        <v>0</v>
      </c>
      <c r="BH5" s="14">
        <f t="shared" si="3"/>
        <v>0</v>
      </c>
    </row>
    <row r="6" spans="1:60" s="3" customFormat="1" x14ac:dyDescent="0.3">
      <c r="B6" s="3" t="s">
        <v>28</v>
      </c>
      <c r="C6" s="3">
        <v>45</v>
      </c>
      <c r="D6" s="3">
        <v>17</v>
      </c>
      <c r="E6" s="3">
        <v>3</v>
      </c>
      <c r="F6" s="3">
        <v>0</v>
      </c>
      <c r="G6" s="3">
        <v>0</v>
      </c>
      <c r="I6" s="3">
        <v>4</v>
      </c>
      <c r="J6" s="3">
        <v>1</v>
      </c>
      <c r="K6" s="3">
        <v>1</v>
      </c>
      <c r="L6" s="3">
        <v>0</v>
      </c>
      <c r="M6" s="3">
        <v>0</v>
      </c>
      <c r="O6" s="7">
        <f t="shared" si="4"/>
        <v>8.8888888888888892E-2</v>
      </c>
      <c r="P6" s="7">
        <f t="shared" si="4"/>
        <v>5.8823529411764705E-2</v>
      </c>
      <c r="Q6" s="7">
        <f t="shared" si="4"/>
        <v>0.33333333333333331</v>
      </c>
      <c r="R6" s="7">
        <f t="shared" si="4"/>
        <v>0</v>
      </c>
      <c r="S6" s="7">
        <f t="shared" si="4"/>
        <v>0</v>
      </c>
      <c r="T6" s="7"/>
      <c r="U6" s="7">
        <f t="shared" si="5"/>
        <v>0.11423550087873462</v>
      </c>
      <c r="V6" s="7"/>
      <c r="W6" s="5">
        <f t="shared" si="6"/>
        <v>0.77811965811965822</v>
      </c>
      <c r="X6" s="5">
        <f t="shared" si="6"/>
        <v>0.51493212669683264</v>
      </c>
      <c r="Y6" s="5">
        <f t="shared" si="6"/>
        <v>2.9179487179487178</v>
      </c>
      <c r="Z6" s="5">
        <f t="shared" si="6"/>
        <v>0</v>
      </c>
      <c r="AA6" s="5">
        <f t="shared" si="6"/>
        <v>0</v>
      </c>
      <c r="AB6" s="5">
        <f t="shared" si="7"/>
        <v>2.9179487179487178</v>
      </c>
      <c r="AC6" s="5"/>
      <c r="AD6" s="5">
        <f>IF(C6&gt;0,((I6*((3*65)+C6))/(4*C6*65))*(1-(C6-I6)/(569-65)),0)</f>
        <v>7.5376475376475377E-2</v>
      </c>
      <c r="AE6" s="5">
        <f t="shared" si="0"/>
        <v>4.6441140558787619E-2</v>
      </c>
      <c r="AF6" s="5">
        <f t="shared" si="0"/>
        <v>0.25283882783882783</v>
      </c>
      <c r="AG6" s="5">
        <f t="shared" si="0"/>
        <v>0</v>
      </c>
      <c r="AH6" s="5">
        <f t="shared" si="0"/>
        <v>0</v>
      </c>
      <c r="AI6" s="7"/>
      <c r="AJ6" s="3" t="s">
        <v>28</v>
      </c>
      <c r="AK6" s="15">
        <f t="shared" si="1"/>
        <v>3.7504659075617584E-2</v>
      </c>
      <c r="AL6" s="15">
        <f t="shared" si="1"/>
        <v>2.2806186868686868E-2</v>
      </c>
      <c r="AM6" s="15">
        <f t="shared" si="1"/>
        <v>0</v>
      </c>
      <c r="AN6" s="15">
        <f t="shared" si="1"/>
        <v>0</v>
      </c>
      <c r="AO6" s="15">
        <f t="shared" si="1"/>
        <v>0</v>
      </c>
      <c r="AQ6" s="3" t="s">
        <v>28</v>
      </c>
      <c r="AR6" s="16">
        <f t="shared" si="8"/>
        <v>0.85479250955553621</v>
      </c>
      <c r="AS6" s="16">
        <f>AVERAGE(X6,X10,X14,X18,X22,X26,X30,X34)</f>
        <v>1.1020346596687578</v>
      </c>
      <c r="AT6" s="16">
        <f t="shared" si="9"/>
        <v>0.58358974358974358</v>
      </c>
      <c r="AU6" s="16">
        <f t="shared" si="9"/>
        <v>0</v>
      </c>
      <c r="AV6" s="16">
        <f t="shared" si="9"/>
        <v>0</v>
      </c>
      <c r="AW6" s="17"/>
      <c r="AX6" s="16">
        <f t="shared" si="2"/>
        <v>4.1564539076793527E-2</v>
      </c>
      <c r="AY6" s="16">
        <f t="shared" si="2"/>
        <v>4.9006002434700061E-2</v>
      </c>
      <c r="AZ6" s="16">
        <f t="shared" si="2"/>
        <v>3.1604853479853479E-2</v>
      </c>
      <c r="BA6" s="16">
        <f t="shared" si="2"/>
        <v>0</v>
      </c>
      <c r="BB6" s="16">
        <f t="shared" si="2"/>
        <v>0</v>
      </c>
      <c r="BD6" s="18">
        <f t="shared" si="10"/>
        <v>9.3234080188679236E-2</v>
      </c>
      <c r="BE6" s="18">
        <f t="shared" si="3"/>
        <v>0.19464403247038173</v>
      </c>
      <c r="BF6" s="19">
        <f t="shared" si="3"/>
        <v>0.25283882783882783</v>
      </c>
      <c r="BG6" s="19">
        <f t="shared" si="3"/>
        <v>0</v>
      </c>
      <c r="BH6" s="19">
        <f t="shared" si="3"/>
        <v>0</v>
      </c>
    </row>
    <row r="7" spans="1:60" x14ac:dyDescent="0.3">
      <c r="A7" s="9" t="s">
        <v>45</v>
      </c>
      <c r="B7" s="2" t="s">
        <v>25</v>
      </c>
      <c r="C7" s="1">
        <v>543</v>
      </c>
      <c r="D7" s="1">
        <v>341</v>
      </c>
      <c r="E7" s="1">
        <v>48</v>
      </c>
      <c r="F7" s="1">
        <v>1</v>
      </c>
      <c r="G7" s="1">
        <v>0</v>
      </c>
      <c r="I7" s="1">
        <v>81</v>
      </c>
      <c r="J7" s="1">
        <v>40</v>
      </c>
      <c r="K7" s="1">
        <v>7</v>
      </c>
      <c r="L7" s="1">
        <v>0</v>
      </c>
      <c r="M7" s="1">
        <v>0</v>
      </c>
      <c r="O7" s="6">
        <f>IF(I7&gt;0, I7/C7, 0)</f>
        <v>0.14917127071823205</v>
      </c>
      <c r="P7" s="6">
        <f t="shared" si="4"/>
        <v>0.11730205278592376</v>
      </c>
      <c r="Q7" s="6">
        <f t="shared" si="4"/>
        <v>0.14583333333333334</v>
      </c>
      <c r="R7" s="6">
        <f t="shared" si="4"/>
        <v>0</v>
      </c>
      <c r="S7" s="6">
        <f t="shared" si="4"/>
        <v>0</v>
      </c>
      <c r="T7" s="6"/>
      <c r="U7" s="6">
        <f>86/569</f>
        <v>0.15114235500878734</v>
      </c>
      <c r="V7" s="6"/>
      <c r="W7" s="4">
        <f>IF(O7&gt;0, O7/$U7, 0)</f>
        <v>0.9869587562636517</v>
      </c>
      <c r="X7" s="4">
        <f>IF(P7&gt;0, P7/$U7, 0)</f>
        <v>0.77610311668826304</v>
      </c>
      <c r="Y7" s="4">
        <f>IF(Q7&gt;0, Q7/$U7, 0)</f>
        <v>0.96487403100775204</v>
      </c>
      <c r="Z7" s="4">
        <f t="shared" si="6"/>
        <v>0</v>
      </c>
      <c r="AA7" s="4">
        <f t="shared" si="6"/>
        <v>0</v>
      </c>
      <c r="AB7" s="4">
        <f t="shared" si="7"/>
        <v>0.9869587562636517</v>
      </c>
      <c r="AC7" s="4"/>
      <c r="AD7" s="20">
        <f>IF(C7&gt;0,((I7*((3*86)+C7))/(4*C7*86))*(1-(C7-I7)/(569-86)),0)</f>
        <v>1.5101894318162763E-2</v>
      </c>
      <c r="AE7" s="4">
        <f t="shared" ref="AE7:AH10" si="11">IF(D7&gt;0,((J7*((3*86)+D7))/(4*D7*86))*(1-(D7-J7)/(569-86)),0)</f>
        <v>7.6965881786652188E-2</v>
      </c>
      <c r="AF7" s="4">
        <f t="shared" si="11"/>
        <v>0.11871208291203236</v>
      </c>
      <c r="AG7" s="4">
        <f t="shared" si="11"/>
        <v>0</v>
      </c>
      <c r="AH7" s="4">
        <f t="shared" si="11"/>
        <v>0</v>
      </c>
      <c r="AI7" s="6"/>
    </row>
    <row r="8" spans="1:60" x14ac:dyDescent="0.3">
      <c r="B8" s="2" t="s">
        <v>26</v>
      </c>
      <c r="C8" s="1">
        <v>15</v>
      </c>
      <c r="D8" s="1">
        <v>2</v>
      </c>
      <c r="E8" s="1">
        <v>0</v>
      </c>
      <c r="F8" s="1">
        <v>0</v>
      </c>
      <c r="G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O8" s="6">
        <f t="shared" ref="O8:S23" si="12">IF(I8&gt;0, I8/C8, 0)</f>
        <v>6.6666666666666666E-2</v>
      </c>
      <c r="P8" s="6">
        <f t="shared" si="4"/>
        <v>0</v>
      </c>
      <c r="Q8" s="6">
        <f t="shared" si="4"/>
        <v>0</v>
      </c>
      <c r="R8" s="6">
        <f t="shared" si="4"/>
        <v>0</v>
      </c>
      <c r="S8" s="6">
        <f t="shared" si="4"/>
        <v>0</v>
      </c>
      <c r="T8" s="6"/>
      <c r="U8" s="6">
        <f t="shared" ref="U8:U10" si="13">86/569</f>
        <v>0.15114235500878734</v>
      </c>
      <c r="V8" s="6"/>
      <c r="W8" s="4">
        <f t="shared" ref="W8:Y10" si="14">IF(O8&gt;0, O8/$U8, 0)</f>
        <v>0.44108527131782949</v>
      </c>
      <c r="X8" s="4">
        <f t="shared" si="14"/>
        <v>0</v>
      </c>
      <c r="Y8" s="4">
        <f t="shared" si="14"/>
        <v>0</v>
      </c>
      <c r="Z8" s="4">
        <f t="shared" si="6"/>
        <v>0</v>
      </c>
      <c r="AA8" s="4">
        <f t="shared" si="6"/>
        <v>0</v>
      </c>
      <c r="AB8" s="4">
        <f t="shared" si="7"/>
        <v>0.44108527131782949</v>
      </c>
      <c r="AC8" s="4"/>
      <c r="AD8" s="4">
        <f>IF(C8&gt;0,((I8*((3*86)+C8))/(4*C8*86))*(1-(C8-I8)/(569-86)),0)</f>
        <v>5.1373441186383553E-2</v>
      </c>
      <c r="AE8" s="4">
        <f t="shared" si="11"/>
        <v>0</v>
      </c>
      <c r="AF8" s="4">
        <f t="shared" si="11"/>
        <v>0</v>
      </c>
      <c r="AG8" s="4">
        <f t="shared" si="11"/>
        <v>0</v>
      </c>
      <c r="AH8" s="4">
        <f t="shared" si="11"/>
        <v>0</v>
      </c>
      <c r="AI8" s="6"/>
    </row>
    <row r="9" spans="1:60" x14ac:dyDescent="0.3">
      <c r="B9" s="2" t="s">
        <v>27</v>
      </c>
      <c r="C9" s="1">
        <v>552</v>
      </c>
      <c r="D9" s="1">
        <v>328</v>
      </c>
      <c r="E9" s="1">
        <v>46</v>
      </c>
      <c r="F9" s="1">
        <v>5</v>
      </c>
      <c r="G9" s="1">
        <v>0</v>
      </c>
      <c r="I9" s="1">
        <v>80</v>
      </c>
      <c r="J9" s="1">
        <v>43</v>
      </c>
      <c r="K9" s="1">
        <v>7</v>
      </c>
      <c r="L9" s="1">
        <v>0</v>
      </c>
      <c r="M9" s="1">
        <v>0</v>
      </c>
      <c r="O9" s="6">
        <f t="shared" si="12"/>
        <v>0.14492753623188406</v>
      </c>
      <c r="P9" s="6">
        <f t="shared" si="4"/>
        <v>0.13109756097560976</v>
      </c>
      <c r="Q9" s="6">
        <f t="shared" si="4"/>
        <v>0.15217391304347827</v>
      </c>
      <c r="R9" s="6">
        <f t="shared" si="4"/>
        <v>0</v>
      </c>
      <c r="S9" s="6">
        <f t="shared" si="4"/>
        <v>0</v>
      </c>
      <c r="T9" s="6"/>
      <c r="U9" s="6">
        <f t="shared" si="13"/>
        <v>0.15114235500878734</v>
      </c>
      <c r="V9" s="6"/>
      <c r="W9" s="4">
        <f t="shared" si="14"/>
        <v>0.95888102460397717</v>
      </c>
      <c r="X9" s="4">
        <f t="shared" si="14"/>
        <v>0.86737804878048785</v>
      </c>
      <c r="Y9" s="4">
        <f t="shared" si="14"/>
        <v>1.0068250758341761</v>
      </c>
      <c r="Z9" s="4">
        <f t="shared" si="6"/>
        <v>0</v>
      </c>
      <c r="AA9" s="4">
        <f t="shared" si="6"/>
        <v>0</v>
      </c>
      <c r="AB9" s="4">
        <f t="shared" si="7"/>
        <v>1.0068250758341761</v>
      </c>
      <c r="AC9" s="4"/>
      <c r="AD9" s="4">
        <f>IF(C9&gt;0,((I9*((3*86)+C9))/(4*C9*86))*(1-(C9-I9)/(569-86)),0)</f>
        <v>7.7718254840512743E-3</v>
      </c>
      <c r="AE9" s="4">
        <f t="shared" si="11"/>
        <v>9.1548628995606729E-2</v>
      </c>
      <c r="AF9" s="4">
        <f t="shared" si="11"/>
        <v>0.12362069723480018</v>
      </c>
      <c r="AG9" s="4">
        <f t="shared" si="11"/>
        <v>0</v>
      </c>
      <c r="AH9" s="4">
        <f t="shared" si="11"/>
        <v>0</v>
      </c>
      <c r="AI9" s="6"/>
    </row>
    <row r="10" spans="1:60" s="3" customFormat="1" x14ac:dyDescent="0.3">
      <c r="B10" s="3" t="s">
        <v>28</v>
      </c>
      <c r="C10" s="3">
        <v>19</v>
      </c>
      <c r="D10" s="3">
        <v>3</v>
      </c>
      <c r="E10" s="3">
        <v>0</v>
      </c>
      <c r="F10" s="3">
        <v>0</v>
      </c>
      <c r="G10" s="3">
        <v>0</v>
      </c>
      <c r="I10" s="3">
        <v>2</v>
      </c>
      <c r="J10" s="3">
        <v>0</v>
      </c>
      <c r="K10" s="3">
        <v>0</v>
      </c>
      <c r="L10" s="3">
        <v>0</v>
      </c>
      <c r="M10" s="3">
        <v>0</v>
      </c>
      <c r="O10" s="7">
        <f t="shared" si="12"/>
        <v>0.10526315789473684</v>
      </c>
      <c r="P10" s="7">
        <f t="shared" si="4"/>
        <v>0</v>
      </c>
      <c r="Q10" s="7">
        <f t="shared" si="4"/>
        <v>0</v>
      </c>
      <c r="R10" s="7">
        <f t="shared" si="4"/>
        <v>0</v>
      </c>
      <c r="S10" s="7">
        <f t="shared" si="4"/>
        <v>0</v>
      </c>
      <c r="T10" s="7"/>
      <c r="U10" s="7">
        <f t="shared" si="13"/>
        <v>0.15114235500878734</v>
      </c>
      <c r="V10" s="7"/>
      <c r="W10" s="5">
        <f t="shared" si="14"/>
        <v>0.69645042839657278</v>
      </c>
      <c r="X10" s="5">
        <f t="shared" si="14"/>
        <v>0</v>
      </c>
      <c r="Y10" s="5">
        <f t="shared" si="14"/>
        <v>0</v>
      </c>
      <c r="Z10" s="5">
        <f t="shared" si="6"/>
        <v>0</v>
      </c>
      <c r="AA10" s="5">
        <f t="shared" si="6"/>
        <v>0</v>
      </c>
      <c r="AB10" s="5">
        <f t="shared" si="7"/>
        <v>0.69645042839657278</v>
      </c>
      <c r="AC10" s="5"/>
      <c r="AD10" s="5">
        <f>IF(C10&gt;0,((I10*((3*86)+C10))/(4*C10*86))*(1-(C10-I10)/(569-86)),0)</f>
        <v>8.1778004161059889E-2</v>
      </c>
      <c r="AE10" s="5">
        <f t="shared" si="11"/>
        <v>0</v>
      </c>
      <c r="AF10" s="5">
        <f t="shared" si="11"/>
        <v>0</v>
      </c>
      <c r="AG10" s="5">
        <f t="shared" si="11"/>
        <v>0</v>
      </c>
      <c r="AH10" s="5">
        <f t="shared" si="11"/>
        <v>0</v>
      </c>
      <c r="AI10" s="7"/>
      <c r="AQ10" s="3" t="s">
        <v>31</v>
      </c>
    </row>
    <row r="11" spans="1:60" x14ac:dyDescent="0.3">
      <c r="A11" s="9" t="s">
        <v>46</v>
      </c>
      <c r="B11" s="2" t="s">
        <v>25</v>
      </c>
      <c r="C11" s="1">
        <v>563</v>
      </c>
      <c r="D11" s="1">
        <v>370</v>
      </c>
      <c r="E11" s="1">
        <v>20</v>
      </c>
      <c r="F11" s="1">
        <v>2</v>
      </c>
      <c r="G11" s="1">
        <v>0</v>
      </c>
      <c r="I11" s="1">
        <v>32</v>
      </c>
      <c r="J11" s="1">
        <v>17</v>
      </c>
      <c r="K11" s="1">
        <v>0</v>
      </c>
      <c r="L11" s="1">
        <v>0</v>
      </c>
      <c r="M11" s="1">
        <v>0</v>
      </c>
      <c r="O11" s="6">
        <f t="shared" si="12"/>
        <v>5.6838365896980464E-2</v>
      </c>
      <c r="P11" s="6">
        <f t="shared" si="4"/>
        <v>4.5945945945945948E-2</v>
      </c>
      <c r="Q11" s="6">
        <f t="shared" si="4"/>
        <v>0</v>
      </c>
      <c r="R11" s="6">
        <f t="shared" si="4"/>
        <v>0</v>
      </c>
      <c r="S11" s="6">
        <f t="shared" si="4"/>
        <v>0</v>
      </c>
      <c r="T11" s="6"/>
      <c r="U11" s="6">
        <f>32/569</f>
        <v>5.6239015817223195E-2</v>
      </c>
      <c r="V11" s="6"/>
      <c r="W11" s="4">
        <f t="shared" ref="W11:AA22" si="15">O11/$U11</f>
        <v>1.0106571936056838</v>
      </c>
      <c r="X11" s="4">
        <f t="shared" si="15"/>
        <v>0.81697635135135149</v>
      </c>
      <c r="Y11" s="4">
        <f t="shared" si="15"/>
        <v>0</v>
      </c>
      <c r="Z11" s="4">
        <f t="shared" si="6"/>
        <v>0</v>
      </c>
      <c r="AA11" s="4">
        <f t="shared" si="6"/>
        <v>0</v>
      </c>
      <c r="AB11" s="4">
        <f t="shared" si="7"/>
        <v>1.0106571936056838</v>
      </c>
      <c r="AC11" s="4"/>
      <c r="AD11" s="4">
        <f>IF(C11&gt;0,((I11*((3*32)+C11))/(4*C11*32))*(1-(C11-I11)/(569-32)),0)</f>
        <v>3.2695952449467601E-3</v>
      </c>
      <c r="AE11" s="4">
        <f t="shared" ref="AE11:AH14" si="16">IF(D11&gt;0,((J11*((3*32)+D11))/(4*D11*32))*(1-(D11-J11)/(569-32)),0)</f>
        <v>5.7314786853892997E-2</v>
      </c>
      <c r="AF11" s="4">
        <f t="shared" si="16"/>
        <v>0</v>
      </c>
      <c r="AG11" s="4">
        <f t="shared" si="16"/>
        <v>0</v>
      </c>
      <c r="AH11" s="4">
        <f t="shared" si="16"/>
        <v>0</v>
      </c>
      <c r="AI11" s="6"/>
      <c r="AQ11" s="2" t="s">
        <v>25</v>
      </c>
      <c r="AR11" s="11">
        <f>MAX(W3,W7,W11,W15,W19,W23,W27,W31)</f>
        <v>1.0178890876565296</v>
      </c>
      <c r="AS11" s="11">
        <f>MAX(X3,X7,X11,X15,X19,X23,X27,X31)</f>
        <v>2.1761856195818461</v>
      </c>
      <c r="AT11" s="11">
        <f>MAX(Y3,Y7,Y11,Y15,Y19,Y23,Y27,Y31)</f>
        <v>10.735849056603774</v>
      </c>
      <c r="AU11" s="11">
        <f>MAX(Z3,Z7,Z11,Z15,Z19,Z23,Z27,Z31)</f>
        <v>0</v>
      </c>
      <c r="AV11" s="11">
        <f>MAX(AA3,AA7,AA11,AA15,AA19,AA23,AA27,AA31)</f>
        <v>0</v>
      </c>
      <c r="AW11" s="11"/>
    </row>
    <row r="12" spans="1:60" x14ac:dyDescent="0.3">
      <c r="A12" s="9"/>
      <c r="B12" s="2" t="s">
        <v>26</v>
      </c>
      <c r="C12" s="1">
        <v>82</v>
      </c>
      <c r="D12" s="1">
        <v>6</v>
      </c>
      <c r="E12" s="1">
        <v>0</v>
      </c>
      <c r="F12" s="1">
        <v>0</v>
      </c>
      <c r="G12" s="1">
        <v>0</v>
      </c>
      <c r="I12" s="1">
        <v>12</v>
      </c>
      <c r="J12" s="1">
        <v>0</v>
      </c>
      <c r="K12" s="1">
        <v>0</v>
      </c>
      <c r="L12" s="1">
        <v>0</v>
      </c>
      <c r="M12" s="1">
        <v>0</v>
      </c>
      <c r="O12" s="6">
        <f t="shared" si="12"/>
        <v>0.14634146341463414</v>
      </c>
      <c r="P12" s="6">
        <f t="shared" si="4"/>
        <v>0</v>
      </c>
      <c r="Q12" s="6">
        <f t="shared" si="4"/>
        <v>0</v>
      </c>
      <c r="R12" s="6">
        <f t="shared" si="4"/>
        <v>0</v>
      </c>
      <c r="S12" s="6">
        <f t="shared" si="4"/>
        <v>0</v>
      </c>
      <c r="T12" s="6"/>
      <c r="U12" s="6">
        <f t="shared" ref="U12:U14" si="17">32/569</f>
        <v>5.6239015817223195E-2</v>
      </c>
      <c r="V12" s="6"/>
      <c r="W12" s="4">
        <f t="shared" si="15"/>
        <v>2.6021341463414633</v>
      </c>
      <c r="X12" s="4">
        <f t="shared" si="15"/>
        <v>0</v>
      </c>
      <c r="Y12" s="4">
        <f t="shared" si="15"/>
        <v>0</v>
      </c>
      <c r="Z12" s="4">
        <f t="shared" si="6"/>
        <v>0</v>
      </c>
      <c r="AA12" s="4">
        <f t="shared" si="6"/>
        <v>0</v>
      </c>
      <c r="AB12" s="4">
        <f t="shared" si="7"/>
        <v>2.6021341463414633</v>
      </c>
      <c r="AC12" s="4"/>
      <c r="AD12" s="4">
        <f>IF(C12&gt;0,((I12*((3*32)+C12))/(4*C12*32))*(1-(C12-I12)/(569-32)),0)</f>
        <v>0.17697830085842758</v>
      </c>
      <c r="AE12" s="4">
        <f t="shared" si="16"/>
        <v>0</v>
      </c>
      <c r="AF12" s="4">
        <f t="shared" si="16"/>
        <v>0</v>
      </c>
      <c r="AG12" s="4">
        <f t="shared" si="16"/>
        <v>0</v>
      </c>
      <c r="AH12" s="4">
        <f t="shared" si="16"/>
        <v>0</v>
      </c>
      <c r="AI12" s="6"/>
      <c r="AQ12" s="2" t="s">
        <v>26</v>
      </c>
      <c r="AR12" s="14">
        <f t="shared" ref="AR12:AV14" si="18">MAX(W4,W8,W12,W16,W20,W24,W28,W32)</f>
        <v>2.6021341463414633</v>
      </c>
      <c r="AS12" s="14">
        <f t="shared" si="18"/>
        <v>3.0673854447439353</v>
      </c>
      <c r="AT12" s="14">
        <f t="shared" si="18"/>
        <v>1.426065162907268</v>
      </c>
      <c r="AU12" s="11">
        <f t="shared" si="18"/>
        <v>0</v>
      </c>
      <c r="AV12" s="11">
        <f t="shared" si="18"/>
        <v>0</v>
      </c>
      <c r="AW12" s="11"/>
    </row>
    <row r="13" spans="1:60" x14ac:dyDescent="0.3">
      <c r="B13" s="2" t="s">
        <v>27</v>
      </c>
      <c r="C13" s="1">
        <v>554</v>
      </c>
      <c r="D13" s="1">
        <v>276</v>
      </c>
      <c r="E13" s="1">
        <v>24</v>
      </c>
      <c r="F13" s="1">
        <v>0</v>
      </c>
      <c r="G13" s="1">
        <v>0</v>
      </c>
      <c r="I13" s="1">
        <v>29</v>
      </c>
      <c r="J13" s="1">
        <v>12</v>
      </c>
      <c r="K13" s="1">
        <v>2</v>
      </c>
      <c r="L13" s="1">
        <v>0</v>
      </c>
      <c r="M13" s="1">
        <v>0</v>
      </c>
      <c r="O13" s="6">
        <f t="shared" si="12"/>
        <v>5.2346570397111915E-2</v>
      </c>
      <c r="P13" s="6">
        <f t="shared" si="4"/>
        <v>4.3478260869565216E-2</v>
      </c>
      <c r="Q13" s="6">
        <f t="shared" si="4"/>
        <v>8.3333333333333329E-2</v>
      </c>
      <c r="R13" s="6">
        <f t="shared" si="4"/>
        <v>0</v>
      </c>
      <c r="S13" s="6">
        <f t="shared" si="4"/>
        <v>0</v>
      </c>
      <c r="T13" s="6"/>
      <c r="U13" s="6">
        <f t="shared" si="17"/>
        <v>5.6239015817223195E-2</v>
      </c>
      <c r="V13" s="6"/>
      <c r="W13" s="4">
        <f t="shared" si="15"/>
        <v>0.93078745487364634</v>
      </c>
      <c r="X13" s="4">
        <f t="shared" si="15"/>
        <v>0.77309782608695654</v>
      </c>
      <c r="Y13" s="4">
        <f t="shared" si="15"/>
        <v>1.4817708333333333</v>
      </c>
      <c r="Z13" s="4">
        <f t="shared" si="6"/>
        <v>0</v>
      </c>
      <c r="AA13" s="4">
        <f t="shared" si="6"/>
        <v>0</v>
      </c>
      <c r="AB13" s="4">
        <f t="shared" si="7"/>
        <v>1.4817708333333333</v>
      </c>
      <c r="AC13" s="4"/>
      <c r="AD13" s="4">
        <f>IF(C13&gt;0,((I13*((3*32)+C13))/(4*C13*32))*(1-(C13-I13)/(569-32)),0)</f>
        <v>5.9401659843091323E-3</v>
      </c>
      <c r="AE13" s="4">
        <f t="shared" si="16"/>
        <v>6.4238219577362171E-2</v>
      </c>
      <c r="AF13" s="4">
        <f t="shared" si="16"/>
        <v>7.4924348230912485E-2</v>
      </c>
      <c r="AG13" s="4">
        <f t="shared" si="16"/>
        <v>0</v>
      </c>
      <c r="AH13" s="4">
        <f t="shared" si="16"/>
        <v>0</v>
      </c>
      <c r="AI13" s="6"/>
      <c r="AQ13" s="2" t="s">
        <v>27</v>
      </c>
      <c r="AR13" s="14">
        <f t="shared" si="18"/>
        <v>0.99396261109408524</v>
      </c>
      <c r="AS13" s="14">
        <f t="shared" si="18"/>
        <v>0.88721413721413733</v>
      </c>
      <c r="AT13" s="14">
        <f t="shared" si="18"/>
        <v>6.1347708894878705</v>
      </c>
      <c r="AU13" s="11">
        <f t="shared" si="18"/>
        <v>0</v>
      </c>
      <c r="AV13" s="11">
        <f t="shared" si="18"/>
        <v>0</v>
      </c>
      <c r="AW13" s="11"/>
    </row>
    <row r="14" spans="1:60" s="3" customFormat="1" x14ac:dyDescent="0.3">
      <c r="B14" s="3" t="s">
        <v>28</v>
      </c>
      <c r="C14" s="3">
        <v>514</v>
      </c>
      <c r="D14" s="3">
        <v>66</v>
      </c>
      <c r="E14" s="3">
        <v>1</v>
      </c>
      <c r="F14" s="3">
        <v>0</v>
      </c>
      <c r="G14" s="3">
        <v>0</v>
      </c>
      <c r="I14" s="3">
        <v>32</v>
      </c>
      <c r="J14" s="3">
        <v>8</v>
      </c>
      <c r="K14" s="3">
        <v>0</v>
      </c>
      <c r="L14" s="3">
        <v>0</v>
      </c>
      <c r="M14" s="3">
        <v>0</v>
      </c>
      <c r="O14" s="7">
        <f t="shared" si="12"/>
        <v>6.2256809338521402E-2</v>
      </c>
      <c r="P14" s="7">
        <f t="shared" si="4"/>
        <v>0.12121212121212122</v>
      </c>
      <c r="Q14" s="7">
        <f t="shared" si="4"/>
        <v>0</v>
      </c>
      <c r="R14" s="7">
        <f t="shared" si="4"/>
        <v>0</v>
      </c>
      <c r="S14" s="7">
        <f t="shared" si="4"/>
        <v>0</v>
      </c>
      <c r="T14" s="7"/>
      <c r="U14" s="7">
        <f t="shared" si="17"/>
        <v>5.6239015817223195E-2</v>
      </c>
      <c r="V14" s="7"/>
      <c r="W14" s="5">
        <f t="shared" si="15"/>
        <v>1.1070038910505837</v>
      </c>
      <c r="X14" s="5">
        <f t="shared" si="15"/>
        <v>2.1553030303030303</v>
      </c>
      <c r="Y14" s="5">
        <f t="shared" si="15"/>
        <v>0</v>
      </c>
      <c r="Z14" s="5">
        <f t="shared" si="6"/>
        <v>0</v>
      </c>
      <c r="AA14" s="5">
        <f t="shared" si="6"/>
        <v>0</v>
      </c>
      <c r="AB14" s="5">
        <f t="shared" si="7"/>
        <v>2.1553030303030303</v>
      </c>
      <c r="AC14" s="5"/>
      <c r="AD14" s="5">
        <f>IF(C14&gt;0,((I14*((3*32)+C14))/(4*C14*32))*(1-(C14-I14)/(569-32)),0)</f>
        <v>3.0387510959430167E-2</v>
      </c>
      <c r="AE14" s="5">
        <f t="shared" si="16"/>
        <v>0.13683976637887252</v>
      </c>
      <c r="AF14" s="5">
        <f t="shared" si="16"/>
        <v>0</v>
      </c>
      <c r="AG14" s="5">
        <f t="shared" si="16"/>
        <v>0</v>
      </c>
      <c r="AH14" s="5">
        <f t="shared" si="16"/>
        <v>0</v>
      </c>
      <c r="AI14" s="7"/>
      <c r="AQ14" s="3" t="s">
        <v>28</v>
      </c>
      <c r="AR14" s="19">
        <f t="shared" si="18"/>
        <v>1.1183176100628931</v>
      </c>
      <c r="AS14" s="19">
        <f t="shared" si="18"/>
        <v>2.6839622641509435</v>
      </c>
      <c r="AT14" s="19">
        <f t="shared" si="18"/>
        <v>2.9179487179487178</v>
      </c>
      <c r="AU14" s="18">
        <f t="shared" si="18"/>
        <v>0</v>
      </c>
      <c r="AV14" s="18">
        <f t="shared" si="18"/>
        <v>0</v>
      </c>
      <c r="AW14" s="18"/>
    </row>
    <row r="15" spans="1:60" x14ac:dyDescent="0.3">
      <c r="A15" s="9" t="s">
        <v>48</v>
      </c>
      <c r="B15" s="2" t="s">
        <v>25</v>
      </c>
      <c r="C15" s="1">
        <v>495</v>
      </c>
      <c r="D15" s="1">
        <v>74</v>
      </c>
      <c r="E15" s="1">
        <v>1</v>
      </c>
      <c r="F15" s="1">
        <v>0</v>
      </c>
      <c r="G15" s="1">
        <v>0</v>
      </c>
      <c r="I15" s="1">
        <v>45</v>
      </c>
      <c r="J15" s="1">
        <v>15</v>
      </c>
      <c r="K15" s="1">
        <v>1</v>
      </c>
      <c r="L15" s="1">
        <v>0</v>
      </c>
      <c r="M15" s="1">
        <v>0</v>
      </c>
      <c r="O15" s="6">
        <f t="shared" si="12"/>
        <v>9.0909090909090912E-2</v>
      </c>
      <c r="P15" s="6">
        <f t="shared" si="4"/>
        <v>0.20270270270270271</v>
      </c>
      <c r="Q15" s="6">
        <f t="shared" si="4"/>
        <v>1</v>
      </c>
      <c r="R15" s="6">
        <f t="shared" si="4"/>
        <v>0</v>
      </c>
      <c r="S15" s="6">
        <f t="shared" si="4"/>
        <v>0</v>
      </c>
      <c r="T15" s="6"/>
      <c r="U15" s="6">
        <f>53/569</f>
        <v>9.3145869947275917E-2</v>
      </c>
      <c r="V15" s="6"/>
      <c r="W15" s="4">
        <f t="shared" si="15"/>
        <v>0.97598627787307046</v>
      </c>
      <c r="X15" s="4">
        <f t="shared" si="15"/>
        <v>2.1761856195818461</v>
      </c>
      <c r="Y15" s="4">
        <f t="shared" si="15"/>
        <v>10.735849056603774</v>
      </c>
      <c r="Z15" s="4">
        <f t="shared" si="6"/>
        <v>0</v>
      </c>
      <c r="AA15" s="4">
        <f t="shared" si="6"/>
        <v>0</v>
      </c>
      <c r="AB15" s="4">
        <f t="shared" si="7"/>
        <v>10.735849056603774</v>
      </c>
      <c r="AC15" s="4"/>
      <c r="AD15" s="4">
        <f>IF(C15&gt;0,((I15*((3*53)+C15))/(4*C15*53))*(1-(C15-I15)/(569-53)),0)</f>
        <v>3.5870996050899516E-2</v>
      </c>
      <c r="AE15" s="4">
        <f t="shared" ref="AE15:AH18" si="19">IF(D15&gt;0,((J15*((3*53)+D15))/(4*D15*53))*(1-(D15-J15)/(569-53)),0)</f>
        <v>0.1973086376196293</v>
      </c>
      <c r="AF15" s="4">
        <f t="shared" si="19"/>
        <v>0.75471698113207553</v>
      </c>
      <c r="AG15" s="4">
        <f t="shared" si="19"/>
        <v>0</v>
      </c>
      <c r="AH15" s="4">
        <f t="shared" si="19"/>
        <v>0</v>
      </c>
      <c r="AI15" s="6"/>
    </row>
    <row r="16" spans="1:60" x14ac:dyDescent="0.3">
      <c r="B16" s="2" t="s">
        <v>26</v>
      </c>
      <c r="C16" s="1">
        <v>46</v>
      </c>
      <c r="D16" s="1">
        <v>7</v>
      </c>
      <c r="E16" s="1">
        <v>0</v>
      </c>
      <c r="F16" s="1">
        <v>0</v>
      </c>
      <c r="G16" s="1">
        <v>0</v>
      </c>
      <c r="I16" s="1">
        <v>6</v>
      </c>
      <c r="J16" s="1">
        <v>2</v>
      </c>
      <c r="K16" s="1">
        <v>0</v>
      </c>
      <c r="L16" s="1">
        <v>0</v>
      </c>
      <c r="M16" s="1">
        <v>0</v>
      </c>
      <c r="O16" s="6">
        <f t="shared" si="12"/>
        <v>0.13043478260869565</v>
      </c>
      <c r="P16" s="6">
        <f t="shared" si="4"/>
        <v>0.2857142857142857</v>
      </c>
      <c r="Q16" s="6">
        <f t="shared" si="4"/>
        <v>0</v>
      </c>
      <c r="R16" s="6">
        <f t="shared" si="4"/>
        <v>0</v>
      </c>
      <c r="S16" s="6">
        <f t="shared" si="4"/>
        <v>0</v>
      </c>
      <c r="T16" s="6"/>
      <c r="U16" s="6">
        <f t="shared" ref="U16:U18" si="20">53/569</f>
        <v>9.3145869947275917E-2</v>
      </c>
      <c r="V16" s="6"/>
      <c r="W16" s="4">
        <f t="shared" si="15"/>
        <v>1.4003281378178836</v>
      </c>
      <c r="X16" s="4">
        <f t="shared" si="15"/>
        <v>3.0673854447439353</v>
      </c>
      <c r="Y16" s="4">
        <f t="shared" si="15"/>
        <v>0</v>
      </c>
      <c r="Z16" s="4">
        <f t="shared" si="6"/>
        <v>0</v>
      </c>
      <c r="AA16" s="4">
        <f t="shared" si="6"/>
        <v>0</v>
      </c>
      <c r="AB16" s="4">
        <f t="shared" si="7"/>
        <v>3.0673854447439353</v>
      </c>
      <c r="AC16" s="4"/>
      <c r="AD16" s="4">
        <f>IF(C16&gt;0,((I16*((3*53)+C16))/(4*C16*53))*(1-(C16-I16)/(569-53)),0)</f>
        <v>0.11635061144285251</v>
      </c>
      <c r="AE16" s="4">
        <f t="shared" si="19"/>
        <v>0.22155185022670762</v>
      </c>
      <c r="AF16" s="4">
        <f t="shared" si="19"/>
        <v>0</v>
      </c>
      <c r="AG16" s="4">
        <f t="shared" si="19"/>
        <v>0</v>
      </c>
      <c r="AH16" s="4">
        <f t="shared" si="19"/>
        <v>0</v>
      </c>
      <c r="AI16" s="6"/>
    </row>
    <row r="17" spans="1:70" x14ac:dyDescent="0.3">
      <c r="B17" s="2" t="s">
        <v>27</v>
      </c>
      <c r="C17" s="1">
        <v>524</v>
      </c>
      <c r="D17" s="1">
        <v>89</v>
      </c>
      <c r="E17" s="1">
        <v>7</v>
      </c>
      <c r="F17" s="1">
        <v>0</v>
      </c>
      <c r="G17" s="1">
        <v>0</v>
      </c>
      <c r="I17" s="1">
        <v>46</v>
      </c>
      <c r="J17" s="1">
        <v>7</v>
      </c>
      <c r="K17" s="1">
        <v>4</v>
      </c>
      <c r="L17" s="1">
        <v>0</v>
      </c>
      <c r="M17" s="1">
        <v>0</v>
      </c>
      <c r="O17" s="6">
        <f t="shared" si="12"/>
        <v>8.7786259541984726E-2</v>
      </c>
      <c r="P17" s="6">
        <f t="shared" si="4"/>
        <v>7.8651685393258425E-2</v>
      </c>
      <c r="Q17" s="6">
        <f t="shared" si="4"/>
        <v>0.5714285714285714</v>
      </c>
      <c r="R17" s="6">
        <f t="shared" si="4"/>
        <v>0</v>
      </c>
      <c r="S17" s="6">
        <f t="shared" si="4"/>
        <v>0</v>
      </c>
      <c r="T17" s="6"/>
      <c r="U17" s="6">
        <f t="shared" si="20"/>
        <v>9.3145869947275917E-2</v>
      </c>
      <c r="V17" s="6"/>
      <c r="W17" s="4">
        <f t="shared" si="15"/>
        <v>0.94246003168659076</v>
      </c>
      <c r="X17" s="4">
        <f t="shared" si="15"/>
        <v>0.8443926224295103</v>
      </c>
      <c r="Y17" s="4">
        <f t="shared" si="15"/>
        <v>6.1347708894878705</v>
      </c>
      <c r="Z17" s="4">
        <f t="shared" si="6"/>
        <v>0</v>
      </c>
      <c r="AA17" s="4">
        <f t="shared" si="6"/>
        <v>0</v>
      </c>
      <c r="AB17" s="4">
        <f t="shared" si="7"/>
        <v>6.1347708894878705</v>
      </c>
      <c r="AC17" s="4"/>
      <c r="AD17" s="4">
        <f>IF(C17&gt;0,((I17*((3*53)+C17))/(4*C17*53))*(1-(C17-I17)/(569-53)),0)</f>
        <v>2.0827890340725758E-2</v>
      </c>
      <c r="AE17" s="4">
        <f t="shared" si="19"/>
        <v>7.7386264098354446E-2</v>
      </c>
      <c r="AF17" s="4">
        <f t="shared" si="19"/>
        <v>0.44483796151194133</v>
      </c>
      <c r="AG17" s="4">
        <f t="shared" si="19"/>
        <v>0</v>
      </c>
      <c r="AH17" s="4">
        <f t="shared" si="19"/>
        <v>0</v>
      </c>
      <c r="AI17" s="6"/>
    </row>
    <row r="18" spans="1:70" s="3" customFormat="1" x14ac:dyDescent="0.3">
      <c r="B18" s="3" t="s">
        <v>28</v>
      </c>
      <c r="C18" s="3">
        <v>48</v>
      </c>
      <c r="D18" s="3">
        <v>8</v>
      </c>
      <c r="E18" s="3">
        <v>0</v>
      </c>
      <c r="F18" s="3">
        <v>0</v>
      </c>
      <c r="G18" s="3">
        <v>0</v>
      </c>
      <c r="I18" s="3">
        <v>5</v>
      </c>
      <c r="J18" s="3">
        <v>2</v>
      </c>
      <c r="K18" s="3">
        <v>0</v>
      </c>
      <c r="L18" s="3">
        <v>0</v>
      </c>
      <c r="M18" s="3">
        <v>0</v>
      </c>
      <c r="O18" s="7">
        <f t="shared" si="12"/>
        <v>0.10416666666666667</v>
      </c>
      <c r="P18" s="7">
        <f t="shared" si="4"/>
        <v>0.25</v>
      </c>
      <c r="Q18" s="7">
        <f t="shared" si="4"/>
        <v>0</v>
      </c>
      <c r="R18" s="7">
        <f t="shared" si="4"/>
        <v>0</v>
      </c>
      <c r="S18" s="7">
        <f t="shared" si="4"/>
        <v>0</v>
      </c>
      <c r="T18" s="7"/>
      <c r="U18" s="7">
        <f t="shared" si="20"/>
        <v>9.3145869947275917E-2</v>
      </c>
      <c r="V18" s="7"/>
      <c r="W18" s="5">
        <f t="shared" si="15"/>
        <v>1.1183176100628931</v>
      </c>
      <c r="X18" s="5">
        <f t="shared" si="15"/>
        <v>2.6839622641509435</v>
      </c>
      <c r="Y18" s="5">
        <f t="shared" si="15"/>
        <v>0</v>
      </c>
      <c r="Z18" s="5">
        <f t="shared" si="6"/>
        <v>0</v>
      </c>
      <c r="AA18" s="5">
        <f t="shared" si="6"/>
        <v>0</v>
      </c>
      <c r="AB18" s="5">
        <f t="shared" si="7"/>
        <v>2.6839622641509435</v>
      </c>
      <c r="AC18" s="5"/>
      <c r="AD18" s="5">
        <f>IF(C18&gt;0,((I18*((3*53)+C18))/(4*C18*53))*(1-(C18-I18)/(569-53)),0)</f>
        <v>9.3234080188679236E-2</v>
      </c>
      <c r="AE18" s="5">
        <f t="shared" si="19"/>
        <v>0.19464403247038173</v>
      </c>
      <c r="AF18" s="5">
        <f t="shared" si="19"/>
        <v>0</v>
      </c>
      <c r="AG18" s="5">
        <f t="shared" si="19"/>
        <v>0</v>
      </c>
      <c r="AH18" s="5">
        <f t="shared" si="19"/>
        <v>0</v>
      </c>
      <c r="AI18" s="7"/>
    </row>
    <row r="19" spans="1:70" x14ac:dyDescent="0.3">
      <c r="A19" s="9" t="s">
        <v>47</v>
      </c>
      <c r="B19" s="2" t="s">
        <v>25</v>
      </c>
      <c r="C19" s="1">
        <v>227</v>
      </c>
      <c r="D19" s="1">
        <v>46</v>
      </c>
      <c r="E19" s="1">
        <v>1</v>
      </c>
      <c r="F19" s="1">
        <v>0</v>
      </c>
      <c r="G19" s="1">
        <v>0</v>
      </c>
      <c r="I19" s="1">
        <v>8</v>
      </c>
      <c r="J19" s="1">
        <v>0</v>
      </c>
      <c r="K19" s="1">
        <v>0</v>
      </c>
      <c r="L19" s="1">
        <v>0</v>
      </c>
      <c r="M19" s="1">
        <v>0</v>
      </c>
      <c r="O19" s="6">
        <f t="shared" si="12"/>
        <v>3.5242290748898682E-2</v>
      </c>
      <c r="P19" s="6">
        <f t="shared" si="4"/>
        <v>0</v>
      </c>
      <c r="Q19" s="6">
        <f t="shared" si="4"/>
        <v>0</v>
      </c>
      <c r="R19" s="6">
        <f t="shared" si="4"/>
        <v>0</v>
      </c>
      <c r="S19" s="6">
        <f t="shared" si="4"/>
        <v>0</v>
      </c>
      <c r="T19" s="6"/>
      <c r="U19" s="6">
        <f>57/569</f>
        <v>0.10017574692442882</v>
      </c>
      <c r="V19" s="6"/>
      <c r="W19" s="4">
        <f t="shared" si="15"/>
        <v>0.35180462168637455</v>
      </c>
      <c r="X19" s="4">
        <f t="shared" si="15"/>
        <v>0</v>
      </c>
      <c r="Y19" s="4">
        <f t="shared" si="15"/>
        <v>0</v>
      </c>
      <c r="Z19" s="4">
        <f t="shared" si="6"/>
        <v>0</v>
      </c>
      <c r="AA19" s="4">
        <f t="shared" si="6"/>
        <v>0</v>
      </c>
      <c r="AB19" s="4">
        <f t="shared" si="7"/>
        <v>0.35180462168637455</v>
      </c>
      <c r="AC19" s="4"/>
      <c r="AD19" s="4">
        <f>IF(C19&gt;0,((I19*((3*57)+C19))/(4*C19*57))*(1-(C19-I19)/(569-57)),0)</f>
        <v>3.5205459270422755E-2</v>
      </c>
      <c r="AE19" s="4">
        <f t="shared" ref="AE19:AH22" si="21">IF(D19&gt;0,((J19*((3*57)+D19))/(4*D19*57))*(1-(D19-J19)/(569-57)),0)</f>
        <v>0</v>
      </c>
      <c r="AF19" s="4">
        <f t="shared" si="21"/>
        <v>0</v>
      </c>
      <c r="AG19" s="4">
        <f t="shared" si="21"/>
        <v>0</v>
      </c>
      <c r="AH19" s="4">
        <f t="shared" si="21"/>
        <v>0</v>
      </c>
      <c r="AI19" s="6"/>
      <c r="AQ19" s="2" t="s">
        <v>25</v>
      </c>
      <c r="AS19" s="11"/>
    </row>
    <row r="20" spans="1:70" x14ac:dyDescent="0.3">
      <c r="B20" s="2" t="s">
        <v>26</v>
      </c>
      <c r="C20" s="1">
        <v>411</v>
      </c>
      <c r="D20" s="1">
        <v>125</v>
      </c>
      <c r="E20" s="1">
        <v>7</v>
      </c>
      <c r="F20" s="1">
        <v>0</v>
      </c>
      <c r="G20" s="1">
        <v>0</v>
      </c>
      <c r="I20" s="1">
        <v>26</v>
      </c>
      <c r="J20" s="1">
        <v>4</v>
      </c>
      <c r="K20" s="1">
        <v>1</v>
      </c>
      <c r="L20" s="1">
        <v>0</v>
      </c>
      <c r="M20" s="1">
        <v>0</v>
      </c>
      <c r="O20" s="6">
        <f t="shared" si="12"/>
        <v>6.3260340632603412E-2</v>
      </c>
      <c r="P20" s="6">
        <f t="shared" si="12"/>
        <v>3.2000000000000001E-2</v>
      </c>
      <c r="Q20" s="6">
        <f t="shared" si="12"/>
        <v>0.14285714285714285</v>
      </c>
      <c r="R20" s="6">
        <f t="shared" si="12"/>
        <v>0</v>
      </c>
      <c r="S20" s="6">
        <f t="shared" si="12"/>
        <v>0</v>
      </c>
      <c r="T20" s="6"/>
      <c r="U20" s="6">
        <f t="shared" ref="U20:U22" si="22">57/569</f>
        <v>0.10017574692442882</v>
      </c>
      <c r="V20" s="6"/>
      <c r="W20" s="4">
        <f t="shared" si="15"/>
        <v>0.63149357578862009</v>
      </c>
      <c r="X20" s="4">
        <f t="shared" si="15"/>
        <v>0.31943859649122808</v>
      </c>
      <c r="Y20" s="4">
        <f t="shared" si="15"/>
        <v>1.426065162907268</v>
      </c>
      <c r="Z20" s="4">
        <f t="shared" si="15"/>
        <v>0</v>
      </c>
      <c r="AA20" s="4">
        <f t="shared" si="15"/>
        <v>0</v>
      </c>
      <c r="AB20" s="4">
        <f t="shared" si="7"/>
        <v>1.426065162907268</v>
      </c>
      <c r="AC20" s="4"/>
      <c r="AD20" s="4">
        <f>IF(C20&gt;0,((I20*((3*57)+C20))/(4*C20*57))*(1-(C20-I20)/(569-57)),0)</f>
        <v>4.0054694503137402E-2</v>
      </c>
      <c r="AE20" s="4">
        <f t="shared" si="21"/>
        <v>3.1725877192982456E-2</v>
      </c>
      <c r="AF20" s="4">
        <f t="shared" si="21"/>
        <v>0.1102218436716792</v>
      </c>
      <c r="AG20" s="4">
        <f t="shared" si="21"/>
        <v>0</v>
      </c>
      <c r="AH20" s="4">
        <f t="shared" si="21"/>
        <v>0</v>
      </c>
      <c r="AI20" s="6"/>
      <c r="AQ20" s="2" t="s">
        <v>26</v>
      </c>
    </row>
    <row r="21" spans="1:70" x14ac:dyDescent="0.3">
      <c r="B21" s="2" t="s">
        <v>27</v>
      </c>
      <c r="C21" s="1">
        <v>227</v>
      </c>
      <c r="D21" s="1">
        <v>30</v>
      </c>
      <c r="E21" s="1">
        <v>0</v>
      </c>
      <c r="F21" s="1">
        <v>0</v>
      </c>
      <c r="G21" s="1">
        <v>0</v>
      </c>
      <c r="I21" s="1">
        <v>9</v>
      </c>
      <c r="J21" s="1">
        <v>1</v>
      </c>
      <c r="K21" s="1">
        <v>0</v>
      </c>
      <c r="L21" s="1">
        <v>0</v>
      </c>
      <c r="M21" s="1">
        <v>0</v>
      </c>
      <c r="O21" s="6">
        <f t="shared" si="12"/>
        <v>3.9647577092511016E-2</v>
      </c>
      <c r="P21" s="6">
        <f t="shared" si="12"/>
        <v>3.3333333333333333E-2</v>
      </c>
      <c r="Q21" s="6">
        <f t="shared" si="12"/>
        <v>0</v>
      </c>
      <c r="R21" s="6">
        <f t="shared" si="12"/>
        <v>0</v>
      </c>
      <c r="S21" s="6">
        <f t="shared" si="12"/>
        <v>0</v>
      </c>
      <c r="T21" s="6"/>
      <c r="U21" s="6">
        <f t="shared" si="22"/>
        <v>0.10017574692442882</v>
      </c>
      <c r="V21" s="6"/>
      <c r="W21" s="4">
        <f t="shared" si="15"/>
        <v>0.39578019939717135</v>
      </c>
      <c r="X21" s="4">
        <f t="shared" si="15"/>
        <v>0.3327485380116959</v>
      </c>
      <c r="Y21" s="4">
        <f t="shared" si="15"/>
        <v>0</v>
      </c>
      <c r="Z21" s="4">
        <f t="shared" si="15"/>
        <v>0</v>
      </c>
      <c r="AA21" s="4">
        <f t="shared" si="15"/>
        <v>0</v>
      </c>
      <c r="AB21" s="4">
        <f t="shared" si="7"/>
        <v>0.39578019939717135</v>
      </c>
      <c r="AC21" s="4"/>
      <c r="AD21" s="4">
        <f>IF(C21&gt;0,((I21*((3*57)+C21))/(4*C21*57))*(1-(C21-I21)/(569-57)),0)</f>
        <v>3.9741316224205896E-2</v>
      </c>
      <c r="AE21" s="4">
        <f t="shared" si="21"/>
        <v>2.7721525493421054E-2</v>
      </c>
      <c r="AF21" s="4">
        <f t="shared" si="21"/>
        <v>0</v>
      </c>
      <c r="AG21" s="4">
        <f t="shared" si="21"/>
        <v>0</v>
      </c>
      <c r="AH21" s="4">
        <f t="shared" si="21"/>
        <v>0</v>
      </c>
      <c r="AI21" s="6"/>
      <c r="AQ21" s="2" t="s">
        <v>27</v>
      </c>
    </row>
    <row r="22" spans="1:70" s="3" customFormat="1" x14ac:dyDescent="0.3">
      <c r="B22" s="3" t="s">
        <v>28</v>
      </c>
      <c r="C22" s="3">
        <v>313</v>
      </c>
      <c r="D22" s="3">
        <v>64</v>
      </c>
      <c r="E22" s="3">
        <v>1</v>
      </c>
      <c r="F22" s="3">
        <v>0</v>
      </c>
      <c r="G22" s="3">
        <v>0</v>
      </c>
      <c r="I22" s="3">
        <v>18</v>
      </c>
      <c r="J22" s="3">
        <v>1</v>
      </c>
      <c r="K22" s="3">
        <v>0</v>
      </c>
      <c r="L22" s="3">
        <v>0</v>
      </c>
      <c r="M22" s="3">
        <v>0</v>
      </c>
      <c r="O22" s="7">
        <f t="shared" si="12"/>
        <v>5.7507987220447282E-2</v>
      </c>
      <c r="P22" s="7">
        <f t="shared" si="12"/>
        <v>1.5625E-2</v>
      </c>
      <c r="Q22" s="7">
        <f t="shared" si="12"/>
        <v>0</v>
      </c>
      <c r="R22" s="7">
        <f t="shared" si="12"/>
        <v>0</v>
      </c>
      <c r="S22" s="7">
        <f t="shared" si="12"/>
        <v>0</v>
      </c>
      <c r="T22" s="7"/>
      <c r="U22" s="7">
        <f t="shared" si="22"/>
        <v>0.10017574692442882</v>
      </c>
      <c r="V22" s="7"/>
      <c r="W22" s="5">
        <f t="shared" si="15"/>
        <v>0.57407096014797376</v>
      </c>
      <c r="X22" s="5">
        <f t="shared" si="15"/>
        <v>0.15597587719298245</v>
      </c>
      <c r="Y22" s="5">
        <f t="shared" si="15"/>
        <v>0</v>
      </c>
      <c r="Z22" s="5">
        <f t="shared" si="15"/>
        <v>0</v>
      </c>
      <c r="AA22" s="5">
        <f t="shared" si="15"/>
        <v>0</v>
      </c>
      <c r="AB22" s="5">
        <f t="shared" si="7"/>
        <v>0.57407096014797376</v>
      </c>
      <c r="AC22" s="5"/>
      <c r="AD22" s="5">
        <f>IF(C22&gt;0,((I22*((3*57)+C22))/(4*C22*57))*(1-(C22-I22)/(569-57)),0)</f>
        <v>5.1740241928703551E-2</v>
      </c>
      <c r="AE22" s="5">
        <f t="shared" si="21"/>
        <v>1.4123080069558662E-2</v>
      </c>
      <c r="AF22" s="5">
        <f t="shared" si="21"/>
        <v>0</v>
      </c>
      <c r="AG22" s="5">
        <f t="shared" si="21"/>
        <v>0</v>
      </c>
      <c r="AH22" s="5">
        <f t="shared" si="21"/>
        <v>0</v>
      </c>
      <c r="AI22" s="7"/>
      <c r="AQ22" s="3" t="s">
        <v>28</v>
      </c>
    </row>
    <row r="23" spans="1:70" x14ac:dyDescent="0.3">
      <c r="A23" s="9"/>
      <c r="C23" s="1"/>
      <c r="D23" s="1"/>
      <c r="E23" s="1"/>
      <c r="F23" s="1"/>
      <c r="G23" s="1"/>
      <c r="I23" s="1"/>
      <c r="J23" s="1"/>
      <c r="K23" s="1"/>
      <c r="L23" s="1"/>
      <c r="M23" s="1"/>
      <c r="O23" s="6">
        <f t="shared" si="12"/>
        <v>0</v>
      </c>
      <c r="P23" s="6">
        <f t="shared" si="12"/>
        <v>0</v>
      </c>
      <c r="Q23" s="6">
        <f t="shared" si="12"/>
        <v>0</v>
      </c>
      <c r="R23" s="6">
        <f t="shared" si="12"/>
        <v>0</v>
      </c>
      <c r="S23" s="6">
        <f t="shared" si="12"/>
        <v>0</v>
      </c>
      <c r="T23" s="6"/>
      <c r="U23" s="6"/>
      <c r="V23" s="6"/>
      <c r="W23" s="4"/>
      <c r="X23" s="4"/>
      <c r="Y23" s="4"/>
      <c r="Z23" s="4"/>
      <c r="AA23" s="4"/>
      <c r="AB23" s="4"/>
      <c r="AC23" s="4"/>
      <c r="AD23" s="4">
        <f>IF(C23&gt;0,((I23*((3*42)+C23))/(4*C23*42))*(1-(C23-I23)/(604-42)),0)</f>
        <v>0</v>
      </c>
      <c r="AE23" s="4">
        <f>IF(D23&gt;0,((J23*((3*42)+D23))/(4*D23*42))*(1-(D23-J23)/(604-42)),0)</f>
        <v>0</v>
      </c>
      <c r="AF23" s="4">
        <f>IF(E23&gt;0,((K23*((3*42)+E23))/(4*E23*42))*(1-(E23-K23)/(604-42)),0)</f>
        <v>0</v>
      </c>
      <c r="AG23" s="4">
        <f>IF(F23&gt;0,((L23*((3*42)+F23))/(4*F23*42))*(1-(F23-L23)/(604-42)),0)</f>
        <v>0</v>
      </c>
      <c r="AH23" s="4">
        <f>IF(G23&gt;0,((M23*((3*42)+G23))/(4*G23*42))*(1-(G23-M23)/(604-42)),0)</f>
        <v>0</v>
      </c>
    </row>
    <row r="24" spans="1:70" x14ac:dyDescent="0.3">
      <c r="C24" s="1"/>
      <c r="D24" s="1"/>
      <c r="E24" s="1"/>
      <c r="F24" s="1"/>
      <c r="G24" s="1"/>
      <c r="I24" s="1"/>
      <c r="J24" s="1"/>
      <c r="K24" s="1"/>
      <c r="L24" s="1"/>
      <c r="M24" s="1"/>
      <c r="O24" s="6">
        <f t="shared" ref="O24:S34" si="23">IF(I24&gt;0, I24/C24, 0)</f>
        <v>0</v>
      </c>
      <c r="P24" s="6">
        <f t="shared" si="23"/>
        <v>0</v>
      </c>
      <c r="Q24" s="6">
        <f t="shared" si="23"/>
        <v>0</v>
      </c>
      <c r="R24" s="6">
        <f t="shared" si="23"/>
        <v>0</v>
      </c>
      <c r="S24" s="6">
        <f t="shared" si="23"/>
        <v>0</v>
      </c>
      <c r="T24" s="6"/>
      <c r="U24" s="6"/>
      <c r="V24" s="6"/>
      <c r="W24" s="4"/>
      <c r="X24" s="4"/>
      <c r="Y24" s="4"/>
      <c r="Z24" s="4"/>
      <c r="AA24" s="4"/>
      <c r="AB24" s="4"/>
      <c r="AC24" s="4"/>
      <c r="AD24" s="4">
        <f t="shared" ref="AD24:AH26" si="24">IF(C24&gt;0,((I24*((3*42)+C24))/(4*C24*42))*(1-(C24-I24)/(604-42)),0)</f>
        <v>0</v>
      </c>
      <c r="AE24" s="4">
        <f t="shared" si="24"/>
        <v>0</v>
      </c>
      <c r="AF24" s="4">
        <f t="shared" si="24"/>
        <v>0</v>
      </c>
      <c r="AG24" s="4">
        <f t="shared" si="24"/>
        <v>0</v>
      </c>
      <c r="AH24" s="4">
        <f t="shared" si="24"/>
        <v>0</v>
      </c>
    </row>
    <row r="25" spans="1:70" x14ac:dyDescent="0.3">
      <c r="C25" s="1"/>
      <c r="D25" s="1"/>
      <c r="E25" s="1"/>
      <c r="F25" s="1"/>
      <c r="G25" s="1"/>
      <c r="I25" s="1"/>
      <c r="J25" s="1"/>
      <c r="K25" s="1"/>
      <c r="L25" s="1"/>
      <c r="M25" s="1"/>
      <c r="O25" s="6">
        <f t="shared" si="23"/>
        <v>0</v>
      </c>
      <c r="P25" s="6">
        <f t="shared" si="23"/>
        <v>0</v>
      </c>
      <c r="Q25" s="6">
        <f t="shared" si="23"/>
        <v>0</v>
      </c>
      <c r="R25" s="6">
        <f t="shared" si="23"/>
        <v>0</v>
      </c>
      <c r="S25" s="6">
        <f t="shared" si="23"/>
        <v>0</v>
      </c>
      <c r="T25" s="6"/>
      <c r="U25" s="6"/>
      <c r="V25" s="6"/>
      <c r="W25" s="4"/>
      <c r="X25" s="4"/>
      <c r="Y25" s="4"/>
      <c r="Z25" s="4"/>
      <c r="AA25" s="4"/>
      <c r="AB25" s="4"/>
      <c r="AC25" s="4"/>
      <c r="AD25" s="4">
        <f t="shared" si="24"/>
        <v>0</v>
      </c>
      <c r="AE25" s="4">
        <f t="shared" si="24"/>
        <v>0</v>
      </c>
      <c r="AF25" s="4">
        <f t="shared" si="24"/>
        <v>0</v>
      </c>
      <c r="AG25" s="4">
        <f t="shared" si="24"/>
        <v>0</v>
      </c>
      <c r="AH25" s="4">
        <f t="shared" si="24"/>
        <v>0</v>
      </c>
      <c r="BD25" s="2" t="s">
        <v>25</v>
      </c>
      <c r="BH25" s="2" t="s">
        <v>26</v>
      </c>
      <c r="BL25" s="2" t="s">
        <v>27</v>
      </c>
      <c r="BP25" s="2" t="s">
        <v>28</v>
      </c>
    </row>
    <row r="26" spans="1:70" s="3" customFormat="1" x14ac:dyDescent="0.3">
      <c r="O26" s="7">
        <f t="shared" si="23"/>
        <v>0</v>
      </c>
      <c r="P26" s="7">
        <f t="shared" si="23"/>
        <v>0</v>
      </c>
      <c r="Q26" s="7">
        <f t="shared" si="23"/>
        <v>0</v>
      </c>
      <c r="R26" s="7">
        <f t="shared" si="23"/>
        <v>0</v>
      </c>
      <c r="S26" s="7">
        <f t="shared" si="23"/>
        <v>0</v>
      </c>
      <c r="T26" s="7"/>
      <c r="U26" s="7"/>
      <c r="V26" s="7"/>
      <c r="W26" s="5"/>
      <c r="X26" s="5"/>
      <c r="Y26" s="5"/>
      <c r="Z26" s="5"/>
      <c r="AA26" s="5"/>
      <c r="AB26" s="5"/>
      <c r="AC26" s="5"/>
      <c r="AD26" s="5">
        <f t="shared" si="24"/>
        <v>0</v>
      </c>
      <c r="AE26" s="5">
        <f t="shared" si="24"/>
        <v>0</v>
      </c>
      <c r="AF26" s="5">
        <f t="shared" si="24"/>
        <v>0</v>
      </c>
      <c r="AG26" s="5">
        <f t="shared" si="24"/>
        <v>0</v>
      </c>
      <c r="AH26" s="5">
        <f t="shared" si="24"/>
        <v>0</v>
      </c>
      <c r="AQ26" s="3" t="s">
        <v>29</v>
      </c>
      <c r="AX26" s="3" t="s">
        <v>32</v>
      </c>
      <c r="AZ26" s="3" t="s">
        <v>40</v>
      </c>
      <c r="BA26" s="3" t="s">
        <v>35</v>
      </c>
      <c r="BD26" s="3" t="s">
        <v>32</v>
      </c>
      <c r="BF26" s="3" t="s">
        <v>40</v>
      </c>
      <c r="BH26" s="3" t="s">
        <v>32</v>
      </c>
      <c r="BJ26" s="3" t="s">
        <v>40</v>
      </c>
      <c r="BL26" s="3" t="s">
        <v>32</v>
      </c>
      <c r="BN26" s="3" t="s">
        <v>40</v>
      </c>
      <c r="BP26" s="3" t="s">
        <v>32</v>
      </c>
      <c r="BR26" s="3" t="s">
        <v>40</v>
      </c>
    </row>
    <row r="27" spans="1:70" x14ac:dyDescent="0.3">
      <c r="A27" s="9"/>
      <c r="C27" s="1"/>
      <c r="D27" s="1"/>
      <c r="E27" s="1"/>
      <c r="F27" s="1"/>
      <c r="G27" s="1"/>
      <c r="I27" s="1"/>
      <c r="J27" s="1"/>
      <c r="K27" s="1"/>
      <c r="L27" s="1"/>
      <c r="M27" s="1"/>
      <c r="O27" s="6">
        <f t="shared" si="23"/>
        <v>0</v>
      </c>
      <c r="P27" s="6">
        <f t="shared" si="23"/>
        <v>0</v>
      </c>
      <c r="Q27" s="6">
        <f t="shared" si="23"/>
        <v>0</v>
      </c>
      <c r="R27" s="6">
        <f t="shared" si="23"/>
        <v>0</v>
      </c>
      <c r="S27" s="6">
        <f t="shared" si="23"/>
        <v>0</v>
      </c>
      <c r="T27" s="6"/>
      <c r="U27" s="6"/>
      <c r="V27" s="6"/>
      <c r="W27" s="4"/>
      <c r="X27" s="4"/>
      <c r="Y27" s="4"/>
      <c r="Z27" s="4"/>
      <c r="AA27" s="4"/>
      <c r="AB27" s="4"/>
      <c r="AC27" s="4"/>
      <c r="AD27" s="4">
        <f>IF(C27&gt;0,((I27*((3*58)+C27))/(4*C27*58))*(1-(C27-I27)/(604-58)),0)</f>
        <v>0</v>
      </c>
      <c r="AE27" s="4">
        <f>IF(D27&gt;0,((J27*((3*58)+D27))/(4*D27*58))*(1-(D27-J27)/(604-58)),0)</f>
        <v>0</v>
      </c>
      <c r="AF27" s="4">
        <f>IF(E27&gt;0,((K27*((3*58)+E27))/(4*E27*58))*(1-(E27-K27)/(604-58)),0)</f>
        <v>0</v>
      </c>
      <c r="AG27" s="4">
        <f>IF(F27&gt;0,((L27*((3*58)+F27))/(4*F27*58))*(1-(F27-L27)/(604-58)),0)</f>
        <v>0</v>
      </c>
      <c r="AH27" s="4">
        <f>IF(G27&gt;0,((M27*((3*58)+G27))/(4*G27*58))*(1-(G27-M27)/(604-58)),0)</f>
        <v>0</v>
      </c>
      <c r="AQ27" s="21" t="s">
        <v>25</v>
      </c>
      <c r="AR27" s="22">
        <f t="shared" ref="AR27:AV30" si="25">COUNTIF(W3, "&gt;1") + COUNTIF(W7, "&gt;1") + COUNTIF(W11, "&gt;1") + COUNTIF(W15, "&gt;1") + COUNTIF(W19, "&gt;1") + COUNTIF(W23, "&gt;1") + COUNTIF(W27, "&gt;1") + COUNTIF(W31, "&gt;1")</f>
        <v>2</v>
      </c>
      <c r="AS27" s="22">
        <f t="shared" si="25"/>
        <v>2</v>
      </c>
      <c r="AT27" s="13">
        <f t="shared" si="25"/>
        <v>1</v>
      </c>
      <c r="AU27" s="13">
        <f t="shared" si="25"/>
        <v>0</v>
      </c>
      <c r="AV27" s="23">
        <f t="shared" si="25"/>
        <v>0</v>
      </c>
      <c r="AW27" s="10"/>
      <c r="AX27" s="2" t="s">
        <v>44</v>
      </c>
      <c r="AY27" s="11">
        <f>MAX(W3:AA6)</f>
        <v>2.9179487179487178</v>
      </c>
      <c r="AZ27" s="11">
        <f>_xlfn.IFNA(VLOOKUP(AY27, W3:AH6,8,0), _xlfn.IFNA(VLOOKUP(AY27, X3:AH6,8,0), _xlfn.IFNA(VLOOKUP(AY27, Y3:AH6,8,0), _xlfn.IFNA(VLOOKUP(AY27, Z3:AH6,8,0), VLOOKUP(AY27, AA3:AH6,8,0)))))</f>
        <v>0.25283882783882783</v>
      </c>
      <c r="BA27" s="2" t="s">
        <v>44</v>
      </c>
      <c r="BB27" s="11">
        <f>MAX(AD3:AH6)</f>
        <v>0.25283882783882783</v>
      </c>
      <c r="BD27" s="2" t="s">
        <v>44</v>
      </c>
      <c r="BE27" s="11">
        <f>MAX($W3:$AA3)</f>
        <v>1.1433594976452122</v>
      </c>
      <c r="BF27" s="11">
        <f>_xlfn.IFNA(VLOOKUP($BE27, $W3:$AH3,8,0), _xlfn.IFNA(VLOOKUP($BE27, $X3:$AH3,8,0), _xlfn.IFNA(VLOOKUP($BE27, $Y3:$AH3,8,0), _xlfn.IFNA(VLOOKUP($BE27, $Z3:$AH3,8,0), VLOOKUP($BE27, $AA3:$AH3,8,0)))))</f>
        <v>0.12762203782611944</v>
      </c>
      <c r="BH27" s="2" t="s">
        <v>44</v>
      </c>
      <c r="BI27" s="11">
        <f>MAX($W4:$AA4)</f>
        <v>1.0779683161848768</v>
      </c>
      <c r="BJ27" s="11">
        <f>_xlfn.IFNA(VLOOKUP($BI27, $W4:$AH4,8,0), _xlfn.IFNA(VLOOKUP($BI27, $X4:$AH4,8,0), _xlfn.IFNA(VLOOKUP($BI27, $Y4:$AH4,8,0), _xlfn.IFNA(VLOOKUP($BI27, $Z4:$AH4,8,0), VLOOKUP($BI27, $AA4:$AH4,8,0)))))</f>
        <v>5.6953290870488331E-2</v>
      </c>
      <c r="BL27" s="2" t="s">
        <v>44</v>
      </c>
      <c r="BM27" s="11">
        <f>MAX($W5:$AA5)</f>
        <v>1.0942307692307693</v>
      </c>
      <c r="BN27" s="11">
        <f>_xlfn.IFNA(VLOOKUP($BM27, $W5:$AH5,8,0), _xlfn.IFNA(VLOOKUP($BM27, $X5:$AH5,8,0), _xlfn.IFNA(VLOOKUP($BM27, $Y5:$AH5,8,0), _xlfn.IFNA(VLOOKUP($BM27, $Z5:$AH5,8,0), VLOOKUP($BM27, $AA5:$AH5,8,0)))))</f>
        <v>0.10307158119658119</v>
      </c>
      <c r="BP27" s="2" t="s">
        <v>44</v>
      </c>
      <c r="BQ27" s="11">
        <f>MAX($W6:$AA6)</f>
        <v>2.9179487179487178</v>
      </c>
      <c r="BR27" s="11">
        <f>_xlfn.IFNA(VLOOKUP($BQ27, $W6:$AH6,8,0), _xlfn.IFNA(VLOOKUP($BQ27, $X6:$AH6,8,0), _xlfn.IFNA(VLOOKUP($BQ27, $Y6:$AH6,8,0), _xlfn.IFNA(VLOOKUP($BQ27, $Z6:$AH6,8,0), VLOOKUP($BQ27, $AA6:$AH6,8,0)))))</f>
        <v>0.25283882783882783</v>
      </c>
    </row>
    <row r="28" spans="1:70" x14ac:dyDescent="0.3">
      <c r="C28" s="1"/>
      <c r="D28" s="1"/>
      <c r="E28" s="1"/>
      <c r="F28" s="1"/>
      <c r="G28" s="1"/>
      <c r="I28" s="1"/>
      <c r="J28" s="1"/>
      <c r="K28" s="1"/>
      <c r="L28" s="1"/>
      <c r="M28" s="1"/>
      <c r="O28" s="6">
        <f t="shared" si="23"/>
        <v>0</v>
      </c>
      <c r="P28" s="6">
        <f t="shared" si="23"/>
        <v>0</v>
      </c>
      <c r="Q28" s="6">
        <f t="shared" si="23"/>
        <v>0</v>
      </c>
      <c r="R28" s="6">
        <f t="shared" si="23"/>
        <v>0</v>
      </c>
      <c r="S28" s="6">
        <f t="shared" si="23"/>
        <v>0</v>
      </c>
      <c r="T28" s="6"/>
      <c r="U28" s="6"/>
      <c r="V28" s="6"/>
      <c r="W28" s="4"/>
      <c r="X28" s="4"/>
      <c r="Y28" s="4"/>
      <c r="Z28" s="4"/>
      <c r="AA28" s="4"/>
      <c r="AB28" s="4"/>
      <c r="AC28" s="4"/>
      <c r="AD28" s="4">
        <f t="shared" ref="AD28:AH30" si="26">IF(C28&gt;0,((I28*((3*58)+C28))/(4*C28*58))*(1-(C28-I28)/(604-58)),0)</f>
        <v>0</v>
      </c>
      <c r="AE28" s="4">
        <f t="shared" si="26"/>
        <v>0</v>
      </c>
      <c r="AF28" s="4">
        <f t="shared" si="26"/>
        <v>0</v>
      </c>
      <c r="AG28" s="4">
        <f t="shared" si="26"/>
        <v>0</v>
      </c>
      <c r="AH28" s="4">
        <f t="shared" si="26"/>
        <v>0</v>
      </c>
      <c r="AQ28" s="24" t="s">
        <v>26</v>
      </c>
      <c r="AR28" s="25">
        <f t="shared" si="25"/>
        <v>3</v>
      </c>
      <c r="AS28" s="25">
        <f t="shared" si="25"/>
        <v>1</v>
      </c>
      <c r="AT28" s="10">
        <f t="shared" si="25"/>
        <v>1</v>
      </c>
      <c r="AU28" s="10">
        <f t="shared" si="25"/>
        <v>0</v>
      </c>
      <c r="AV28" s="26">
        <f t="shared" si="25"/>
        <v>0</v>
      </c>
      <c r="AW28" s="10"/>
      <c r="AX28" s="2" t="s">
        <v>45</v>
      </c>
      <c r="AY28" s="11">
        <f>MAX(W7:AA10)</f>
        <v>1.0068250758341761</v>
      </c>
      <c r="AZ28" s="11">
        <f>_xlfn.IFNA(VLOOKUP(AY28, W7:AH10,8,0), _xlfn.IFNA(VLOOKUP(AY28, X7:AH10,8,0), _xlfn.IFNA(VLOOKUP(AY28, Y7:AH10,8,0), _xlfn.IFNA(VLOOKUP(AY28, Z7:AH10,8,0), VLOOKUP(AY28, AA7:AH10,8,0)))))</f>
        <v>0.12362069723480018</v>
      </c>
      <c r="BA28" s="2" t="s">
        <v>45</v>
      </c>
      <c r="BB28" s="11">
        <f>MAX(AD7:AH10)</f>
        <v>0.12362069723480018</v>
      </c>
      <c r="BD28" s="2" t="s">
        <v>45</v>
      </c>
      <c r="BE28" s="11">
        <f>MAX($W7:$AA7)</f>
        <v>0.9869587562636517</v>
      </c>
      <c r="BF28" s="11">
        <f>_xlfn.IFNA(VLOOKUP($BE28, $W7:$AH7,8,0), _xlfn.IFNA(VLOOKUP($BE28, $X7:$AH7,8,0), _xlfn.IFNA(VLOOKUP($BE28, $Y7:$AH7,8,0), _xlfn.IFNA(VLOOKUP($BE28, $Z7:$AH7,8,0), VLOOKUP($BE28, $AA7:$AH7,8,0)))))</f>
        <v>1.5101894318162763E-2</v>
      </c>
      <c r="BH28" s="2" t="s">
        <v>45</v>
      </c>
      <c r="BI28" s="11">
        <f>MAX($W8:$AA8)</f>
        <v>0.44108527131782949</v>
      </c>
      <c r="BJ28" s="11">
        <f>_xlfn.IFNA(VLOOKUP($BI28, $W8:$AH8,8,0), _xlfn.IFNA(VLOOKUP($BI28, $X8:$AH8,8,0), _xlfn.IFNA(VLOOKUP($BI28, $Y8:$AH8,8,0), _xlfn.IFNA(VLOOKUP($BI28, $Z8:$AH8,8,0), VLOOKUP($BI28, $AA8:$AH8,8,0)))))</f>
        <v>5.1373441186383553E-2</v>
      </c>
      <c r="BL28" s="2" t="s">
        <v>45</v>
      </c>
      <c r="BM28" s="11">
        <f>MAX($W9:$AA9)</f>
        <v>1.0068250758341761</v>
      </c>
      <c r="BN28" s="11">
        <f>_xlfn.IFNA(VLOOKUP($BM28, $W9:$AH9,8,0), _xlfn.IFNA(VLOOKUP($BM28, $X9:$AH9,8,0), _xlfn.IFNA(VLOOKUP($BM28, $Y9:$AH9,8,0), _xlfn.IFNA(VLOOKUP($BM28, $Z9:$AH9,8,0), VLOOKUP($BM28, $AA9:$AH9,8,0)))))</f>
        <v>0.12362069723480018</v>
      </c>
      <c r="BP28" s="2" t="s">
        <v>45</v>
      </c>
      <c r="BQ28" s="11">
        <f>MAX($W10:$AA10)</f>
        <v>0.69645042839657278</v>
      </c>
      <c r="BR28" s="11">
        <f>_xlfn.IFNA(VLOOKUP($BQ28, $W10:$AH10,8,0), _xlfn.IFNA(VLOOKUP($BQ28, $X10:$AH10,8,0), _xlfn.IFNA(VLOOKUP($BQ28, $Y10:$AH10,8,0), _xlfn.IFNA(VLOOKUP($BQ28, $Z10:$AH10,8,0), VLOOKUP($BQ28, $AA10:$AH10,8,0)))))</f>
        <v>8.1778004161059889E-2</v>
      </c>
    </row>
    <row r="29" spans="1:70" x14ac:dyDescent="0.3">
      <c r="C29" s="1"/>
      <c r="D29" s="1"/>
      <c r="E29" s="1"/>
      <c r="F29" s="1"/>
      <c r="G29" s="1"/>
      <c r="I29" s="1"/>
      <c r="J29" s="1"/>
      <c r="K29" s="1"/>
      <c r="L29" s="1"/>
      <c r="M29" s="1"/>
      <c r="O29" s="6">
        <f t="shared" si="23"/>
        <v>0</v>
      </c>
      <c r="P29" s="6">
        <f t="shared" si="23"/>
        <v>0</v>
      </c>
      <c r="Q29" s="6">
        <f t="shared" si="23"/>
        <v>0</v>
      </c>
      <c r="R29" s="6">
        <f t="shared" si="23"/>
        <v>0</v>
      </c>
      <c r="S29" s="6">
        <f t="shared" si="23"/>
        <v>0</v>
      </c>
      <c r="T29" s="6"/>
      <c r="U29" s="6"/>
      <c r="V29" s="6"/>
      <c r="W29" s="4"/>
      <c r="X29" s="4"/>
      <c r="Y29" s="4"/>
      <c r="Z29" s="4"/>
      <c r="AA29" s="4"/>
      <c r="AB29" s="8"/>
      <c r="AC29" s="8"/>
      <c r="AD29" s="4">
        <f t="shared" si="26"/>
        <v>0</v>
      </c>
      <c r="AE29" s="4">
        <f t="shared" si="26"/>
        <v>0</v>
      </c>
      <c r="AF29" s="4">
        <f t="shared" si="26"/>
        <v>0</v>
      </c>
      <c r="AG29" s="4">
        <f t="shared" si="26"/>
        <v>0</v>
      </c>
      <c r="AH29" s="4">
        <f t="shared" si="26"/>
        <v>0</v>
      </c>
      <c r="AQ29" s="24" t="s">
        <v>27</v>
      </c>
      <c r="AR29" s="25">
        <f t="shared" si="25"/>
        <v>0</v>
      </c>
      <c r="AS29" s="25">
        <f t="shared" si="25"/>
        <v>0</v>
      </c>
      <c r="AT29" s="10">
        <f t="shared" si="25"/>
        <v>4</v>
      </c>
      <c r="AU29" s="10">
        <f t="shared" si="25"/>
        <v>0</v>
      </c>
      <c r="AV29" s="26">
        <f t="shared" si="25"/>
        <v>0</v>
      </c>
      <c r="AW29" s="10"/>
      <c r="AX29" s="2" t="s">
        <v>46</v>
      </c>
      <c r="AY29" s="11">
        <f>MAX(W11:AA14)</f>
        <v>2.6021341463414633</v>
      </c>
      <c r="AZ29" s="11">
        <f>_xlfn.IFNA(VLOOKUP(AY29, W11:AH14,8,0), _xlfn.IFNA(VLOOKUP(AY29, X11:AH14,8,0), _xlfn.IFNA(VLOOKUP(AY29, Y11:AH14,8,0), _xlfn.IFNA(VLOOKUP(AY29, Z11:AH14,8,0), VLOOKUP(AY29, AA11:AH14,8,0)))))</f>
        <v>0.17697830085842758</v>
      </c>
      <c r="BA29" s="2" t="s">
        <v>46</v>
      </c>
      <c r="BB29" s="11">
        <f>MAX(AD11:AH14)</f>
        <v>0.17697830085842758</v>
      </c>
      <c r="BD29" s="2" t="s">
        <v>46</v>
      </c>
      <c r="BE29" s="11">
        <f>MAX($W11:$AA11)</f>
        <v>1.0106571936056838</v>
      </c>
      <c r="BF29" s="11">
        <f>_xlfn.IFNA(VLOOKUP($BE29, $W11:$AH11,8,0), _xlfn.IFNA(VLOOKUP($BE29, $X11:$AH11,8,0), _xlfn.IFNA(VLOOKUP($BE29, $Y11:$AH11,8,0), _xlfn.IFNA(VLOOKUP($BE29, $Z11:$AH11,8,0), VLOOKUP($BE29, $AA11:$AH11,8,0)))))</f>
        <v>3.2695952449467601E-3</v>
      </c>
      <c r="BH29" s="2" t="s">
        <v>46</v>
      </c>
      <c r="BI29" s="11">
        <f>MAX($W12:$AA12)</f>
        <v>2.6021341463414633</v>
      </c>
      <c r="BJ29" s="11">
        <f>_xlfn.IFNA(VLOOKUP($BI29, $W12:$AH12,8,0), _xlfn.IFNA(VLOOKUP($BI29, $X12:$AH12,8,0), _xlfn.IFNA(VLOOKUP($BI29, $Y12:$AH12,8,0), _xlfn.IFNA(VLOOKUP($BI29, $Z12:$AH12,8,0), VLOOKUP($BI29, $AA12:$AH12,8,0)))))</f>
        <v>0.17697830085842758</v>
      </c>
      <c r="BL29" s="2" t="s">
        <v>46</v>
      </c>
      <c r="BM29" s="11">
        <f>MAX($W13:$AA13)</f>
        <v>1.4817708333333333</v>
      </c>
      <c r="BN29" s="11">
        <f>_xlfn.IFNA(VLOOKUP($BM29, $W13:$AH13,8,0), _xlfn.IFNA(VLOOKUP($BM29, $X13:$AH13,8,0), _xlfn.IFNA(VLOOKUP($BM29, $Y13:$AH13,8,0), _xlfn.IFNA(VLOOKUP($BM29, $Z13:$AH13,8,0), VLOOKUP($BM29, $AA13:$AH13,8,0)))))</f>
        <v>7.4924348230912485E-2</v>
      </c>
      <c r="BP29" s="2" t="s">
        <v>46</v>
      </c>
      <c r="BQ29" s="11">
        <f>MAX($W14:$AA14)</f>
        <v>2.1553030303030303</v>
      </c>
      <c r="BR29" s="11">
        <f>_xlfn.IFNA(VLOOKUP($BQ29, $W14:$AH14,8,0), _xlfn.IFNA(VLOOKUP($BQ29, $X14:$AH14,8,0), _xlfn.IFNA(VLOOKUP($BQ29, $Y14:$AH14,8,0), _xlfn.IFNA(VLOOKUP($BQ29, $Z14:$AH14,8,0), VLOOKUP($BQ29, $AA14:$AH14,8,0)))))</f>
        <v>0.13683976637887252</v>
      </c>
    </row>
    <row r="30" spans="1:70" s="3" customFormat="1" x14ac:dyDescent="0.3">
      <c r="O30" s="7">
        <f t="shared" si="23"/>
        <v>0</v>
      </c>
      <c r="P30" s="7">
        <f t="shared" si="23"/>
        <v>0</v>
      </c>
      <c r="Q30" s="7">
        <f t="shared" si="23"/>
        <v>0</v>
      </c>
      <c r="R30" s="7">
        <f t="shared" si="23"/>
        <v>0</v>
      </c>
      <c r="S30" s="7">
        <f t="shared" si="23"/>
        <v>0</v>
      </c>
      <c r="T30" s="7"/>
      <c r="U30" s="7"/>
      <c r="V30" s="7"/>
      <c r="W30" s="5"/>
      <c r="X30" s="5"/>
      <c r="Y30" s="5"/>
      <c r="Z30" s="5"/>
      <c r="AA30" s="5"/>
      <c r="AB30" s="5"/>
      <c r="AC30" s="5"/>
      <c r="AD30" s="5">
        <f t="shared" si="26"/>
        <v>0</v>
      </c>
      <c r="AE30" s="5">
        <f t="shared" si="26"/>
        <v>0</v>
      </c>
      <c r="AF30" s="5">
        <f t="shared" si="26"/>
        <v>0</v>
      </c>
      <c r="AG30" s="5">
        <f t="shared" si="26"/>
        <v>0</v>
      </c>
      <c r="AH30" s="5">
        <f t="shared" si="26"/>
        <v>0</v>
      </c>
      <c r="AQ30" s="27" t="s">
        <v>28</v>
      </c>
      <c r="AR30" s="28">
        <f t="shared" si="25"/>
        <v>2</v>
      </c>
      <c r="AS30" s="28">
        <f t="shared" si="25"/>
        <v>2</v>
      </c>
      <c r="AT30" s="17">
        <f t="shared" si="25"/>
        <v>1</v>
      </c>
      <c r="AU30" s="17">
        <f t="shared" si="25"/>
        <v>0</v>
      </c>
      <c r="AV30" s="29">
        <f t="shared" si="25"/>
        <v>0</v>
      </c>
      <c r="AW30" s="17"/>
      <c r="AX30" s="3" t="s">
        <v>48</v>
      </c>
      <c r="AY30" s="18">
        <f>MAX(W15:AA18)</f>
        <v>10.735849056603774</v>
      </c>
      <c r="AZ30" s="11">
        <f>_xlfn.IFNA(VLOOKUP(AY30, W15:AH18,8,0), _xlfn.IFNA(VLOOKUP(AY30, X15:AH18,8,0), _xlfn.IFNA(VLOOKUP(AY30, Y15:AH18,8,0), _xlfn.IFNA(VLOOKUP(AY30, Z15:AH18,8,0), VLOOKUP(AY30, AA15:AH18,8,0)))))</f>
        <v>0.75471698113207553</v>
      </c>
      <c r="BA30" s="3" t="s">
        <v>48</v>
      </c>
      <c r="BB30" s="18">
        <f>MAX(AD15:AH18)</f>
        <v>0.75471698113207553</v>
      </c>
      <c r="BD30" s="3" t="s">
        <v>48</v>
      </c>
      <c r="BE30" s="18">
        <f>MAX($W15:$AA15)</f>
        <v>10.735849056603774</v>
      </c>
      <c r="BF30" s="18">
        <f>_xlfn.IFNA(VLOOKUP($BE30, $W15:$AH15,8,0), _xlfn.IFNA(VLOOKUP($BE30, $X15:$AH15,8,0), _xlfn.IFNA(VLOOKUP($BE30, $Y15:$AH15,8,0), _xlfn.IFNA(VLOOKUP($BE30, $Z15:$AH15,8,0), VLOOKUP($BE30, $AA15:$AH15,8,0)))))</f>
        <v>0.75471698113207553</v>
      </c>
      <c r="BH30" s="3" t="s">
        <v>48</v>
      </c>
      <c r="BI30" s="18">
        <f>MAX($W16:$AA16)</f>
        <v>3.0673854447439353</v>
      </c>
      <c r="BJ30" s="18">
        <f>_xlfn.IFNA(VLOOKUP($BI30, $W16:$AH16,8,0), _xlfn.IFNA(VLOOKUP($BI30, $X16:$AH16,8,0), _xlfn.IFNA(VLOOKUP($BI30, $Y16:$AH16,8,0), _xlfn.IFNA(VLOOKUP($BI30, $Z16:$AH16,8,0), VLOOKUP($BI30, $AA16:$AH16,8,0)))))</f>
        <v>0.22155185022670762</v>
      </c>
      <c r="BL30" s="3" t="s">
        <v>48</v>
      </c>
      <c r="BM30" s="18">
        <f>MAX($W17:$AA17)</f>
        <v>6.1347708894878705</v>
      </c>
      <c r="BN30" s="18">
        <f>_xlfn.IFNA(VLOOKUP($BM30, $W17:$AH17,8,0), _xlfn.IFNA(VLOOKUP($BM30, $X17:$AH17,8,0), _xlfn.IFNA(VLOOKUP($BM30, $Y17:$AH17,8,0), _xlfn.IFNA(VLOOKUP($BM30, $Z17:$AH17,8,0), VLOOKUP($BM30, $AA17:$AH17,8,0)))))</f>
        <v>0.44483796151194133</v>
      </c>
      <c r="BP30" s="3" t="s">
        <v>48</v>
      </c>
      <c r="BQ30" s="18">
        <f>MAX($W18:$AA18)</f>
        <v>2.6839622641509435</v>
      </c>
      <c r="BR30" s="18">
        <f>_xlfn.IFNA(VLOOKUP($BQ30, $W18:$AH18,8,0), _xlfn.IFNA(VLOOKUP($BQ30, $X18:$AH18,8,0), _xlfn.IFNA(VLOOKUP($BQ30, $Y18:$AH18,8,0), _xlfn.IFNA(VLOOKUP($BQ30, $Z18:$AH18,8,0), VLOOKUP($BQ30, $AA18:$AH18,8,0)))))</f>
        <v>0.19464403247038173</v>
      </c>
    </row>
    <row r="31" spans="1:70" x14ac:dyDescent="0.3">
      <c r="A31" s="9"/>
      <c r="C31" s="1"/>
      <c r="D31" s="1"/>
      <c r="E31" s="1"/>
      <c r="F31" s="1"/>
      <c r="G31" s="1"/>
      <c r="I31" s="1"/>
      <c r="J31" s="1"/>
      <c r="K31" s="1"/>
      <c r="L31" s="1"/>
      <c r="M31" s="1"/>
      <c r="O31" s="6">
        <f t="shared" si="23"/>
        <v>0</v>
      </c>
      <c r="P31" s="6">
        <f t="shared" si="23"/>
        <v>0</v>
      </c>
      <c r="Q31" s="6">
        <f t="shared" si="23"/>
        <v>0</v>
      </c>
      <c r="R31" s="6">
        <f t="shared" si="23"/>
        <v>0</v>
      </c>
      <c r="S31" s="6">
        <f t="shared" si="23"/>
        <v>0</v>
      </c>
      <c r="T31" s="6"/>
      <c r="U31" s="6"/>
      <c r="V31" s="6"/>
      <c r="W31" s="4"/>
      <c r="X31" s="4"/>
      <c r="Y31" s="4"/>
      <c r="Z31" s="4"/>
      <c r="AA31" s="4"/>
      <c r="AB31" s="4"/>
      <c r="AC31" s="4"/>
      <c r="AD31" s="4">
        <f t="shared" ref="AD31:AH34" si="27">IF(C31&gt;0,((I31*((3*55)+C31))/(4*C31*55))*(1-(C31-I31)/(604-55)),0)</f>
        <v>0</v>
      </c>
      <c r="AE31" s="4">
        <f t="shared" si="27"/>
        <v>0</v>
      </c>
      <c r="AF31" s="4">
        <f t="shared" si="27"/>
        <v>0</v>
      </c>
      <c r="AG31" s="4">
        <f t="shared" si="27"/>
        <v>0</v>
      </c>
      <c r="AH31" s="4">
        <f t="shared" si="27"/>
        <v>0</v>
      </c>
      <c r="AX31" s="2" t="s">
        <v>47</v>
      </c>
      <c r="AY31" s="11">
        <f>MAX(W19:AA22)</f>
        <v>1.426065162907268</v>
      </c>
      <c r="AZ31" s="11">
        <f>_xlfn.IFNA(VLOOKUP(AY31, W19:AH22,8,0), _xlfn.IFNA(VLOOKUP(AY31, X19:AH22,8,0), _xlfn.IFNA(VLOOKUP(AY31, Y19:AH22,8,0), _xlfn.IFNA(VLOOKUP(AY31, Z19:AH22,8,0), VLOOKUP(AY31, AA19:AH22,8,0)))))</f>
        <v>0.1102218436716792</v>
      </c>
      <c r="BA31" s="2" t="s">
        <v>47</v>
      </c>
      <c r="BB31" s="11">
        <f>MAX(AD19:AH22)</f>
        <v>0.1102218436716792</v>
      </c>
      <c r="BD31" s="2" t="s">
        <v>47</v>
      </c>
      <c r="BE31" s="11">
        <f>MAX($W19:$AA19)</f>
        <v>0.35180462168637455</v>
      </c>
      <c r="BF31" s="11">
        <f>_xlfn.IFNA(VLOOKUP($BE31, $W19:$AH19,8,0), _xlfn.IFNA(VLOOKUP($BE31, $X19:$AH19,8,0), _xlfn.IFNA(VLOOKUP($BE31, $Y19:$AH19,8,0), _xlfn.IFNA(VLOOKUP($BE31, $Z19:$AH19,8,0), VLOOKUP($BE31, $AA19:$AH19,8,0)))))</f>
        <v>3.5205459270422755E-2</v>
      </c>
      <c r="BH31" s="2" t="s">
        <v>47</v>
      </c>
      <c r="BI31" s="11">
        <f>MAX($W20:$AA20)</f>
        <v>1.426065162907268</v>
      </c>
      <c r="BJ31" s="11">
        <f>_xlfn.IFNA(VLOOKUP($BI31, $W20:$AH20,8,0), _xlfn.IFNA(VLOOKUP($BI31, $X20:$AH20,8,0), _xlfn.IFNA(VLOOKUP($BI31, $Y20:$AH20,8,0), _xlfn.IFNA(VLOOKUP($BI31, $Z20:$AH20,8,0), VLOOKUP($BI31, $AA20:$AH20,8,0)))))</f>
        <v>0.1102218436716792</v>
      </c>
      <c r="BL31" s="2" t="s">
        <v>47</v>
      </c>
      <c r="BM31" s="11">
        <f>MAX($W21:$AA21)</f>
        <v>0.39578019939717135</v>
      </c>
      <c r="BN31" s="11">
        <f>_xlfn.IFNA(VLOOKUP($BM31, $W21:$AH21,8,0), _xlfn.IFNA(VLOOKUP($BM31, $X21:$AH21,8,0), _xlfn.IFNA(VLOOKUP($BM31, $Y21:$AH21,8,0), _xlfn.IFNA(VLOOKUP($BM31, $Z21:$AH21,8,0), VLOOKUP($BM31, $AA21:$AH21,8,0)))))</f>
        <v>3.9741316224205896E-2</v>
      </c>
      <c r="BP31" s="2" t="s">
        <v>47</v>
      </c>
      <c r="BQ31" s="11">
        <f>MAX($W22:$AA22)</f>
        <v>0.57407096014797376</v>
      </c>
      <c r="BR31" s="11">
        <f>_xlfn.IFNA(VLOOKUP($BQ31, $W22:$AH22,8,0), _xlfn.IFNA(VLOOKUP($BQ31, $X22:$AH22,8,0), _xlfn.IFNA(VLOOKUP($BQ31, $Y22:$AH22,8,0), _xlfn.IFNA(VLOOKUP($BQ31, $Z22:$AH22,8,0), VLOOKUP($BQ31, $AA22:$AH22,8,0)))))</f>
        <v>5.1740241928703551E-2</v>
      </c>
    </row>
    <row r="32" spans="1:70" x14ac:dyDescent="0.3">
      <c r="C32" s="1"/>
      <c r="D32" s="1"/>
      <c r="E32" s="1"/>
      <c r="F32" s="1"/>
      <c r="G32" s="1"/>
      <c r="I32" s="1"/>
      <c r="J32" s="1"/>
      <c r="K32" s="1"/>
      <c r="L32" s="1"/>
      <c r="M32" s="1"/>
      <c r="O32" s="6">
        <f t="shared" si="23"/>
        <v>0</v>
      </c>
      <c r="P32" s="6">
        <f t="shared" si="23"/>
        <v>0</v>
      </c>
      <c r="Q32" s="6">
        <f t="shared" si="23"/>
        <v>0</v>
      </c>
      <c r="R32" s="6">
        <f t="shared" si="23"/>
        <v>0</v>
      </c>
      <c r="S32" s="6">
        <f t="shared" si="23"/>
        <v>0</v>
      </c>
      <c r="T32" s="6"/>
      <c r="U32" s="6"/>
      <c r="V32" s="6"/>
      <c r="W32" s="4"/>
      <c r="X32" s="4"/>
      <c r="Y32" s="4"/>
      <c r="Z32" s="4"/>
      <c r="AA32" s="4"/>
      <c r="AB32" s="4"/>
      <c r="AC32" s="4"/>
      <c r="AD32" s="4">
        <f t="shared" si="27"/>
        <v>0</v>
      </c>
      <c r="AE32" s="4">
        <f t="shared" si="27"/>
        <v>0</v>
      </c>
      <c r="AF32" s="4">
        <f t="shared" si="27"/>
        <v>0</v>
      </c>
      <c r="AG32" s="4">
        <f t="shared" si="27"/>
        <v>0</v>
      </c>
      <c r="AH32" s="4">
        <f t="shared" si="27"/>
        <v>0</v>
      </c>
      <c r="AQ32" s="2" t="s">
        <v>30</v>
      </c>
      <c r="AY32" s="11"/>
      <c r="AZ32" s="11"/>
      <c r="BB32" s="11"/>
    </row>
    <row r="33" spans="1:69" x14ac:dyDescent="0.3">
      <c r="C33" s="1"/>
      <c r="D33" s="1"/>
      <c r="E33" s="1"/>
      <c r="F33" s="1"/>
      <c r="G33" s="1"/>
      <c r="I33" s="1"/>
      <c r="J33" s="1"/>
      <c r="K33" s="1"/>
      <c r="L33" s="1"/>
      <c r="M33" s="1"/>
      <c r="O33" s="6">
        <f t="shared" si="23"/>
        <v>0</v>
      </c>
      <c r="P33" s="6">
        <f t="shared" si="23"/>
        <v>0</v>
      </c>
      <c r="Q33" s="6">
        <f t="shared" si="23"/>
        <v>0</v>
      </c>
      <c r="R33" s="6">
        <f t="shared" si="23"/>
        <v>0</v>
      </c>
      <c r="S33" s="6">
        <f t="shared" si="23"/>
        <v>0</v>
      </c>
      <c r="T33" s="6"/>
      <c r="U33" s="6"/>
      <c r="V33" s="6"/>
      <c r="W33" s="4"/>
      <c r="X33" s="4"/>
      <c r="Y33" s="4"/>
      <c r="Z33" s="4"/>
      <c r="AA33" s="4"/>
      <c r="AB33" s="4"/>
      <c r="AC33" s="4"/>
      <c r="AD33" s="4">
        <f t="shared" si="27"/>
        <v>0</v>
      </c>
      <c r="AE33" s="4">
        <f t="shared" si="27"/>
        <v>0</v>
      </c>
      <c r="AF33" s="4">
        <f t="shared" si="27"/>
        <v>0</v>
      </c>
      <c r="AG33" s="4">
        <f t="shared" si="27"/>
        <v>0</v>
      </c>
      <c r="AH33" s="4">
        <f t="shared" si="27"/>
        <v>0</v>
      </c>
      <c r="AQ33" s="21" t="s">
        <v>25</v>
      </c>
      <c r="AR33" s="13">
        <f>COUNTIF(W3, "&gt;2") + COUNTIF(W7, "&gt;2") + COUNTIF(W11, "&gt;2") + COUNTIF(W15, "&gt;2") + COUNTIF(W19, "&gt;2") + COUNTIF(W23, "&gt;2") + COUNTIF(W27, "&gt;2") + COUNTIF(W31, "&gt;2")</f>
        <v>0</v>
      </c>
      <c r="AS33" s="13">
        <f>COUNTIF(X3, "&gt;2") + COUNTIF(X7, "&gt;2") + COUNTIF(X11, "&gt;2") + COUNTIF(X15, "&gt;2") + COUNTIF(X19, "&gt;2") + COUNTIF(X23, "&gt;2") + COUNTIF(X27, "&gt;2") + COUNTIF(X31, "&gt;2")</f>
        <v>1</v>
      </c>
      <c r="AT33" s="13">
        <f>COUNTIF(Y3, "&gt;2") + COUNTIF(Y7, "&gt;2") + COUNTIF(Y11, "&gt;2") + COUNTIF(Y15, "&gt;2") + COUNTIF(Y19, "&gt;2") + COUNTIF(Y23, "&gt;2") + COUNTIF(Y27, "&gt;2") + COUNTIF(Y31, "&gt;2")</f>
        <v>1</v>
      </c>
      <c r="AU33" s="13">
        <f>COUNTIF(Z3, "&gt;2") + COUNTIF(Z7, "&gt;2") + COUNTIF(Z11, "&gt;2") + COUNTIF(Z15, "&gt;2") + COUNTIF(Z19, "&gt;2") + COUNTIF(Z23, "&gt;2") + COUNTIF(Z27, "&gt;2") + COUNTIF(Z31, "&gt;2")</f>
        <v>0</v>
      </c>
      <c r="AV33" s="23">
        <f>COUNTIF(AA3, "&gt;2") + COUNTIF(AA7, "&gt;2") + COUNTIF(AA11, "&gt;2") + COUNTIF(AA15, "&gt;2") + COUNTIF(AA19, "&gt;2") + COUNTIF(AA23, "&gt;2") + COUNTIF(AA27, "&gt;2") + COUNTIF(AA31, "&gt;2")</f>
        <v>0</v>
      </c>
      <c r="AW33" s="10"/>
      <c r="AY33" s="11"/>
      <c r="AZ33" s="11"/>
      <c r="BB33" s="11"/>
    </row>
    <row r="34" spans="1:69" s="3" customFormat="1" x14ac:dyDescent="0.3">
      <c r="O34" s="7">
        <f t="shared" si="23"/>
        <v>0</v>
      </c>
      <c r="P34" s="7">
        <f t="shared" si="23"/>
        <v>0</v>
      </c>
      <c r="Q34" s="7">
        <f t="shared" si="23"/>
        <v>0</v>
      </c>
      <c r="R34" s="7">
        <f t="shared" si="23"/>
        <v>0</v>
      </c>
      <c r="S34" s="7">
        <f t="shared" si="23"/>
        <v>0</v>
      </c>
      <c r="T34" s="7"/>
      <c r="U34" s="7"/>
      <c r="V34" s="7"/>
      <c r="W34" s="5"/>
      <c r="X34" s="5"/>
      <c r="Y34" s="5"/>
      <c r="Z34" s="5"/>
      <c r="AA34" s="5"/>
      <c r="AB34" s="5"/>
      <c r="AC34" s="5"/>
      <c r="AD34" s="5">
        <f t="shared" si="27"/>
        <v>0</v>
      </c>
      <c r="AE34" s="5">
        <f t="shared" si="27"/>
        <v>0</v>
      </c>
      <c r="AF34" s="5">
        <f t="shared" si="27"/>
        <v>0</v>
      </c>
      <c r="AG34" s="5">
        <f t="shared" si="27"/>
        <v>0</v>
      </c>
      <c r="AH34" s="5">
        <f t="shared" si="27"/>
        <v>0</v>
      </c>
      <c r="AQ34" s="24" t="s">
        <v>26</v>
      </c>
      <c r="AR34" s="10">
        <f t="shared" ref="AR34:AV36" si="28">COUNTIF(W4, "&gt;2") + COUNTIF(W8, "&gt;2") + COUNTIF(W12, "&gt;2") + COUNTIF(W16, "&gt;2") + COUNTIF(W20, "&gt;2") + COUNTIF(W24, "&gt;2") + COUNTIF(W28, "&gt;2") + COUNTIF(W32, "&gt;2")</f>
        <v>1</v>
      </c>
      <c r="AS34" s="10">
        <f t="shared" si="28"/>
        <v>1</v>
      </c>
      <c r="AT34" s="10">
        <f t="shared" si="28"/>
        <v>0</v>
      </c>
      <c r="AU34" s="10">
        <f t="shared" si="28"/>
        <v>0</v>
      </c>
      <c r="AV34" s="26">
        <f t="shared" si="28"/>
        <v>0</v>
      </c>
      <c r="AW34" s="17"/>
      <c r="AY34" s="18"/>
      <c r="AZ34" s="11"/>
      <c r="BB34" s="18"/>
    </row>
    <row r="35" spans="1:69" x14ac:dyDescent="0.3">
      <c r="AQ35" s="24" t="s">
        <v>27</v>
      </c>
      <c r="AR35" s="10">
        <f t="shared" si="28"/>
        <v>0</v>
      </c>
      <c r="AS35" s="10">
        <f t="shared" si="28"/>
        <v>0</v>
      </c>
      <c r="AT35" s="10">
        <f t="shared" si="28"/>
        <v>1</v>
      </c>
      <c r="AU35" s="10">
        <f t="shared" si="28"/>
        <v>0</v>
      </c>
      <c r="AV35" s="26">
        <f t="shared" si="28"/>
        <v>0</v>
      </c>
      <c r="AW35" s="10"/>
    </row>
    <row r="36" spans="1:69" x14ac:dyDescent="0.3">
      <c r="AQ36" s="24" t="s">
        <v>28</v>
      </c>
      <c r="AR36" s="10">
        <f t="shared" si="28"/>
        <v>0</v>
      </c>
      <c r="AS36" s="10">
        <f t="shared" si="28"/>
        <v>2</v>
      </c>
      <c r="AT36" s="10">
        <f t="shared" si="28"/>
        <v>1</v>
      </c>
      <c r="AU36" s="10">
        <f t="shared" si="28"/>
        <v>0</v>
      </c>
      <c r="AV36" s="26">
        <f t="shared" si="28"/>
        <v>0</v>
      </c>
      <c r="AW36" s="10"/>
      <c r="AX36" s="2" t="s">
        <v>33</v>
      </c>
      <c r="AY36" s="2">
        <f>COUNTIF(AY27:AY31, "&gt;1.5")</f>
        <v>3</v>
      </c>
      <c r="BD36" s="2" t="s">
        <v>33</v>
      </c>
      <c r="BE36" s="2">
        <f>COUNTIF(BE27:BE34, "&gt;1.5")</f>
        <v>1</v>
      </c>
      <c r="BH36" s="2" t="s">
        <v>33</v>
      </c>
      <c r="BI36" s="2">
        <f>COUNTIF(BI27:BI34, "&gt;1.5")</f>
        <v>2</v>
      </c>
      <c r="BL36" s="2" t="s">
        <v>33</v>
      </c>
      <c r="BM36" s="2">
        <f>COUNTIF(BM27:BM34, "&gt;1.5")</f>
        <v>1</v>
      </c>
      <c r="BP36" s="2" t="s">
        <v>33</v>
      </c>
      <c r="BQ36" s="2">
        <f>COUNTIF(BQ27:BQ34, "&gt;1.5")</f>
        <v>3</v>
      </c>
    </row>
    <row r="37" spans="1:69" x14ac:dyDescent="0.3">
      <c r="A37" s="2" t="s">
        <v>39</v>
      </c>
      <c r="AQ37" s="27"/>
      <c r="AR37" s="3"/>
      <c r="AS37" s="3"/>
      <c r="AT37" s="3"/>
      <c r="AU37" s="3"/>
      <c r="AV37" s="30"/>
      <c r="AX37" s="2" t="s">
        <v>34</v>
      </c>
      <c r="AY37" s="2">
        <f>COUNTIF(AY27:AY31, "&gt;2")</f>
        <v>3</v>
      </c>
      <c r="BD37" s="2" t="s">
        <v>34</v>
      </c>
      <c r="BE37" s="2">
        <f>COUNTIF(BE27:BE34, "&gt;2")</f>
        <v>1</v>
      </c>
      <c r="BH37" s="2" t="s">
        <v>34</v>
      </c>
      <c r="BI37" s="2">
        <f>COUNTIF(BI27:BI34, "&gt;2")</f>
        <v>2</v>
      </c>
      <c r="BL37" s="2" t="s">
        <v>34</v>
      </c>
      <c r="BM37" s="2">
        <f>COUNTIF(BM27:BM34, "&gt;2")</f>
        <v>1</v>
      </c>
      <c r="BP37" s="2" t="s">
        <v>34</v>
      </c>
      <c r="BQ37" s="2">
        <f>COUNTIF(BQ27:BQ34, "&gt;2")</f>
        <v>3</v>
      </c>
    </row>
    <row r="39" spans="1:69" x14ac:dyDescent="0.3">
      <c r="AX39" s="3" t="s">
        <v>36</v>
      </c>
      <c r="AY39" s="3"/>
      <c r="BA39" s="2" t="s">
        <v>49</v>
      </c>
    </row>
    <row r="40" spans="1:69" x14ac:dyDescent="0.3">
      <c r="AX40" s="2" t="s">
        <v>44</v>
      </c>
      <c r="AY40" s="2" t="str">
        <f>IF(COUNTIF(W3:AA3,AY27), B3, IF(COUNTIF(W4:AA4,AY27), B4, IF(COUNTIF(W5:AA5,AY27), B5, B6)))</f>
        <v>dU</v>
      </c>
      <c r="BA40" s="2" t="str">
        <f>ROUND(AY27, 2) &amp; " (" &amp; ROUND(AZ27, 2) &amp; ")"</f>
        <v>2.92 (0.25)</v>
      </c>
    </row>
    <row r="41" spans="1:69" x14ac:dyDescent="0.3">
      <c r="AX41" s="2" t="s">
        <v>45</v>
      </c>
      <c r="AY41" s="2" t="str">
        <f>IF(COUNTIF(W7:AA7,AY28), B7, IF(COUNTIF(W8:AA8,AY28), B8, IF(COUNTIF(W9:AA9,AY28), B9, B10)))</f>
        <v>dU(class)</v>
      </c>
      <c r="BA41" s="2" t="str">
        <f t="shared" ref="BA41:BA43" si="29">ROUND(AY28, 2) &amp; " (" &amp; ROUND(AZ28, 2) &amp; ")"</f>
        <v>1.01 (0.12)</v>
      </c>
    </row>
    <row r="42" spans="1:69" x14ac:dyDescent="0.3">
      <c r="AX42" s="2" t="s">
        <v>46</v>
      </c>
      <c r="AY42" s="2" t="str">
        <f>IF(COUNTIF(W11:AA11,AY29), B11, IF(COUNTIF(W12:AA12,AY29), B12, IF(COUNTIF(W13:AA13,AY29), B13, B14)))</f>
        <v>dE</v>
      </c>
      <c r="BA42" s="2" t="str">
        <f t="shared" si="29"/>
        <v>2.6 (0.18)</v>
      </c>
    </row>
    <row r="43" spans="1:69" x14ac:dyDescent="0.3">
      <c r="AX43" s="3" t="s">
        <v>48</v>
      </c>
      <c r="AY43" s="2" t="str">
        <f>IF(COUNTIF(W15:AA15,AY30), B15, IF(COUNTIF(W16:AA16,AY30), B16, IF(COUNTIF(W17:AA17,AY30), B17, B18)))</f>
        <v>dE(class)</v>
      </c>
      <c r="BA43" s="2" t="str">
        <f t="shared" si="29"/>
        <v>10.74 (0.75)</v>
      </c>
    </row>
    <row r="44" spans="1:69" x14ac:dyDescent="0.3">
      <c r="AX44" s="2" t="s">
        <v>47</v>
      </c>
      <c r="AY44" s="2" t="str">
        <f>IF(COUNTIF(W19:AA19,AY31), B19, IF(COUNTIF(W20:AA20,AY31), B20, IF(COUNTIF(W21:AA21,AY31), B21, B22)))</f>
        <v>dE</v>
      </c>
      <c r="BA44" s="2" t="str">
        <f>ROUND(AY31, 2) &amp; " (" &amp; ROUND(AZ31, 2) &amp; ")"</f>
        <v>1.43 (0.11)</v>
      </c>
    </row>
    <row r="49" spans="50:52" x14ac:dyDescent="0.3">
      <c r="AX49" s="2" t="s">
        <v>37</v>
      </c>
      <c r="AY49" s="2" t="s">
        <v>38</v>
      </c>
    </row>
    <row r="50" spans="50:52" x14ac:dyDescent="0.3">
      <c r="AX50" s="2" t="s">
        <v>25</v>
      </c>
      <c r="AY50" s="2">
        <f>COUNTIF(AY$40:AY$47, AX50)</f>
        <v>1</v>
      </c>
    </row>
    <row r="51" spans="50:52" x14ac:dyDescent="0.3">
      <c r="AX51" s="2" t="s">
        <v>26</v>
      </c>
      <c r="AY51" s="2">
        <f t="shared" ref="AY51:AY53" si="30">COUNTIF(AY$40:AY$47, AX51)</f>
        <v>2</v>
      </c>
    </row>
    <row r="52" spans="50:52" x14ac:dyDescent="0.3">
      <c r="AX52" s="2" t="s">
        <v>27</v>
      </c>
      <c r="AY52" s="2">
        <f t="shared" si="30"/>
        <v>1</v>
      </c>
    </row>
    <row r="53" spans="50:52" x14ac:dyDescent="0.3">
      <c r="AX53" s="2" t="s">
        <v>28</v>
      </c>
      <c r="AY53" s="2">
        <f t="shared" si="30"/>
        <v>1</v>
      </c>
    </row>
    <row r="55" spans="50:52" x14ac:dyDescent="0.3">
      <c r="AX55" s="2" t="s">
        <v>37</v>
      </c>
      <c r="AY55" s="2" t="s">
        <v>41</v>
      </c>
      <c r="AZ55" s="2" t="s">
        <v>42</v>
      </c>
    </row>
    <row r="56" spans="50:52" x14ac:dyDescent="0.3">
      <c r="AX56" s="2" t="s">
        <v>25</v>
      </c>
      <c r="AY56" s="2">
        <f>SUM(COUNTIF(AB3, "&gt;1.5"), COUNTIF(AB7, "&gt;1.5"), COUNTIF(AB11, "&gt;1.5"), COUNTIF(AB15, "&gt;1.5"), COUNTIF(AB19, "&gt;1.5"), COUNTIF(AB23, "&gt;1.5"), COUNTIF(AB27, "&gt;1.5"), COUNTIF(AB31, "&gt;1.5"))</f>
        <v>1</v>
      </c>
      <c r="AZ56" s="2">
        <f>SUM(COUNTIF(AB3, "&gt;2"), COUNTIF(AB7, "&gt;2"), COUNTIF(AB11, "&gt;2"), COUNTIF(AB15, "&gt;2"), COUNTIF(AB19, "&gt;2"), COUNTIF(AB23, "&gt;2"), COUNTIF(AB27, "&gt;2"), COUNTIF(AB31, "&gt;2"))</f>
        <v>1</v>
      </c>
    </row>
    <row r="57" spans="50:52" x14ac:dyDescent="0.3">
      <c r="AX57" s="2" t="s">
        <v>26</v>
      </c>
      <c r="AY57" s="2">
        <f>SUM(COUNTIF(AB4, "&gt;1.5"), COUNTIF(AB8, "&gt;1.5"), COUNTIF(AB12, "&gt;1.5"), COUNTIF(AB16, "&gt;1.5"), COUNTIF(AB20, "&gt;1.5"), COUNTIF(AB24, "&gt;1.5"), COUNTIF(AB28, "&gt;1.5"), COUNTIF(AB32, "&gt;1.5"))</f>
        <v>2</v>
      </c>
      <c r="AZ57" s="2">
        <f t="shared" ref="AZ57:AZ59" si="31">SUM(COUNTIF(AB4, "&gt;2"), COUNTIF(AB8, "&gt;2"), COUNTIF(AB12, "&gt;2"), COUNTIF(AB16, "&gt;2"), COUNTIF(AB20, "&gt;2"), COUNTIF(AB24, "&gt;2"), COUNTIF(AB28, "&gt;2"), COUNTIF(AB32, "&gt;2"))</f>
        <v>2</v>
      </c>
    </row>
    <row r="58" spans="50:52" x14ac:dyDescent="0.3">
      <c r="AX58" s="2" t="s">
        <v>27</v>
      </c>
      <c r="AY58" s="2">
        <f t="shared" ref="AY58:AY59" si="32">SUM(COUNTIF(AB5, "&gt;1.5"), COUNTIF(AB9, "&gt;1.5"), COUNTIF(AB13, "&gt;1.5"), COUNTIF(AB17, "&gt;1.5"), COUNTIF(AB21, "&gt;1.5"), COUNTIF(AB25, "&gt;1.5"), COUNTIF(AB29, "&gt;1.5"), COUNTIF(AB33, "&gt;1.5"))</f>
        <v>1</v>
      </c>
      <c r="AZ58" s="2">
        <f t="shared" si="31"/>
        <v>1</v>
      </c>
    </row>
    <row r="59" spans="50:52" x14ac:dyDescent="0.3">
      <c r="AX59" s="2" t="s">
        <v>28</v>
      </c>
      <c r="AY59" s="2">
        <f t="shared" si="32"/>
        <v>3</v>
      </c>
      <c r="AZ59" s="2">
        <f t="shared" si="31"/>
        <v>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308B0-E661-4D8B-BA70-0F60D2750615}">
  <dimension ref="A1:BR59"/>
  <sheetViews>
    <sheetView zoomScale="70" zoomScaleNormal="70" workbookViewId="0">
      <selection activeCell="I15" sqref="I15:M18"/>
    </sheetView>
  </sheetViews>
  <sheetFormatPr defaultRowHeight="14.4" x14ac:dyDescent="0.3"/>
  <cols>
    <col min="1" max="2" width="8.88671875" style="2"/>
    <col min="3" max="5" width="9.6640625" style="2" bestFit="1" customWidth="1"/>
    <col min="6" max="7" width="9.6640625" style="2" customWidth="1"/>
    <col min="8" max="13" width="8.88671875" style="2"/>
    <col min="14" max="19" width="0" style="2" hidden="1" customWidth="1"/>
    <col min="20" max="20" width="8.88671875" style="2" hidden="1" customWidth="1"/>
    <col min="21" max="22" width="8.88671875" style="2" customWidth="1"/>
    <col min="23" max="36" width="8.88671875" style="2"/>
    <col min="37" max="37" width="12.77734375" style="2" bestFit="1" customWidth="1"/>
    <col min="38" max="43" width="8.88671875" style="2"/>
    <col min="44" max="46" width="9.33203125" style="2" bestFit="1" customWidth="1"/>
    <col min="47" max="49" width="9.33203125" style="2" customWidth="1"/>
    <col min="50" max="16384" width="8.88671875" style="2"/>
  </cols>
  <sheetData>
    <row r="1" spans="1:60" x14ac:dyDescent="0.3">
      <c r="E1" s="2" t="s">
        <v>0</v>
      </c>
      <c r="K1" s="2" t="s">
        <v>1</v>
      </c>
      <c r="P1" s="2" t="s">
        <v>2</v>
      </c>
      <c r="U1" s="2" t="s">
        <v>3</v>
      </c>
      <c r="Y1" s="2" t="s">
        <v>4</v>
      </c>
      <c r="AF1" s="2" t="s">
        <v>5</v>
      </c>
      <c r="AM1" s="2" t="s">
        <v>6</v>
      </c>
      <c r="AT1" s="2" t="s">
        <v>7</v>
      </c>
      <c r="AZ1" s="2" t="s">
        <v>8</v>
      </c>
      <c r="BF1" s="2" t="s">
        <v>9</v>
      </c>
    </row>
    <row r="2" spans="1:60" s="3" customFormat="1" x14ac:dyDescent="0.3"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W2" s="3" t="s">
        <v>15</v>
      </c>
      <c r="X2" s="3" t="s">
        <v>16</v>
      </c>
      <c r="Y2" s="3" t="s">
        <v>17</v>
      </c>
      <c r="Z2" s="3" t="s">
        <v>18</v>
      </c>
      <c r="AA2" s="3" t="s">
        <v>19</v>
      </c>
      <c r="AB2" s="3" t="s">
        <v>43</v>
      </c>
      <c r="AD2" s="3" t="s">
        <v>15</v>
      </c>
      <c r="AE2" s="3" t="s">
        <v>16</v>
      </c>
      <c r="AF2" s="3" t="s">
        <v>17</v>
      </c>
      <c r="AG2" s="3" t="s">
        <v>18</v>
      </c>
      <c r="AH2" s="3" t="s">
        <v>19</v>
      </c>
      <c r="AK2" s="3" t="s">
        <v>20</v>
      </c>
      <c r="AL2" s="3" t="s">
        <v>21</v>
      </c>
      <c r="AM2" s="3" t="s">
        <v>22</v>
      </c>
      <c r="AN2" s="3" t="s">
        <v>23</v>
      </c>
      <c r="AO2" s="3" t="s">
        <v>24</v>
      </c>
      <c r="AR2" s="3" t="s">
        <v>20</v>
      </c>
      <c r="AS2" s="3" t="s">
        <v>21</v>
      </c>
      <c r="AT2" s="3" t="s">
        <v>22</v>
      </c>
      <c r="AU2" s="3" t="s">
        <v>23</v>
      </c>
      <c r="AV2" s="3" t="s">
        <v>24</v>
      </c>
      <c r="AX2" s="3" t="s">
        <v>20</v>
      </c>
      <c r="AY2" s="3" t="s">
        <v>21</v>
      </c>
      <c r="AZ2" s="3" t="s">
        <v>22</v>
      </c>
      <c r="BA2" s="3" t="s">
        <v>23</v>
      </c>
      <c r="BB2" s="3" t="s">
        <v>24</v>
      </c>
      <c r="BD2" s="3" t="s">
        <v>20</v>
      </c>
      <c r="BE2" s="3" t="s">
        <v>21</v>
      </c>
      <c r="BF2" s="3" t="s">
        <v>22</v>
      </c>
      <c r="BG2" s="3" t="s">
        <v>23</v>
      </c>
      <c r="BH2" s="3" t="s">
        <v>24</v>
      </c>
    </row>
    <row r="3" spans="1:60" x14ac:dyDescent="0.3">
      <c r="A3" s="9" t="s">
        <v>44</v>
      </c>
      <c r="B3" s="2" t="s">
        <v>25</v>
      </c>
      <c r="C3" s="2">
        <v>559</v>
      </c>
      <c r="D3" s="2">
        <v>418</v>
      </c>
      <c r="E3" s="2">
        <v>98</v>
      </c>
      <c r="F3" s="2">
        <v>7</v>
      </c>
      <c r="G3" s="2">
        <v>0</v>
      </c>
      <c r="I3" s="2">
        <v>64</v>
      </c>
      <c r="J3" s="2">
        <v>44</v>
      </c>
      <c r="K3" s="2">
        <v>10</v>
      </c>
      <c r="L3" s="2">
        <v>1</v>
      </c>
      <c r="M3" s="2">
        <v>0</v>
      </c>
      <c r="O3" s="6">
        <f>IF(I3&gt;0, I3/C3, 0)</f>
        <v>0.11449016100178891</v>
      </c>
      <c r="P3" s="6">
        <f>IF(J3&gt;0, J3/D3, 0)</f>
        <v>0.10526315789473684</v>
      </c>
      <c r="Q3" s="6">
        <f>IF(K3&gt;0, K3/E3, 0)</f>
        <v>0.10204081632653061</v>
      </c>
      <c r="R3" s="6">
        <f>IF(L3&gt;0, L3/F3, 0)</f>
        <v>0.14285714285714285</v>
      </c>
      <c r="S3" s="6">
        <f>IF(M3&gt;0, M3/G3, 0)</f>
        <v>0</v>
      </c>
      <c r="T3" s="6"/>
      <c r="U3" s="6">
        <f>65/569</f>
        <v>0.11423550087873462</v>
      </c>
      <c r="V3" s="6"/>
      <c r="W3" s="4">
        <f>O3/$U3</f>
        <v>1.0022292555387369</v>
      </c>
      <c r="X3" s="4">
        <f>P3/$U3</f>
        <v>0.92145748987854248</v>
      </c>
      <c r="Y3" s="4">
        <f>Q3/$U3</f>
        <v>0.8932496075353219</v>
      </c>
      <c r="Z3" s="4">
        <f>R3/$U3</f>
        <v>1.2505494505494505</v>
      </c>
      <c r="AA3" s="4">
        <f>S3/$U3</f>
        <v>0</v>
      </c>
      <c r="AB3" s="4">
        <f>MAX(W3:AA3)</f>
        <v>1.2505494505494505</v>
      </c>
      <c r="AC3" s="4"/>
      <c r="AD3" s="4">
        <f>IF(C3&gt;0,((I3*((3*65)+C3))/(4*C3*65))*(1-(C3-I3)/(569-65)),0)</f>
        <v>5.9289547661640846E-3</v>
      </c>
      <c r="AE3" s="4">
        <f t="shared" ref="AE3:AH6" si="0">IF(D3&gt;0,((J3*((3*65)+D3))/(4*D3*65))*(1-(D3-J3)/(569-65)),0)</f>
        <v>6.4014202172096898E-2</v>
      </c>
      <c r="AF3" s="4">
        <f t="shared" si="0"/>
        <v>9.4914156138645928E-2</v>
      </c>
      <c r="AG3" s="4">
        <f t="shared" si="0"/>
        <v>0.1096677132391418</v>
      </c>
      <c r="AH3" s="4">
        <f t="shared" si="0"/>
        <v>0</v>
      </c>
      <c r="AI3" s="6"/>
      <c r="AJ3" s="2" t="s">
        <v>25</v>
      </c>
      <c r="AK3" s="6">
        <f t="shared" ref="AK3:AO6" si="1">AVERAGE(O7,O11,O19,O23,O27,O31)</f>
        <v>4.9814556957414102E-2</v>
      </c>
      <c r="AL3" s="6">
        <f t="shared" si="1"/>
        <v>4.2915897336629039E-2</v>
      </c>
      <c r="AM3" s="6">
        <f t="shared" si="1"/>
        <v>4.958047292143402E-2</v>
      </c>
      <c r="AN3" s="6">
        <f t="shared" si="1"/>
        <v>0</v>
      </c>
      <c r="AO3" s="6">
        <f t="shared" si="1"/>
        <v>0</v>
      </c>
      <c r="AQ3" s="2" t="s">
        <v>25</v>
      </c>
      <c r="AR3" s="10">
        <f>AVERAGE(W3,W7,W11,W15,W19,W23,W27,W31)</f>
        <v>0.98500288883711973</v>
      </c>
      <c r="AS3" s="10">
        <f>AVERAGE(X3,X7,X11,X15,X19,X23,X27,X31)</f>
        <v>0.82317246908356589</v>
      </c>
      <c r="AT3" s="10">
        <f>AVERAGE(Y3,Y7,Y11,Y15,Y19,Y23,Y27,Y31)</f>
        <v>1.6239262651337145</v>
      </c>
      <c r="AU3" s="10">
        <f>AVERAGE(Z3,Z7,Z11,Z15,Z19,Z23,Z27,Z31)</f>
        <v>0.2501098901098901</v>
      </c>
      <c r="AV3" s="10">
        <f>AVERAGE(AA3,AA7,AA11,AA15,AA19,AA23,AA27,AA31)</f>
        <v>0</v>
      </c>
      <c r="AW3" s="10"/>
      <c r="AX3" s="10">
        <f t="shared" ref="AX3:BB6" si="2">AVERAGE(AD3,AD7,AD11,AD15,AD19,AD23,AD27,AD31)</f>
        <v>6.3024974525776271E-3</v>
      </c>
      <c r="AY3" s="10">
        <f t="shared" si="2"/>
        <v>4.9863286619335964E-2</v>
      </c>
      <c r="AZ3" s="10">
        <f t="shared" si="2"/>
        <v>7.4577951627154151E-2</v>
      </c>
      <c r="BA3" s="10">
        <f t="shared" si="2"/>
        <v>1.3708464154892725E-2</v>
      </c>
      <c r="BB3" s="10">
        <f t="shared" si="2"/>
        <v>0</v>
      </c>
      <c r="BD3" s="11">
        <f>MAX(AD3,AD7,AD11,AD15,AD19,AD23,AD27,AD31)</f>
        <v>1.8021420089577998E-2</v>
      </c>
      <c r="BE3" s="11">
        <f t="shared" ref="BE3:BH6" si="3">MAX(AE3,AE7,AE11,AE15,AE19,AE23,AE27,AE31)</f>
        <v>0.10946717750126675</v>
      </c>
      <c r="BF3" s="11">
        <f t="shared" si="3"/>
        <v>0.25372970601140848</v>
      </c>
      <c r="BG3" s="11">
        <f t="shared" si="3"/>
        <v>0.1096677132391418</v>
      </c>
      <c r="BH3" s="11">
        <f t="shared" si="3"/>
        <v>0</v>
      </c>
    </row>
    <row r="4" spans="1:60" x14ac:dyDescent="0.3">
      <c r="B4" s="2" t="s">
        <v>26</v>
      </c>
      <c r="C4" s="2">
        <v>267</v>
      </c>
      <c r="D4" s="2">
        <v>6</v>
      </c>
      <c r="E4" s="2">
        <v>1</v>
      </c>
      <c r="F4" s="2">
        <v>0</v>
      </c>
      <c r="G4" s="2">
        <v>0</v>
      </c>
      <c r="I4" s="2">
        <v>29</v>
      </c>
      <c r="J4" s="2">
        <v>0</v>
      </c>
      <c r="K4" s="2">
        <v>0</v>
      </c>
      <c r="L4" s="2">
        <v>0</v>
      </c>
      <c r="M4" s="2">
        <v>0</v>
      </c>
      <c r="O4" s="6">
        <f t="shared" ref="O4:S19" si="4">IF(I4&gt;0, I4/C4, 0)</f>
        <v>0.10861423220973783</v>
      </c>
      <c r="P4" s="6">
        <f t="shared" si="4"/>
        <v>0</v>
      </c>
      <c r="Q4" s="6">
        <f t="shared" si="4"/>
        <v>0</v>
      </c>
      <c r="R4" s="6">
        <f t="shared" si="4"/>
        <v>0</v>
      </c>
      <c r="S4" s="6">
        <f t="shared" si="4"/>
        <v>0</v>
      </c>
      <c r="T4" s="6"/>
      <c r="U4" s="6">
        <f t="shared" ref="U4:U6" si="5">65/569</f>
        <v>0.11423550087873462</v>
      </c>
      <c r="V4" s="6"/>
      <c r="W4" s="4">
        <f t="shared" ref="W4:AA19" si="6">O4/$U4</f>
        <v>0.95079227888216655</v>
      </c>
      <c r="X4" s="4">
        <f t="shared" si="6"/>
        <v>0</v>
      </c>
      <c r="Y4" s="4">
        <f t="shared" si="6"/>
        <v>0</v>
      </c>
      <c r="Z4" s="4">
        <f t="shared" si="6"/>
        <v>0</v>
      </c>
      <c r="AA4" s="4">
        <f t="shared" si="6"/>
        <v>0</v>
      </c>
      <c r="AB4" s="4">
        <f t="shared" ref="AB4:AB22" si="7">MAX(W4:AA4)</f>
        <v>0.95079227888216655</v>
      </c>
      <c r="AC4" s="4"/>
      <c r="AD4" s="4">
        <f>IF(C4&gt;0,((I4*((3*65)+C4))/(4*C4*65))*(1-(C4-I4)/(569-65)),0)</f>
        <v>0.1018606549505426</v>
      </c>
      <c r="AE4" s="4">
        <f t="shared" si="0"/>
        <v>0</v>
      </c>
      <c r="AF4" s="4">
        <f t="shared" si="0"/>
        <v>0</v>
      </c>
      <c r="AG4" s="4">
        <f t="shared" si="0"/>
        <v>0</v>
      </c>
      <c r="AH4" s="4">
        <f t="shared" si="0"/>
        <v>0</v>
      </c>
      <c r="AI4" s="6"/>
      <c r="AJ4" s="2" t="s">
        <v>26</v>
      </c>
      <c r="AK4" s="12">
        <f t="shared" si="1"/>
        <v>5.2792634767272445E-2</v>
      </c>
      <c r="AL4" s="12">
        <f t="shared" si="1"/>
        <v>1.4705882352941178E-2</v>
      </c>
      <c r="AM4" s="12">
        <f t="shared" si="1"/>
        <v>0</v>
      </c>
      <c r="AN4" s="12">
        <f t="shared" si="1"/>
        <v>0</v>
      </c>
      <c r="AO4" s="12">
        <f t="shared" si="1"/>
        <v>0</v>
      </c>
      <c r="AQ4" s="2" t="s">
        <v>26</v>
      </c>
      <c r="AR4" s="13">
        <f t="shared" ref="AR4:AR6" si="8">AVERAGE(W4,W8,W12,W16,W20,W24,W28,W32)</f>
        <v>2.0631012698861726</v>
      </c>
      <c r="AS4" s="13">
        <f>AVERAGE(X4,X8,X12,X16,X20,X24,X28,X32)</f>
        <v>0.17616099071207431</v>
      </c>
      <c r="AT4" s="13">
        <f t="shared" ref="AT4:AV6" si="9">AVERAGE(Y4,Y8,Y12,Y16,Y20,Y24,Y28,Y32)</f>
        <v>0</v>
      </c>
      <c r="AU4" s="13">
        <f t="shared" si="9"/>
        <v>0</v>
      </c>
      <c r="AV4" s="13">
        <f t="shared" si="9"/>
        <v>0</v>
      </c>
      <c r="AW4" s="10"/>
      <c r="AX4" s="13">
        <f t="shared" si="2"/>
        <v>9.4150158446091051E-2</v>
      </c>
      <c r="AY4" s="13">
        <f t="shared" si="2"/>
        <v>9.3163646780669504E-3</v>
      </c>
      <c r="AZ4" s="13">
        <f t="shared" si="2"/>
        <v>0</v>
      </c>
      <c r="BA4" s="13">
        <f t="shared" si="2"/>
        <v>0</v>
      </c>
      <c r="BB4" s="13">
        <f t="shared" si="2"/>
        <v>0</v>
      </c>
      <c r="BD4" s="11">
        <f t="shared" ref="BD4:BD6" si="10">MAX(AD4,AD8,AD12,AD16,AD20,AD24,AD28,AD32)</f>
        <v>0.38294390814684803</v>
      </c>
      <c r="BE4" s="11">
        <f t="shared" si="3"/>
        <v>7.4530917424535603E-2</v>
      </c>
      <c r="BF4" s="14">
        <f t="shared" si="3"/>
        <v>0</v>
      </c>
      <c r="BG4" s="14">
        <f t="shared" si="3"/>
        <v>0</v>
      </c>
      <c r="BH4" s="14">
        <f t="shared" si="3"/>
        <v>0</v>
      </c>
    </row>
    <row r="5" spans="1:60" x14ac:dyDescent="0.3">
      <c r="B5" s="2" t="s">
        <v>27</v>
      </c>
      <c r="C5" s="2">
        <v>568</v>
      </c>
      <c r="D5" s="2">
        <v>513</v>
      </c>
      <c r="E5" s="2">
        <v>149</v>
      </c>
      <c r="F5" s="2">
        <v>1</v>
      </c>
      <c r="G5" s="2">
        <v>0</v>
      </c>
      <c r="I5" s="2">
        <v>65</v>
      </c>
      <c r="J5" s="2">
        <v>58</v>
      </c>
      <c r="K5" s="2">
        <v>20</v>
      </c>
      <c r="L5" s="2">
        <v>0</v>
      </c>
      <c r="M5" s="2">
        <v>0</v>
      </c>
      <c r="O5" s="6">
        <f t="shared" si="4"/>
        <v>0.11443661971830986</v>
      </c>
      <c r="P5" s="6">
        <f t="shared" si="4"/>
        <v>0.11306042884990253</v>
      </c>
      <c r="Q5" s="6">
        <f t="shared" si="4"/>
        <v>0.13422818791946309</v>
      </c>
      <c r="R5" s="6">
        <f t="shared" si="4"/>
        <v>0</v>
      </c>
      <c r="S5" s="6">
        <f t="shared" si="4"/>
        <v>0</v>
      </c>
      <c r="T5" s="6"/>
      <c r="U5" s="6">
        <f t="shared" si="5"/>
        <v>0.11423550087873462</v>
      </c>
      <c r="V5" s="6"/>
      <c r="W5" s="4">
        <f t="shared" si="6"/>
        <v>1.0017605633802817</v>
      </c>
      <c r="X5" s="4">
        <f t="shared" si="6"/>
        <v>0.98971360023991606</v>
      </c>
      <c r="Y5" s="4">
        <f t="shared" si="6"/>
        <v>1.1750129065565307</v>
      </c>
      <c r="Z5" s="4">
        <f t="shared" si="6"/>
        <v>0</v>
      </c>
      <c r="AA5" s="4">
        <f t="shared" si="6"/>
        <v>0</v>
      </c>
      <c r="AB5" s="4">
        <f t="shared" si="7"/>
        <v>1.1750129065565307</v>
      </c>
      <c r="AC5" s="4"/>
      <c r="AD5" s="4">
        <f>IF(C5&gt;0,((I5*((3*65)+C5))/(4*C5*65))*(1-(C5-I5)/(569-65)),0)</f>
        <v>6.6632433489827614E-4</v>
      </c>
      <c r="AE5" s="4">
        <f t="shared" si="0"/>
        <v>2.993202379167291E-2</v>
      </c>
      <c r="AF5" s="4">
        <f t="shared" si="0"/>
        <v>0.13213855495734692</v>
      </c>
      <c r="AG5" s="4">
        <f t="shared" si="0"/>
        <v>0</v>
      </c>
      <c r="AH5" s="4">
        <f t="shared" si="0"/>
        <v>0</v>
      </c>
      <c r="AI5" s="6"/>
      <c r="AJ5" s="2" t="s">
        <v>27</v>
      </c>
      <c r="AK5" s="12">
        <f t="shared" si="1"/>
        <v>4.7849136633296908E-2</v>
      </c>
      <c r="AL5" s="12">
        <f t="shared" si="1"/>
        <v>4.4394513606115765E-2</v>
      </c>
      <c r="AM5" s="12">
        <f t="shared" si="1"/>
        <v>3.7037037037037035E-2</v>
      </c>
      <c r="AN5" s="12">
        <f t="shared" si="1"/>
        <v>0</v>
      </c>
      <c r="AO5" s="12">
        <f t="shared" si="1"/>
        <v>0</v>
      </c>
      <c r="AQ5" s="2" t="s">
        <v>27</v>
      </c>
      <c r="AR5" s="13">
        <f t="shared" si="8"/>
        <v>0.95714751772097384</v>
      </c>
      <c r="AS5" s="13">
        <f>AVERAGE(X5,X9,X13,X17,X21,X25,X29,X33)</f>
        <v>0.90318258753776992</v>
      </c>
      <c r="AT5" s="13">
        <f t="shared" si="9"/>
        <v>0.76763385233660963</v>
      </c>
      <c r="AU5" s="13">
        <f t="shared" si="9"/>
        <v>2.1471698113207549</v>
      </c>
      <c r="AV5" s="13">
        <f t="shared" si="9"/>
        <v>0</v>
      </c>
      <c r="AW5" s="10"/>
      <c r="AX5" s="13">
        <f t="shared" si="2"/>
        <v>5.0446101816162157E-3</v>
      </c>
      <c r="AY5" s="13">
        <f t="shared" si="2"/>
        <v>4.2987639615087544E-2</v>
      </c>
      <c r="AZ5" s="13">
        <f t="shared" si="2"/>
        <v>5.1537698148393672E-2</v>
      </c>
      <c r="BA5" s="13">
        <f t="shared" si="2"/>
        <v>9.4339622641509441E-2</v>
      </c>
      <c r="BB5" s="13">
        <f t="shared" si="2"/>
        <v>0</v>
      </c>
      <c r="BD5" s="11">
        <f t="shared" si="10"/>
        <v>2.6355663746295974E-2</v>
      </c>
      <c r="BE5" s="11">
        <f t="shared" si="3"/>
        <v>0.12752980413001516</v>
      </c>
      <c r="BF5" s="14">
        <f t="shared" si="3"/>
        <v>0.17891248174362431</v>
      </c>
      <c r="BG5" s="14">
        <f t="shared" si="3"/>
        <v>0.75471698113207553</v>
      </c>
      <c r="BH5" s="14">
        <f t="shared" si="3"/>
        <v>0</v>
      </c>
    </row>
    <row r="6" spans="1:60" s="3" customFormat="1" x14ac:dyDescent="0.3">
      <c r="B6" s="3" t="s">
        <v>28</v>
      </c>
      <c r="C6" s="3">
        <v>508</v>
      </c>
      <c r="D6" s="3">
        <v>38</v>
      </c>
      <c r="E6" s="3">
        <v>2</v>
      </c>
      <c r="F6" s="3">
        <v>0</v>
      </c>
      <c r="G6" s="3">
        <v>0</v>
      </c>
      <c r="I6" s="3">
        <v>64</v>
      </c>
      <c r="J6" s="3">
        <v>5</v>
      </c>
      <c r="K6" s="3">
        <v>1</v>
      </c>
      <c r="L6" s="3">
        <v>0</v>
      </c>
      <c r="M6" s="3">
        <v>0</v>
      </c>
      <c r="O6" s="7">
        <f t="shared" si="4"/>
        <v>0.12598425196850394</v>
      </c>
      <c r="P6" s="7">
        <f t="shared" si="4"/>
        <v>0.13157894736842105</v>
      </c>
      <c r="Q6" s="7">
        <f t="shared" si="4"/>
        <v>0.5</v>
      </c>
      <c r="R6" s="7">
        <f t="shared" si="4"/>
        <v>0</v>
      </c>
      <c r="S6" s="7">
        <f t="shared" si="4"/>
        <v>0</v>
      </c>
      <c r="T6" s="7"/>
      <c r="U6" s="7">
        <f t="shared" si="5"/>
        <v>0.11423550087873462</v>
      </c>
      <c r="V6" s="7"/>
      <c r="W6" s="5">
        <f t="shared" si="6"/>
        <v>1.1028467595396729</v>
      </c>
      <c r="X6" s="5">
        <f t="shared" si="6"/>
        <v>1.1518218623481782</v>
      </c>
      <c r="Y6" s="5">
        <f t="shared" si="6"/>
        <v>4.3769230769230774</v>
      </c>
      <c r="Z6" s="5">
        <f t="shared" si="6"/>
        <v>0</v>
      </c>
      <c r="AA6" s="5">
        <f t="shared" si="6"/>
        <v>0</v>
      </c>
      <c r="AB6" s="5">
        <f t="shared" si="7"/>
        <v>4.3769230769230774</v>
      </c>
      <c r="AC6" s="5"/>
      <c r="AD6" s="5">
        <f>IF(C6&gt;0,((I6*((3*65)+C6))/(4*C6*65))*(1-(C6-I6)/(569-65)),0)</f>
        <v>4.0552623229788594E-2</v>
      </c>
      <c r="AE6" s="5">
        <f t="shared" si="0"/>
        <v>0.11019435608251398</v>
      </c>
      <c r="AF6" s="5">
        <f t="shared" si="0"/>
        <v>0.37809447496947496</v>
      </c>
      <c r="AG6" s="5">
        <f t="shared" si="0"/>
        <v>0</v>
      </c>
      <c r="AH6" s="5">
        <f t="shared" si="0"/>
        <v>0</v>
      </c>
      <c r="AI6" s="7"/>
      <c r="AJ6" s="3" t="s">
        <v>28</v>
      </c>
      <c r="AK6" s="15">
        <f t="shared" si="1"/>
        <v>4.9275362318840582E-2</v>
      </c>
      <c r="AL6" s="15">
        <f t="shared" si="1"/>
        <v>0</v>
      </c>
      <c r="AM6" s="15">
        <f t="shared" si="1"/>
        <v>0</v>
      </c>
      <c r="AN6" s="15">
        <f t="shared" si="1"/>
        <v>0</v>
      </c>
      <c r="AO6" s="15">
        <f t="shared" si="1"/>
        <v>0</v>
      </c>
      <c r="AQ6" s="3" t="s">
        <v>28</v>
      </c>
      <c r="AR6" s="16">
        <f t="shared" si="8"/>
        <v>1.0654276397675322</v>
      </c>
      <c r="AS6" s="16">
        <f>AVERAGE(X6,X10,X14,X18,X22,X26,X30,X34)</f>
        <v>0.44647561971295835</v>
      </c>
      <c r="AT6" s="16">
        <f t="shared" si="9"/>
        <v>0.9946718271246574</v>
      </c>
      <c r="AU6" s="16">
        <f t="shared" si="9"/>
        <v>0</v>
      </c>
      <c r="AV6" s="16">
        <f t="shared" si="9"/>
        <v>0</v>
      </c>
      <c r="AW6" s="17"/>
      <c r="AX6" s="16">
        <f t="shared" si="2"/>
        <v>3.3353345232942283E-2</v>
      </c>
      <c r="AY6" s="16">
        <f t="shared" si="2"/>
        <v>2.6610900448163881E-2</v>
      </c>
      <c r="AZ6" s="16">
        <f t="shared" si="2"/>
        <v>5.2868747416623403E-2</v>
      </c>
      <c r="BA6" s="16">
        <f t="shared" si="2"/>
        <v>0</v>
      </c>
      <c r="BB6" s="16">
        <f t="shared" si="2"/>
        <v>0</v>
      </c>
      <c r="BD6" s="18">
        <f t="shared" si="10"/>
        <v>0.12713962938223625</v>
      </c>
      <c r="BE6" s="18">
        <f t="shared" si="3"/>
        <v>0.11019435608251398</v>
      </c>
      <c r="BF6" s="19">
        <f t="shared" si="3"/>
        <v>0.37809447496947496</v>
      </c>
      <c r="BG6" s="19">
        <f t="shared" si="3"/>
        <v>0</v>
      </c>
      <c r="BH6" s="19">
        <f t="shared" si="3"/>
        <v>0</v>
      </c>
    </row>
    <row r="7" spans="1:60" x14ac:dyDescent="0.3">
      <c r="A7" s="9" t="s">
        <v>45</v>
      </c>
      <c r="B7" s="2" t="s">
        <v>25</v>
      </c>
      <c r="C7" s="1">
        <v>539</v>
      </c>
      <c r="D7" s="1">
        <v>126</v>
      </c>
      <c r="E7" s="1">
        <v>3</v>
      </c>
      <c r="F7" s="1">
        <v>0</v>
      </c>
      <c r="G7" s="1">
        <v>0</v>
      </c>
      <c r="I7" s="1">
        <v>81</v>
      </c>
      <c r="J7" s="1">
        <v>16</v>
      </c>
      <c r="K7" s="1">
        <v>0</v>
      </c>
      <c r="L7" s="1">
        <v>0</v>
      </c>
      <c r="M7" s="1">
        <v>0</v>
      </c>
      <c r="O7" s="6">
        <f>IF(I7&gt;0, I7/C7, 0)</f>
        <v>0.150278293135436</v>
      </c>
      <c r="P7" s="6">
        <f t="shared" si="4"/>
        <v>0.12698412698412698</v>
      </c>
      <c r="Q7" s="6">
        <f t="shared" si="4"/>
        <v>0</v>
      </c>
      <c r="R7" s="6">
        <f t="shared" si="4"/>
        <v>0</v>
      </c>
      <c r="S7" s="6">
        <f t="shared" si="4"/>
        <v>0</v>
      </c>
      <c r="T7" s="6"/>
      <c r="U7" s="6">
        <f>86/569</f>
        <v>0.15114235500878734</v>
      </c>
      <c r="V7" s="6"/>
      <c r="W7" s="4">
        <f>IF(O7&gt;0, O7/$U7, 0)</f>
        <v>0.99428312551236153</v>
      </c>
      <c r="X7" s="4">
        <f>IF(P7&gt;0, P7/$U7, 0)</f>
        <v>0.84016242155777043</v>
      </c>
      <c r="Y7" s="4">
        <f>IF(Q7&gt;0, Q7/$U7, 0)</f>
        <v>0</v>
      </c>
      <c r="Z7" s="4">
        <f t="shared" si="6"/>
        <v>0</v>
      </c>
      <c r="AA7" s="4">
        <f t="shared" si="6"/>
        <v>0</v>
      </c>
      <c r="AB7" s="4">
        <f t="shared" si="7"/>
        <v>0.99428312551236153</v>
      </c>
      <c r="AC7" s="4"/>
      <c r="AD7" s="20">
        <f>IF(C7&gt;0,((I7*((3*86)+C7))/(4*C7*86))*(1-(C7-I7)/(569-86)),0)</f>
        <v>1.8021420089577998E-2</v>
      </c>
      <c r="AE7" s="4">
        <f t="shared" ref="AE7:AH10" si="11">IF(D7&gt;0,((J7*((3*86)+D7))/(4*D7*86))*(1-(D7-J7)/(569-86)),0)</f>
        <v>0.10946717750126675</v>
      </c>
      <c r="AF7" s="4">
        <f t="shared" si="11"/>
        <v>0</v>
      </c>
      <c r="AG7" s="4">
        <f t="shared" si="11"/>
        <v>0</v>
      </c>
      <c r="AH7" s="4">
        <f t="shared" si="11"/>
        <v>0</v>
      </c>
      <c r="AI7" s="6"/>
    </row>
    <row r="8" spans="1:60" x14ac:dyDescent="0.3">
      <c r="B8" s="2" t="s">
        <v>26</v>
      </c>
      <c r="C8" s="1">
        <v>21</v>
      </c>
      <c r="D8" s="1">
        <v>2</v>
      </c>
      <c r="E8" s="1">
        <v>0</v>
      </c>
      <c r="F8" s="1">
        <v>0</v>
      </c>
      <c r="G8" s="1">
        <v>0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O8" s="6">
        <f t="shared" ref="O8:S23" si="12">IF(I8&gt;0, I8/C8, 0)</f>
        <v>9.5238095238095233E-2</v>
      </c>
      <c r="P8" s="6">
        <f t="shared" si="4"/>
        <v>0</v>
      </c>
      <c r="Q8" s="6">
        <f t="shared" si="4"/>
        <v>0</v>
      </c>
      <c r="R8" s="6">
        <f t="shared" si="4"/>
        <v>0</v>
      </c>
      <c r="S8" s="6">
        <f t="shared" si="4"/>
        <v>0</v>
      </c>
      <c r="T8" s="6"/>
      <c r="U8" s="6">
        <f t="shared" ref="U8:U10" si="13">86/569</f>
        <v>0.15114235500878734</v>
      </c>
      <c r="V8" s="6"/>
      <c r="W8" s="4">
        <f t="shared" ref="W8:Y10" si="14">IF(O8&gt;0, O8/$U8, 0)</f>
        <v>0.63012181616832774</v>
      </c>
      <c r="X8" s="4">
        <f t="shared" si="14"/>
        <v>0</v>
      </c>
      <c r="Y8" s="4">
        <f t="shared" si="14"/>
        <v>0</v>
      </c>
      <c r="Z8" s="4">
        <f t="shared" si="6"/>
        <v>0</v>
      </c>
      <c r="AA8" s="4">
        <f t="shared" si="6"/>
        <v>0</v>
      </c>
      <c r="AB8" s="4">
        <f t="shared" si="7"/>
        <v>0.63012181616832774</v>
      </c>
      <c r="AC8" s="4"/>
      <c r="AD8" s="4">
        <f>IF(C8&gt;0,((I8*((3*86)+C8))/(4*C8*86))*(1-(C8-I8)/(569-86)),0)</f>
        <v>7.4203999092053413E-2</v>
      </c>
      <c r="AE8" s="4">
        <f t="shared" si="11"/>
        <v>0</v>
      </c>
      <c r="AF8" s="4">
        <f t="shared" si="11"/>
        <v>0</v>
      </c>
      <c r="AG8" s="4">
        <f t="shared" si="11"/>
        <v>0</v>
      </c>
      <c r="AH8" s="4">
        <f t="shared" si="11"/>
        <v>0</v>
      </c>
      <c r="AI8" s="6"/>
    </row>
    <row r="9" spans="1:60" x14ac:dyDescent="0.3">
      <c r="B9" s="2" t="s">
        <v>27</v>
      </c>
      <c r="C9" s="1">
        <v>519</v>
      </c>
      <c r="D9" s="1">
        <v>253</v>
      </c>
      <c r="E9" s="1">
        <v>36</v>
      </c>
      <c r="F9" s="1">
        <v>5</v>
      </c>
      <c r="G9" s="1">
        <v>0</v>
      </c>
      <c r="I9" s="1">
        <v>75</v>
      </c>
      <c r="J9" s="1">
        <v>39</v>
      </c>
      <c r="K9" s="1">
        <v>8</v>
      </c>
      <c r="L9" s="1">
        <v>0</v>
      </c>
      <c r="M9" s="1">
        <v>0</v>
      </c>
      <c r="O9" s="6">
        <f t="shared" si="12"/>
        <v>0.14450867052023122</v>
      </c>
      <c r="P9" s="6">
        <f t="shared" si="4"/>
        <v>0.1541501976284585</v>
      </c>
      <c r="Q9" s="6">
        <f t="shared" si="4"/>
        <v>0.22222222222222221</v>
      </c>
      <c r="R9" s="6">
        <f t="shared" si="4"/>
        <v>0</v>
      </c>
      <c r="S9" s="6">
        <f t="shared" si="4"/>
        <v>0</v>
      </c>
      <c r="T9" s="6"/>
      <c r="U9" s="6">
        <f t="shared" si="13"/>
        <v>0.15114235500878734</v>
      </c>
      <c r="V9" s="6"/>
      <c r="W9" s="4">
        <f t="shared" si="14"/>
        <v>0.9561096921629253</v>
      </c>
      <c r="X9" s="4">
        <f t="shared" si="14"/>
        <v>1.0199007261696849</v>
      </c>
      <c r="Y9" s="4">
        <f t="shared" si="14"/>
        <v>1.4702842377260983</v>
      </c>
      <c r="Z9" s="4">
        <f t="shared" si="6"/>
        <v>0</v>
      </c>
      <c r="AA9" s="4">
        <f t="shared" si="6"/>
        <v>0</v>
      </c>
      <c r="AB9" s="4">
        <f t="shared" si="7"/>
        <v>1.4702842377260983</v>
      </c>
      <c r="AC9" s="4"/>
      <c r="AD9" s="4">
        <f>IF(C9&gt;0,((I9*((3*86)+C9))/(4*C9*86))*(1-(C9-I9)/(569-86)),0)</f>
        <v>2.6355663746295974E-2</v>
      </c>
      <c r="AE9" s="4">
        <f t="shared" si="11"/>
        <v>0.12752980413001516</v>
      </c>
      <c r="AF9" s="4">
        <f t="shared" si="11"/>
        <v>0.17891248174362431</v>
      </c>
      <c r="AG9" s="4">
        <f t="shared" si="11"/>
        <v>0</v>
      </c>
      <c r="AH9" s="4">
        <f t="shared" si="11"/>
        <v>0</v>
      </c>
      <c r="AI9" s="6"/>
    </row>
    <row r="10" spans="1:60" s="3" customFormat="1" x14ac:dyDescent="0.3">
      <c r="B10" s="3" t="s">
        <v>28</v>
      </c>
      <c r="C10" s="3">
        <v>500</v>
      </c>
      <c r="D10" s="3">
        <v>9</v>
      </c>
      <c r="E10" s="3">
        <v>0</v>
      </c>
      <c r="F10" s="3">
        <v>0</v>
      </c>
      <c r="G10" s="3">
        <v>0</v>
      </c>
      <c r="I10" s="3">
        <v>75</v>
      </c>
      <c r="J10" s="3">
        <v>0</v>
      </c>
      <c r="K10" s="3">
        <v>0</v>
      </c>
      <c r="L10" s="3">
        <v>0</v>
      </c>
      <c r="M10" s="3">
        <v>0</v>
      </c>
      <c r="O10" s="7">
        <f t="shared" si="12"/>
        <v>0.15</v>
      </c>
      <c r="P10" s="7">
        <f t="shared" si="4"/>
        <v>0</v>
      </c>
      <c r="Q10" s="7">
        <f t="shared" si="4"/>
        <v>0</v>
      </c>
      <c r="R10" s="7">
        <f t="shared" si="4"/>
        <v>0</v>
      </c>
      <c r="S10" s="7">
        <f t="shared" si="4"/>
        <v>0</v>
      </c>
      <c r="T10" s="7"/>
      <c r="U10" s="7">
        <f t="shared" si="13"/>
        <v>0.15114235500878734</v>
      </c>
      <c r="V10" s="7"/>
      <c r="W10" s="5">
        <f t="shared" si="14"/>
        <v>0.99244186046511629</v>
      </c>
      <c r="X10" s="5">
        <f t="shared" si="14"/>
        <v>0</v>
      </c>
      <c r="Y10" s="5">
        <f t="shared" si="14"/>
        <v>0</v>
      </c>
      <c r="Z10" s="5">
        <f t="shared" si="6"/>
        <v>0</v>
      </c>
      <c r="AA10" s="5">
        <f t="shared" si="6"/>
        <v>0</v>
      </c>
      <c r="AB10" s="5">
        <f t="shared" si="7"/>
        <v>0.99244186046511629</v>
      </c>
      <c r="AC10" s="5"/>
      <c r="AD10" s="5">
        <f>IF(C10&gt;0,((I10*((3*86)+C10))/(4*C10*86))*(1-(C10-I10)/(569-86)),0)</f>
        <v>3.9690163224035832E-2</v>
      </c>
      <c r="AE10" s="5">
        <f t="shared" si="11"/>
        <v>0</v>
      </c>
      <c r="AF10" s="5">
        <f t="shared" si="11"/>
        <v>0</v>
      </c>
      <c r="AG10" s="5">
        <f t="shared" si="11"/>
        <v>0</v>
      </c>
      <c r="AH10" s="5">
        <f t="shared" si="11"/>
        <v>0</v>
      </c>
      <c r="AI10" s="7"/>
      <c r="AQ10" s="3" t="s">
        <v>31</v>
      </c>
    </row>
    <row r="11" spans="1:60" x14ac:dyDescent="0.3">
      <c r="A11" s="9" t="s">
        <v>46</v>
      </c>
      <c r="B11" s="2" t="s">
        <v>25</v>
      </c>
      <c r="C11" s="1">
        <v>546</v>
      </c>
      <c r="D11" s="1">
        <v>246</v>
      </c>
      <c r="E11" s="1">
        <v>23</v>
      </c>
      <c r="F11" s="1">
        <v>0</v>
      </c>
      <c r="G11" s="1">
        <v>0</v>
      </c>
      <c r="I11" s="1">
        <v>29</v>
      </c>
      <c r="J11" s="1">
        <v>12</v>
      </c>
      <c r="K11" s="1">
        <v>2</v>
      </c>
      <c r="L11" s="1">
        <v>0</v>
      </c>
      <c r="M11" s="1">
        <v>0</v>
      </c>
      <c r="O11" s="6">
        <f t="shared" si="12"/>
        <v>5.3113553113553112E-2</v>
      </c>
      <c r="P11" s="6">
        <f t="shared" si="4"/>
        <v>4.878048780487805E-2</v>
      </c>
      <c r="Q11" s="6">
        <f t="shared" si="4"/>
        <v>8.6956521739130432E-2</v>
      </c>
      <c r="R11" s="6">
        <f t="shared" si="4"/>
        <v>0</v>
      </c>
      <c r="S11" s="6">
        <f t="shared" si="4"/>
        <v>0</v>
      </c>
      <c r="T11" s="6"/>
      <c r="U11" s="6">
        <f>32/569</f>
        <v>5.6239015817223195E-2</v>
      </c>
      <c r="V11" s="6"/>
      <c r="W11" s="4">
        <f t="shared" ref="W11:AA22" si="15">O11/$U11</f>
        <v>0.94442536630036633</v>
      </c>
      <c r="X11" s="4">
        <f t="shared" si="15"/>
        <v>0.86737804878048785</v>
      </c>
      <c r="Y11" s="4">
        <f t="shared" si="15"/>
        <v>1.5461956521739131</v>
      </c>
      <c r="Z11" s="4">
        <f t="shared" si="6"/>
        <v>0</v>
      </c>
      <c r="AA11" s="4">
        <f t="shared" si="6"/>
        <v>0</v>
      </c>
      <c r="AB11" s="4">
        <f t="shared" si="7"/>
        <v>1.5461956521739131</v>
      </c>
      <c r="AC11" s="4"/>
      <c r="AD11" s="4">
        <f>IF(C11&gt;0,((I11*((3*32)+C11))/(4*C11*32))*(1-(C11-I11)/(569-32)),0)</f>
        <v>9.9217007387398352E-3</v>
      </c>
      <c r="AE11" s="4">
        <f t="shared" ref="AE11:AH14" si="16">IF(D11&gt;0,((J11*((3*32)+D11))/(4*D11*32))*(1-(D11-J11)/(569-32)),0)</f>
        <v>7.3541184085025219E-2</v>
      </c>
      <c r="AF11" s="4">
        <f t="shared" si="16"/>
        <v>7.768095700752975E-2</v>
      </c>
      <c r="AG11" s="4">
        <f t="shared" si="16"/>
        <v>0</v>
      </c>
      <c r="AH11" s="4">
        <f t="shared" si="16"/>
        <v>0</v>
      </c>
      <c r="AI11" s="6"/>
      <c r="AQ11" s="2" t="s">
        <v>25</v>
      </c>
      <c r="AR11" s="11">
        <f>MAX(W3,W7,W11,W15,W19,W23,W27,W31)</f>
        <v>1.0307971014492754</v>
      </c>
      <c r="AS11" s="11">
        <f>MAX(X3,X7,X11,X15,X19,X23,X27,X31)</f>
        <v>0.92145748987854248</v>
      </c>
      <c r="AT11" s="11">
        <f>MAX(Y3,Y7,Y11,Y15,Y19,Y23,Y27,Y31)</f>
        <v>3.5786163522012577</v>
      </c>
      <c r="AU11" s="11">
        <f>MAX(Z3,Z7,Z11,Z15,Z19,Z23,Z27,Z31)</f>
        <v>1.2505494505494505</v>
      </c>
      <c r="AV11" s="11">
        <f>MAX(AA3,AA7,AA11,AA15,AA19,AA23,AA27,AA31)</f>
        <v>0</v>
      </c>
      <c r="AW11" s="11"/>
    </row>
    <row r="12" spans="1:60" x14ac:dyDescent="0.3">
      <c r="A12" s="9"/>
      <c r="B12" s="2" t="s">
        <v>26</v>
      </c>
      <c r="C12" s="1">
        <v>27</v>
      </c>
      <c r="D12" s="1">
        <v>0</v>
      </c>
      <c r="E12" s="1">
        <v>0</v>
      </c>
      <c r="F12" s="1">
        <v>0</v>
      </c>
      <c r="G12" s="1">
        <v>0</v>
      </c>
      <c r="I12" s="1">
        <v>4</v>
      </c>
      <c r="J12" s="1">
        <v>0</v>
      </c>
      <c r="K12" s="1">
        <v>0</v>
      </c>
      <c r="L12" s="1">
        <v>0</v>
      </c>
      <c r="M12" s="1">
        <v>0</v>
      </c>
      <c r="O12" s="6">
        <f t="shared" si="12"/>
        <v>0.14814814814814814</v>
      </c>
      <c r="P12" s="6">
        <f t="shared" si="4"/>
        <v>0</v>
      </c>
      <c r="Q12" s="6">
        <f t="shared" si="4"/>
        <v>0</v>
      </c>
      <c r="R12" s="6">
        <f t="shared" si="4"/>
        <v>0</v>
      </c>
      <c r="S12" s="6">
        <f t="shared" si="4"/>
        <v>0</v>
      </c>
      <c r="T12" s="6"/>
      <c r="U12" s="6">
        <f t="shared" ref="U12:U14" si="17">32/569</f>
        <v>5.6239015817223195E-2</v>
      </c>
      <c r="V12" s="6"/>
      <c r="W12" s="4">
        <f t="shared" si="15"/>
        <v>2.6342592592592591</v>
      </c>
      <c r="X12" s="4">
        <f t="shared" si="15"/>
        <v>0</v>
      </c>
      <c r="Y12" s="4">
        <f t="shared" si="15"/>
        <v>0</v>
      </c>
      <c r="Z12" s="4">
        <f t="shared" si="6"/>
        <v>0</v>
      </c>
      <c r="AA12" s="4">
        <f t="shared" si="6"/>
        <v>0</v>
      </c>
      <c r="AB12" s="4">
        <f t="shared" si="7"/>
        <v>2.6342592592592591</v>
      </c>
      <c r="AC12" s="4"/>
      <c r="AD12" s="4">
        <f>IF(C12&gt;0,((I12*((3*32)+C12))/(4*C12*32))*(1-(C12-I12)/(569-32)),0)</f>
        <v>0.13626370784192013</v>
      </c>
      <c r="AE12" s="4">
        <f t="shared" si="16"/>
        <v>0</v>
      </c>
      <c r="AF12" s="4">
        <f t="shared" si="16"/>
        <v>0</v>
      </c>
      <c r="AG12" s="4">
        <f t="shared" si="16"/>
        <v>0</v>
      </c>
      <c r="AH12" s="4">
        <f t="shared" si="16"/>
        <v>0</v>
      </c>
      <c r="AI12" s="6"/>
      <c r="AQ12" s="2" t="s">
        <v>26</v>
      </c>
      <c r="AR12" s="14">
        <f t="shared" ref="AR12:AV14" si="18">MAX(W4,W8,W12,W16,W20,W24,W28,W32)</f>
        <v>5.367924528301887</v>
      </c>
      <c r="AS12" s="14">
        <f t="shared" si="18"/>
        <v>0.88080495356037158</v>
      </c>
      <c r="AT12" s="14">
        <f t="shared" si="18"/>
        <v>0</v>
      </c>
      <c r="AU12" s="11">
        <f t="shared" si="18"/>
        <v>0</v>
      </c>
      <c r="AV12" s="11">
        <f t="shared" si="18"/>
        <v>0</v>
      </c>
      <c r="AW12" s="11"/>
    </row>
    <row r="13" spans="1:60" x14ac:dyDescent="0.3">
      <c r="B13" s="2" t="s">
        <v>27</v>
      </c>
      <c r="C13" s="1">
        <v>547</v>
      </c>
      <c r="D13" s="1">
        <v>248</v>
      </c>
      <c r="E13" s="1">
        <v>16</v>
      </c>
      <c r="F13" s="1">
        <v>0</v>
      </c>
      <c r="G13" s="1">
        <v>0</v>
      </c>
      <c r="I13" s="1">
        <v>28</v>
      </c>
      <c r="J13" s="1">
        <v>12</v>
      </c>
      <c r="K13" s="1">
        <v>0</v>
      </c>
      <c r="L13" s="1">
        <v>0</v>
      </c>
      <c r="M13" s="1">
        <v>0</v>
      </c>
      <c r="O13" s="6">
        <f t="shared" si="12"/>
        <v>5.1188299817184646E-2</v>
      </c>
      <c r="P13" s="6">
        <f t="shared" si="4"/>
        <v>4.8387096774193547E-2</v>
      </c>
      <c r="Q13" s="6">
        <f t="shared" si="4"/>
        <v>0</v>
      </c>
      <c r="R13" s="6">
        <f t="shared" si="4"/>
        <v>0</v>
      </c>
      <c r="S13" s="6">
        <f t="shared" si="4"/>
        <v>0</v>
      </c>
      <c r="T13" s="6"/>
      <c r="U13" s="6">
        <f t="shared" si="17"/>
        <v>5.6239015817223195E-2</v>
      </c>
      <c r="V13" s="6"/>
      <c r="W13" s="4">
        <f t="shared" si="15"/>
        <v>0.91019195612431458</v>
      </c>
      <c r="X13" s="4">
        <f t="shared" si="15"/>
        <v>0.86038306451612911</v>
      </c>
      <c r="Y13" s="4">
        <f t="shared" si="15"/>
        <v>0</v>
      </c>
      <c r="Z13" s="4">
        <f t="shared" si="6"/>
        <v>0</v>
      </c>
      <c r="AA13" s="4">
        <f t="shared" si="6"/>
        <v>0</v>
      </c>
      <c r="AB13" s="4">
        <f t="shared" si="7"/>
        <v>0.91019195612431458</v>
      </c>
      <c r="AC13" s="4"/>
      <c r="AD13" s="4">
        <f>IF(C13&gt;0,((I13*((3*32)+C13))/(4*C13*32))*(1-(C13-I13)/(569-32)),0)</f>
        <v>8.6192589339515596E-3</v>
      </c>
      <c r="AE13" s="4">
        <f t="shared" si="16"/>
        <v>7.2890385655072984E-2</v>
      </c>
      <c r="AF13" s="4">
        <f t="shared" si="16"/>
        <v>0</v>
      </c>
      <c r="AG13" s="4">
        <f t="shared" si="16"/>
        <v>0</v>
      </c>
      <c r="AH13" s="4">
        <f t="shared" si="16"/>
        <v>0</v>
      </c>
      <c r="AI13" s="6"/>
      <c r="AQ13" s="2" t="s">
        <v>27</v>
      </c>
      <c r="AR13" s="14">
        <f t="shared" si="18"/>
        <v>1.0053003533568905</v>
      </c>
      <c r="AS13" s="14">
        <f t="shared" si="18"/>
        <v>1.0199007261696849</v>
      </c>
      <c r="AT13" s="14">
        <f t="shared" si="18"/>
        <v>1.4702842377260983</v>
      </c>
      <c r="AU13" s="11">
        <f t="shared" si="18"/>
        <v>10.735849056603774</v>
      </c>
      <c r="AV13" s="11">
        <f t="shared" si="18"/>
        <v>0</v>
      </c>
      <c r="AW13" s="11"/>
    </row>
    <row r="14" spans="1:60" s="3" customFormat="1" x14ac:dyDescent="0.3">
      <c r="B14" s="3" t="s">
        <v>28</v>
      </c>
      <c r="C14" s="3">
        <v>115</v>
      </c>
      <c r="D14" s="3">
        <v>10</v>
      </c>
      <c r="E14" s="3">
        <v>0</v>
      </c>
      <c r="F14" s="3">
        <v>0</v>
      </c>
      <c r="G14" s="3">
        <v>0</v>
      </c>
      <c r="I14" s="3">
        <v>11</v>
      </c>
      <c r="J14" s="3">
        <v>0</v>
      </c>
      <c r="K14" s="3">
        <v>0</v>
      </c>
      <c r="L14" s="3">
        <v>0</v>
      </c>
      <c r="M14" s="3">
        <v>0</v>
      </c>
      <c r="O14" s="7">
        <f t="shared" si="12"/>
        <v>9.5652173913043481E-2</v>
      </c>
      <c r="P14" s="7">
        <f t="shared" si="4"/>
        <v>0</v>
      </c>
      <c r="Q14" s="7">
        <f t="shared" si="4"/>
        <v>0</v>
      </c>
      <c r="R14" s="7">
        <f t="shared" si="4"/>
        <v>0</v>
      </c>
      <c r="S14" s="7">
        <f t="shared" si="4"/>
        <v>0</v>
      </c>
      <c r="T14" s="7"/>
      <c r="U14" s="7">
        <f t="shared" si="17"/>
        <v>5.6239015817223195E-2</v>
      </c>
      <c r="V14" s="7"/>
      <c r="W14" s="5">
        <f t="shared" si="15"/>
        <v>1.7008152173913045</v>
      </c>
      <c r="X14" s="5">
        <f t="shared" si="15"/>
        <v>0</v>
      </c>
      <c r="Y14" s="5">
        <f t="shared" si="15"/>
        <v>0</v>
      </c>
      <c r="Z14" s="5">
        <f t="shared" si="6"/>
        <v>0</v>
      </c>
      <c r="AA14" s="5">
        <f t="shared" si="6"/>
        <v>0</v>
      </c>
      <c r="AB14" s="5">
        <f t="shared" si="7"/>
        <v>1.7008152173913045</v>
      </c>
      <c r="AC14" s="5"/>
      <c r="AD14" s="5">
        <f>IF(C14&gt;0,((I14*((3*32)+C14))/(4*C14*32))*(1-(C14-I14)/(569-32)),0)</f>
        <v>0.12713962938223625</v>
      </c>
      <c r="AE14" s="5">
        <f t="shared" si="16"/>
        <v>0</v>
      </c>
      <c r="AF14" s="5">
        <f t="shared" si="16"/>
        <v>0</v>
      </c>
      <c r="AG14" s="5">
        <f t="shared" si="16"/>
        <v>0</v>
      </c>
      <c r="AH14" s="5">
        <f t="shared" si="16"/>
        <v>0</v>
      </c>
      <c r="AI14" s="7"/>
      <c r="AQ14" s="3" t="s">
        <v>28</v>
      </c>
      <c r="AR14" s="19">
        <f t="shared" si="18"/>
        <v>1.7008152173913045</v>
      </c>
      <c r="AS14" s="19">
        <f t="shared" si="18"/>
        <v>1.1518218623481782</v>
      </c>
      <c r="AT14" s="19">
        <f t="shared" si="18"/>
        <v>4.3769230769230774</v>
      </c>
      <c r="AU14" s="18">
        <f t="shared" si="18"/>
        <v>0</v>
      </c>
      <c r="AV14" s="18">
        <f t="shared" si="18"/>
        <v>0</v>
      </c>
      <c r="AW14" s="18"/>
    </row>
    <row r="15" spans="1:60" x14ac:dyDescent="0.3">
      <c r="A15" s="9" t="s">
        <v>48</v>
      </c>
      <c r="B15" s="2" t="s">
        <v>25</v>
      </c>
      <c r="C15" s="1">
        <v>552</v>
      </c>
      <c r="D15" s="1">
        <v>160</v>
      </c>
      <c r="E15" s="1">
        <v>3</v>
      </c>
      <c r="F15" s="1">
        <v>0</v>
      </c>
      <c r="G15" s="1">
        <v>0</v>
      </c>
      <c r="I15" s="1">
        <v>53</v>
      </c>
      <c r="J15" s="1">
        <v>10</v>
      </c>
      <c r="K15" s="1">
        <v>1</v>
      </c>
      <c r="L15" s="1">
        <v>0</v>
      </c>
      <c r="M15" s="1">
        <v>0</v>
      </c>
      <c r="O15" s="6">
        <f t="shared" si="12"/>
        <v>9.6014492753623185E-2</v>
      </c>
      <c r="P15" s="6">
        <f t="shared" si="4"/>
        <v>6.25E-2</v>
      </c>
      <c r="Q15" s="6">
        <f t="shared" si="4"/>
        <v>0.33333333333333331</v>
      </c>
      <c r="R15" s="6">
        <f t="shared" si="4"/>
        <v>0</v>
      </c>
      <c r="S15" s="6">
        <f t="shared" si="4"/>
        <v>0</v>
      </c>
      <c r="T15" s="6"/>
      <c r="U15" s="6">
        <f>53/569</f>
        <v>9.3145869947275917E-2</v>
      </c>
      <c r="V15" s="6"/>
      <c r="W15" s="4">
        <f t="shared" si="15"/>
        <v>1.0307971014492754</v>
      </c>
      <c r="X15" s="4">
        <f t="shared" si="15"/>
        <v>0.67099056603773588</v>
      </c>
      <c r="Y15" s="4">
        <f t="shared" si="15"/>
        <v>3.5786163522012577</v>
      </c>
      <c r="Z15" s="4">
        <f t="shared" si="6"/>
        <v>0</v>
      </c>
      <c r="AA15" s="4">
        <f t="shared" si="6"/>
        <v>0</v>
      </c>
      <c r="AB15" s="4">
        <f t="shared" si="7"/>
        <v>3.5786163522012577</v>
      </c>
      <c r="AC15" s="4"/>
      <c r="AD15" s="4">
        <f>IF(C15&gt;0,((I15*((3*53)+C15))/(4*C15*53))*(1-(C15-I15)/(569-53)),0)</f>
        <v>1.0608885237613734E-2</v>
      </c>
      <c r="AE15" s="4">
        <f t="shared" ref="AE15:AH18" si="19">IF(D15&gt;0,((J15*((3*53)+D15))/(4*D15*53))*(1-(D15-J15)/(569-53)),0)</f>
        <v>6.6706203378674847E-2</v>
      </c>
      <c r="AF15" s="4">
        <f t="shared" si="19"/>
        <v>0.25372970601140848</v>
      </c>
      <c r="AG15" s="4">
        <f t="shared" si="19"/>
        <v>0</v>
      </c>
      <c r="AH15" s="4">
        <f t="shared" si="19"/>
        <v>0</v>
      </c>
      <c r="AI15" s="6"/>
    </row>
    <row r="16" spans="1:60" x14ac:dyDescent="0.3">
      <c r="B16" s="2" t="s">
        <v>26</v>
      </c>
      <c r="C16" s="1">
        <v>4</v>
      </c>
      <c r="D16" s="1">
        <v>0</v>
      </c>
      <c r="E16" s="1">
        <v>0</v>
      </c>
      <c r="F16" s="1">
        <v>0</v>
      </c>
      <c r="G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O16" s="6">
        <f t="shared" si="12"/>
        <v>0.5</v>
      </c>
      <c r="P16" s="6">
        <f t="shared" si="4"/>
        <v>0</v>
      </c>
      <c r="Q16" s="6">
        <f t="shared" si="4"/>
        <v>0</v>
      </c>
      <c r="R16" s="6">
        <f t="shared" si="4"/>
        <v>0</v>
      </c>
      <c r="S16" s="6">
        <f t="shared" si="4"/>
        <v>0</v>
      </c>
      <c r="T16" s="6"/>
      <c r="U16" s="6">
        <f t="shared" ref="U16:U18" si="20">53/569</f>
        <v>9.3145869947275917E-2</v>
      </c>
      <c r="V16" s="6"/>
      <c r="W16" s="4">
        <f t="shared" si="15"/>
        <v>5.367924528301887</v>
      </c>
      <c r="X16" s="4">
        <f t="shared" si="15"/>
        <v>0</v>
      </c>
      <c r="Y16" s="4">
        <f t="shared" si="15"/>
        <v>0</v>
      </c>
      <c r="Z16" s="4">
        <f t="shared" si="6"/>
        <v>0</v>
      </c>
      <c r="AA16" s="4">
        <f t="shared" si="6"/>
        <v>0</v>
      </c>
      <c r="AB16" s="4">
        <f t="shared" si="7"/>
        <v>5.367924528301887</v>
      </c>
      <c r="AC16" s="4"/>
      <c r="AD16" s="4">
        <f>IF(C16&gt;0,((I16*((3*53)+C16))/(4*C16*53))*(1-(C16-I16)/(569-53)),0)</f>
        <v>0.38294390814684803</v>
      </c>
      <c r="AE16" s="4">
        <f t="shared" si="19"/>
        <v>0</v>
      </c>
      <c r="AF16" s="4">
        <f t="shared" si="19"/>
        <v>0</v>
      </c>
      <c r="AG16" s="4">
        <f t="shared" si="19"/>
        <v>0</v>
      </c>
      <c r="AH16" s="4">
        <f t="shared" si="19"/>
        <v>0</v>
      </c>
      <c r="AI16" s="6"/>
    </row>
    <row r="17" spans="1:70" x14ac:dyDescent="0.3">
      <c r="B17" s="2" t="s">
        <v>27</v>
      </c>
      <c r="C17" s="1">
        <v>566</v>
      </c>
      <c r="D17" s="1">
        <v>447</v>
      </c>
      <c r="E17" s="1">
        <v>54</v>
      </c>
      <c r="F17" s="1">
        <v>1</v>
      </c>
      <c r="G17" s="1">
        <v>0</v>
      </c>
      <c r="I17" s="1">
        <v>53</v>
      </c>
      <c r="J17" s="1">
        <v>42</v>
      </c>
      <c r="K17" s="1">
        <v>6</v>
      </c>
      <c r="L17" s="1">
        <v>1</v>
      </c>
      <c r="M17" s="1">
        <v>0</v>
      </c>
      <c r="O17" s="6">
        <f t="shared" si="12"/>
        <v>9.3639575971731448E-2</v>
      </c>
      <c r="P17" s="6">
        <f t="shared" si="4"/>
        <v>9.3959731543624164E-2</v>
      </c>
      <c r="Q17" s="6">
        <f t="shared" si="4"/>
        <v>0.1111111111111111</v>
      </c>
      <c r="R17" s="6">
        <f t="shared" si="4"/>
        <v>1</v>
      </c>
      <c r="S17" s="6">
        <f t="shared" si="4"/>
        <v>0</v>
      </c>
      <c r="T17" s="6"/>
      <c r="U17" s="6">
        <f t="shared" si="20"/>
        <v>9.3145869947275917E-2</v>
      </c>
      <c r="V17" s="6"/>
      <c r="W17" s="4">
        <f t="shared" si="15"/>
        <v>1.0053003533568905</v>
      </c>
      <c r="X17" s="4">
        <f t="shared" si="15"/>
        <v>1.0087374952513615</v>
      </c>
      <c r="Y17" s="4">
        <f t="shared" si="15"/>
        <v>1.1928721174004193</v>
      </c>
      <c r="Z17" s="4">
        <f t="shared" si="6"/>
        <v>10.735849056603774</v>
      </c>
      <c r="AA17" s="4">
        <f t="shared" si="6"/>
        <v>0</v>
      </c>
      <c r="AB17" s="4">
        <f t="shared" si="7"/>
        <v>10.735849056603774</v>
      </c>
      <c r="AC17" s="4"/>
      <c r="AD17" s="4">
        <f>IF(C17&gt;0,((I17*((3*53)+C17))/(4*C17*53))*(1-(C17-I17)/(569-53)),0)</f>
        <v>1.8618004766209253E-3</v>
      </c>
      <c r="AE17" s="4">
        <f t="shared" si="19"/>
        <v>5.777657691616777E-2</v>
      </c>
      <c r="AF17" s="4">
        <f t="shared" si="19"/>
        <v>0.10125054848617816</v>
      </c>
      <c r="AG17" s="4">
        <f t="shared" si="19"/>
        <v>0.75471698113207553</v>
      </c>
      <c r="AH17" s="4">
        <f t="shared" si="19"/>
        <v>0</v>
      </c>
      <c r="AI17" s="6"/>
    </row>
    <row r="18" spans="1:70" s="3" customFormat="1" x14ac:dyDescent="0.3">
      <c r="B18" s="3" t="s">
        <v>28</v>
      </c>
      <c r="C18" s="3">
        <v>541</v>
      </c>
      <c r="D18" s="3">
        <v>308</v>
      </c>
      <c r="E18" s="3">
        <v>18</v>
      </c>
      <c r="F18" s="3">
        <v>0</v>
      </c>
      <c r="G18" s="3">
        <v>0</v>
      </c>
      <c r="I18" s="3">
        <v>52</v>
      </c>
      <c r="J18" s="3">
        <v>31</v>
      </c>
      <c r="K18" s="3">
        <v>1</v>
      </c>
      <c r="L18" s="3">
        <v>0</v>
      </c>
      <c r="M18" s="3">
        <v>0</v>
      </c>
      <c r="O18" s="7">
        <f t="shared" si="12"/>
        <v>9.6118299445471345E-2</v>
      </c>
      <c r="P18" s="7">
        <f t="shared" si="4"/>
        <v>0.10064935064935066</v>
      </c>
      <c r="Q18" s="7">
        <f t="shared" si="4"/>
        <v>5.5555555555555552E-2</v>
      </c>
      <c r="R18" s="7">
        <f t="shared" si="4"/>
        <v>0</v>
      </c>
      <c r="S18" s="7">
        <f t="shared" si="4"/>
        <v>0</v>
      </c>
      <c r="T18" s="7"/>
      <c r="U18" s="7">
        <f t="shared" si="20"/>
        <v>9.3145869947275917E-2</v>
      </c>
      <c r="V18" s="7"/>
      <c r="W18" s="5">
        <f t="shared" si="15"/>
        <v>1.0319115544240227</v>
      </c>
      <c r="X18" s="5">
        <f t="shared" si="15"/>
        <v>1.0805562362166137</v>
      </c>
      <c r="Y18" s="5">
        <f t="shared" si="15"/>
        <v>0.59643605870020966</v>
      </c>
      <c r="Z18" s="5">
        <f t="shared" si="6"/>
        <v>0</v>
      </c>
      <c r="AA18" s="5">
        <f t="shared" si="6"/>
        <v>0</v>
      </c>
      <c r="AB18" s="5">
        <f t="shared" si="7"/>
        <v>1.0805562362166137</v>
      </c>
      <c r="AC18" s="5"/>
      <c r="AD18" s="5">
        <f>IF(C18&gt;0,((I18*((3*53)+C18))/(4*C18*53))*(1-(C18-I18)/(569-53)),0)</f>
        <v>1.6606660994582859E-2</v>
      </c>
      <c r="AE18" s="5">
        <f t="shared" si="19"/>
        <v>0.10269284750279706</v>
      </c>
      <c r="AF18" s="5">
        <f t="shared" si="19"/>
        <v>4.4855504363512252E-2</v>
      </c>
      <c r="AG18" s="5">
        <f t="shared" si="19"/>
        <v>0</v>
      </c>
      <c r="AH18" s="5">
        <f t="shared" si="19"/>
        <v>0</v>
      </c>
      <c r="AI18" s="7"/>
    </row>
    <row r="19" spans="1:70" x14ac:dyDescent="0.3">
      <c r="A19" s="9" t="s">
        <v>47</v>
      </c>
      <c r="B19" s="2" t="s">
        <v>25</v>
      </c>
      <c r="C19" s="1">
        <v>555</v>
      </c>
      <c r="D19" s="1">
        <v>208</v>
      </c>
      <c r="E19" s="1">
        <v>19</v>
      </c>
      <c r="F19" s="1">
        <v>0</v>
      </c>
      <c r="G19" s="1">
        <v>0</v>
      </c>
      <c r="I19" s="1">
        <v>53</v>
      </c>
      <c r="J19" s="1">
        <v>17</v>
      </c>
      <c r="K19" s="1">
        <v>4</v>
      </c>
      <c r="L19" s="1">
        <v>0</v>
      </c>
      <c r="M19" s="1">
        <v>0</v>
      </c>
      <c r="O19" s="6">
        <f t="shared" si="12"/>
        <v>9.5495495495495492E-2</v>
      </c>
      <c r="P19" s="6">
        <f t="shared" si="4"/>
        <v>8.1730769230769232E-2</v>
      </c>
      <c r="Q19" s="6">
        <f t="shared" si="4"/>
        <v>0.21052631578947367</v>
      </c>
      <c r="R19" s="6">
        <f t="shared" si="4"/>
        <v>0</v>
      </c>
      <c r="S19" s="6">
        <f t="shared" si="4"/>
        <v>0</v>
      </c>
      <c r="T19" s="6"/>
      <c r="U19" s="6">
        <f>57/569</f>
        <v>0.10017574692442882</v>
      </c>
      <c r="V19" s="6"/>
      <c r="W19" s="4">
        <f t="shared" si="15"/>
        <v>0.95327959538485851</v>
      </c>
      <c r="X19" s="4">
        <f t="shared" si="15"/>
        <v>0.81587381916329282</v>
      </c>
      <c r="Y19" s="4">
        <f t="shared" si="15"/>
        <v>2.1015697137580793</v>
      </c>
      <c r="Z19" s="4">
        <f t="shared" si="6"/>
        <v>0</v>
      </c>
      <c r="AA19" s="4">
        <f t="shared" si="6"/>
        <v>0</v>
      </c>
      <c r="AB19" s="4">
        <f t="shared" si="7"/>
        <v>2.1015697137580793</v>
      </c>
      <c r="AC19" s="4"/>
      <c r="AD19" s="4">
        <f>IF(C19&gt;0,((I19*((3*57)+C19))/(4*C19*57))*(1-(C19-I19)/(569-57)),0)</f>
        <v>5.9390187885253673E-3</v>
      </c>
      <c r="AE19" s="4">
        <f t="shared" ref="AE19:AH22" si="21">IF(D19&gt;0,((J19*((3*57)+D19))/(4*D19*57))*(1-(D19-J19)/(569-57)),0)</f>
        <v>8.5177525817623972E-2</v>
      </c>
      <c r="AF19" s="4">
        <f t="shared" si="21"/>
        <v>0.17029879385964911</v>
      </c>
      <c r="AG19" s="4">
        <f t="shared" si="21"/>
        <v>0</v>
      </c>
      <c r="AH19" s="4">
        <f t="shared" si="21"/>
        <v>0</v>
      </c>
      <c r="AI19" s="6"/>
      <c r="AQ19" s="2" t="s">
        <v>25</v>
      </c>
      <c r="AS19" s="11"/>
    </row>
    <row r="20" spans="1:70" x14ac:dyDescent="0.3">
      <c r="B20" s="2" t="s">
        <v>26</v>
      </c>
      <c r="C20" s="1">
        <v>368</v>
      </c>
      <c r="D20" s="1">
        <v>34</v>
      </c>
      <c r="E20" s="1">
        <v>1</v>
      </c>
      <c r="F20" s="1">
        <v>0</v>
      </c>
      <c r="G20" s="1">
        <v>0</v>
      </c>
      <c r="I20" s="1">
        <v>27</v>
      </c>
      <c r="J20" s="1">
        <v>3</v>
      </c>
      <c r="K20" s="1">
        <v>0</v>
      </c>
      <c r="L20" s="1">
        <v>0</v>
      </c>
      <c r="M20" s="1">
        <v>0</v>
      </c>
      <c r="O20" s="6">
        <f t="shared" si="12"/>
        <v>7.3369565217391311E-2</v>
      </c>
      <c r="P20" s="6">
        <f t="shared" si="12"/>
        <v>8.8235294117647065E-2</v>
      </c>
      <c r="Q20" s="6">
        <f t="shared" si="12"/>
        <v>0</v>
      </c>
      <c r="R20" s="6">
        <f t="shared" si="12"/>
        <v>0</v>
      </c>
      <c r="S20" s="6">
        <f t="shared" si="12"/>
        <v>0</v>
      </c>
      <c r="T20" s="6"/>
      <c r="U20" s="6">
        <f t="shared" ref="U20:U22" si="22">57/569</f>
        <v>0.10017574692442882</v>
      </c>
      <c r="V20" s="6"/>
      <c r="W20" s="4">
        <f t="shared" si="15"/>
        <v>0.732408466819222</v>
      </c>
      <c r="X20" s="4">
        <f t="shared" si="15"/>
        <v>0.88080495356037158</v>
      </c>
      <c r="Y20" s="4">
        <f t="shared" si="15"/>
        <v>0</v>
      </c>
      <c r="Z20" s="4">
        <f t="shared" si="15"/>
        <v>0</v>
      </c>
      <c r="AA20" s="4">
        <f t="shared" si="15"/>
        <v>0</v>
      </c>
      <c r="AB20" s="4">
        <f t="shared" si="7"/>
        <v>0.88080495356037158</v>
      </c>
      <c r="AC20" s="4"/>
      <c r="AD20" s="4">
        <f>IF(C20&gt;0,((I20*((3*57)+C20))/(4*C20*57))*(1-(C20-I20)/(569-57)),0)</f>
        <v>5.7928997537364128E-2</v>
      </c>
      <c r="AE20" s="4">
        <f t="shared" si="21"/>
        <v>7.4530917424535603E-2</v>
      </c>
      <c r="AF20" s="4">
        <f t="shared" si="21"/>
        <v>0</v>
      </c>
      <c r="AG20" s="4">
        <f t="shared" si="21"/>
        <v>0</v>
      </c>
      <c r="AH20" s="4">
        <f t="shared" si="21"/>
        <v>0</v>
      </c>
      <c r="AI20" s="6"/>
      <c r="AQ20" s="2" t="s">
        <v>26</v>
      </c>
    </row>
    <row r="21" spans="1:70" x14ac:dyDescent="0.3">
      <c r="B21" s="2" t="s">
        <v>27</v>
      </c>
      <c r="C21" s="1">
        <v>558</v>
      </c>
      <c r="D21" s="1">
        <v>329</v>
      </c>
      <c r="E21" s="1">
        <v>5</v>
      </c>
      <c r="F21" s="1">
        <v>0</v>
      </c>
      <c r="G21" s="1">
        <v>0</v>
      </c>
      <c r="I21" s="1">
        <v>51</v>
      </c>
      <c r="J21" s="1">
        <v>21</v>
      </c>
      <c r="K21" s="1">
        <v>0</v>
      </c>
      <c r="L21" s="1">
        <v>0</v>
      </c>
      <c r="M21" s="1">
        <v>0</v>
      </c>
      <c r="O21" s="6">
        <f t="shared" si="12"/>
        <v>9.1397849462365593E-2</v>
      </c>
      <c r="P21" s="6">
        <f t="shared" si="12"/>
        <v>6.3829787234042548E-2</v>
      </c>
      <c r="Q21" s="6">
        <f t="shared" si="12"/>
        <v>0</v>
      </c>
      <c r="R21" s="6">
        <f t="shared" si="12"/>
        <v>0</v>
      </c>
      <c r="S21" s="6">
        <f t="shared" si="12"/>
        <v>0</v>
      </c>
      <c r="T21" s="6"/>
      <c r="U21" s="6">
        <f t="shared" si="22"/>
        <v>0.10017574692442882</v>
      </c>
      <c r="V21" s="6"/>
      <c r="W21" s="4">
        <f t="shared" si="15"/>
        <v>0.91237502358045652</v>
      </c>
      <c r="X21" s="4">
        <f t="shared" si="15"/>
        <v>0.6371780515117581</v>
      </c>
      <c r="Y21" s="4">
        <f t="shared" si="15"/>
        <v>0</v>
      </c>
      <c r="Z21" s="4">
        <f t="shared" si="15"/>
        <v>0</v>
      </c>
      <c r="AA21" s="4">
        <f t="shared" si="15"/>
        <v>0</v>
      </c>
      <c r="AB21" s="4">
        <f t="shared" si="7"/>
        <v>0.91237502358045652</v>
      </c>
      <c r="AC21" s="4"/>
      <c r="AD21" s="4">
        <f>IF(C21&gt;0,((I21*((3*57)+C21))/(4*C21*57))*(1-(C21-I21)/(569-57)),0)</f>
        <v>2.8538339611629882E-3</v>
      </c>
      <c r="AE21" s="4">
        <f t="shared" si="21"/>
        <v>5.5772326427771551E-2</v>
      </c>
      <c r="AF21" s="4">
        <f t="shared" si="21"/>
        <v>0</v>
      </c>
      <c r="AG21" s="4">
        <f t="shared" si="21"/>
        <v>0</v>
      </c>
      <c r="AH21" s="4">
        <f t="shared" si="21"/>
        <v>0</v>
      </c>
      <c r="AI21" s="6"/>
      <c r="AQ21" s="2" t="s">
        <v>27</v>
      </c>
    </row>
    <row r="22" spans="1:70" s="3" customFormat="1" x14ac:dyDescent="0.3">
      <c r="B22" s="3" t="s">
        <v>28</v>
      </c>
      <c r="C22" s="3">
        <v>40</v>
      </c>
      <c r="D22" s="3">
        <v>5</v>
      </c>
      <c r="E22" s="3">
        <v>0</v>
      </c>
      <c r="F22" s="3">
        <v>0</v>
      </c>
      <c r="G22" s="3">
        <v>0</v>
      </c>
      <c r="I22" s="3">
        <v>2</v>
      </c>
      <c r="J22" s="3">
        <v>0</v>
      </c>
      <c r="K22" s="3">
        <v>0</v>
      </c>
      <c r="L22" s="3">
        <v>0</v>
      </c>
      <c r="M22" s="3">
        <v>0</v>
      </c>
      <c r="O22" s="7">
        <f t="shared" si="12"/>
        <v>0.05</v>
      </c>
      <c r="P22" s="7">
        <f t="shared" si="12"/>
        <v>0</v>
      </c>
      <c r="Q22" s="7">
        <f t="shared" si="12"/>
        <v>0</v>
      </c>
      <c r="R22" s="7">
        <f t="shared" si="12"/>
        <v>0</v>
      </c>
      <c r="S22" s="7">
        <f t="shared" si="12"/>
        <v>0</v>
      </c>
      <c r="T22" s="7"/>
      <c r="U22" s="7">
        <f t="shared" si="22"/>
        <v>0.10017574692442882</v>
      </c>
      <c r="V22" s="7"/>
      <c r="W22" s="5">
        <f t="shared" si="15"/>
        <v>0.49912280701754391</v>
      </c>
      <c r="X22" s="5">
        <f t="shared" si="15"/>
        <v>0</v>
      </c>
      <c r="Y22" s="5">
        <f t="shared" si="15"/>
        <v>0</v>
      </c>
      <c r="Z22" s="5">
        <f t="shared" si="15"/>
        <v>0</v>
      </c>
      <c r="AA22" s="5">
        <f t="shared" si="15"/>
        <v>0</v>
      </c>
      <c r="AB22" s="5">
        <f t="shared" si="7"/>
        <v>0.49912280701754391</v>
      </c>
      <c r="AC22" s="5"/>
      <c r="AD22" s="5">
        <f>IF(C22&gt;0,((I22*((3*57)+C22))/(4*C22*57))*(1-(C22-I22)/(569-57)),0)</f>
        <v>4.2837685032894736E-2</v>
      </c>
      <c r="AE22" s="5">
        <f t="shared" si="21"/>
        <v>0</v>
      </c>
      <c r="AF22" s="5">
        <f t="shared" si="21"/>
        <v>0</v>
      </c>
      <c r="AG22" s="5">
        <f t="shared" si="21"/>
        <v>0</v>
      </c>
      <c r="AH22" s="5">
        <f t="shared" si="21"/>
        <v>0</v>
      </c>
      <c r="AI22" s="7"/>
      <c r="AQ22" s="3" t="s">
        <v>28</v>
      </c>
    </row>
    <row r="23" spans="1:70" x14ac:dyDescent="0.3">
      <c r="A23" s="9"/>
      <c r="C23" s="1"/>
      <c r="D23" s="1"/>
      <c r="E23" s="1"/>
      <c r="F23" s="1"/>
      <c r="G23" s="1"/>
      <c r="I23" s="1"/>
      <c r="J23" s="1"/>
      <c r="K23" s="1"/>
      <c r="L23" s="1"/>
      <c r="M23" s="1"/>
      <c r="O23" s="6">
        <f t="shared" si="12"/>
        <v>0</v>
      </c>
      <c r="P23" s="6">
        <f t="shared" si="12"/>
        <v>0</v>
      </c>
      <c r="Q23" s="6">
        <f t="shared" si="12"/>
        <v>0</v>
      </c>
      <c r="R23" s="6">
        <f t="shared" si="12"/>
        <v>0</v>
      </c>
      <c r="S23" s="6">
        <f t="shared" si="12"/>
        <v>0</v>
      </c>
      <c r="T23" s="6"/>
      <c r="U23" s="6"/>
      <c r="V23" s="6"/>
      <c r="W23" s="4"/>
      <c r="X23" s="4"/>
      <c r="Y23" s="4"/>
      <c r="Z23" s="4"/>
      <c r="AA23" s="4"/>
      <c r="AB23" s="4"/>
      <c r="AC23" s="4"/>
      <c r="AD23" s="4">
        <f>IF(C23&gt;0,((I23*((3*42)+C23))/(4*C23*42))*(1-(C23-I23)/(604-42)),0)</f>
        <v>0</v>
      </c>
      <c r="AE23" s="4">
        <f>IF(D23&gt;0,((J23*((3*42)+D23))/(4*D23*42))*(1-(D23-J23)/(604-42)),0)</f>
        <v>0</v>
      </c>
      <c r="AF23" s="4">
        <f>IF(E23&gt;0,((K23*((3*42)+E23))/(4*E23*42))*(1-(E23-K23)/(604-42)),0)</f>
        <v>0</v>
      </c>
      <c r="AG23" s="4">
        <f>IF(F23&gt;0,((L23*((3*42)+F23))/(4*F23*42))*(1-(F23-L23)/(604-42)),0)</f>
        <v>0</v>
      </c>
      <c r="AH23" s="4">
        <f>IF(G23&gt;0,((M23*((3*42)+G23))/(4*G23*42))*(1-(G23-M23)/(604-42)),0)</f>
        <v>0</v>
      </c>
    </row>
    <row r="24" spans="1:70" x14ac:dyDescent="0.3">
      <c r="C24" s="1"/>
      <c r="D24" s="1"/>
      <c r="E24" s="1"/>
      <c r="F24" s="1"/>
      <c r="G24" s="1"/>
      <c r="I24" s="1"/>
      <c r="J24" s="1"/>
      <c r="K24" s="1"/>
      <c r="L24" s="1"/>
      <c r="M24" s="1"/>
      <c r="O24" s="6">
        <f t="shared" ref="O24:S34" si="23">IF(I24&gt;0, I24/C24, 0)</f>
        <v>0</v>
      </c>
      <c r="P24" s="6">
        <f t="shared" si="23"/>
        <v>0</v>
      </c>
      <c r="Q24" s="6">
        <f t="shared" si="23"/>
        <v>0</v>
      </c>
      <c r="R24" s="6">
        <f t="shared" si="23"/>
        <v>0</v>
      </c>
      <c r="S24" s="6">
        <f t="shared" si="23"/>
        <v>0</v>
      </c>
      <c r="T24" s="6"/>
      <c r="U24" s="6"/>
      <c r="V24" s="6"/>
      <c r="W24" s="4"/>
      <c r="X24" s="4"/>
      <c r="Y24" s="4"/>
      <c r="Z24" s="4"/>
      <c r="AA24" s="4"/>
      <c r="AB24" s="4"/>
      <c r="AC24" s="4"/>
      <c r="AD24" s="4">
        <f t="shared" ref="AD24:AH26" si="24">IF(C24&gt;0,((I24*((3*42)+C24))/(4*C24*42))*(1-(C24-I24)/(604-42)),0)</f>
        <v>0</v>
      </c>
      <c r="AE24" s="4">
        <f t="shared" si="24"/>
        <v>0</v>
      </c>
      <c r="AF24" s="4">
        <f t="shared" si="24"/>
        <v>0</v>
      </c>
      <c r="AG24" s="4">
        <f t="shared" si="24"/>
        <v>0</v>
      </c>
      <c r="AH24" s="4">
        <f t="shared" si="24"/>
        <v>0</v>
      </c>
    </row>
    <row r="25" spans="1:70" x14ac:dyDescent="0.3">
      <c r="C25" s="1"/>
      <c r="D25" s="1"/>
      <c r="E25" s="1"/>
      <c r="F25" s="1"/>
      <c r="G25" s="1"/>
      <c r="I25" s="1"/>
      <c r="J25" s="1"/>
      <c r="K25" s="1"/>
      <c r="L25" s="1"/>
      <c r="M25" s="1"/>
      <c r="O25" s="6">
        <f t="shared" si="23"/>
        <v>0</v>
      </c>
      <c r="P25" s="6">
        <f t="shared" si="23"/>
        <v>0</v>
      </c>
      <c r="Q25" s="6">
        <f t="shared" si="23"/>
        <v>0</v>
      </c>
      <c r="R25" s="6">
        <f t="shared" si="23"/>
        <v>0</v>
      </c>
      <c r="S25" s="6">
        <f t="shared" si="23"/>
        <v>0</v>
      </c>
      <c r="T25" s="6"/>
      <c r="U25" s="6"/>
      <c r="V25" s="6"/>
      <c r="W25" s="4"/>
      <c r="X25" s="4"/>
      <c r="Y25" s="4"/>
      <c r="Z25" s="4"/>
      <c r="AA25" s="4"/>
      <c r="AB25" s="4"/>
      <c r="AC25" s="4"/>
      <c r="AD25" s="4">
        <f t="shared" si="24"/>
        <v>0</v>
      </c>
      <c r="AE25" s="4">
        <f t="shared" si="24"/>
        <v>0</v>
      </c>
      <c r="AF25" s="4">
        <f t="shared" si="24"/>
        <v>0</v>
      </c>
      <c r="AG25" s="4">
        <f t="shared" si="24"/>
        <v>0</v>
      </c>
      <c r="AH25" s="4">
        <f t="shared" si="24"/>
        <v>0</v>
      </c>
      <c r="BD25" s="2" t="s">
        <v>25</v>
      </c>
      <c r="BH25" s="2" t="s">
        <v>26</v>
      </c>
      <c r="BL25" s="2" t="s">
        <v>27</v>
      </c>
      <c r="BP25" s="2" t="s">
        <v>28</v>
      </c>
    </row>
    <row r="26" spans="1:70" s="3" customFormat="1" x14ac:dyDescent="0.3">
      <c r="O26" s="7">
        <f t="shared" si="23"/>
        <v>0</v>
      </c>
      <c r="P26" s="7">
        <f t="shared" si="23"/>
        <v>0</v>
      </c>
      <c r="Q26" s="7">
        <f t="shared" si="23"/>
        <v>0</v>
      </c>
      <c r="R26" s="7">
        <f t="shared" si="23"/>
        <v>0</v>
      </c>
      <c r="S26" s="7">
        <f t="shared" si="23"/>
        <v>0</v>
      </c>
      <c r="T26" s="7"/>
      <c r="U26" s="7"/>
      <c r="V26" s="7"/>
      <c r="W26" s="5"/>
      <c r="X26" s="5"/>
      <c r="Y26" s="5"/>
      <c r="Z26" s="5"/>
      <c r="AA26" s="5"/>
      <c r="AB26" s="5"/>
      <c r="AC26" s="5"/>
      <c r="AD26" s="5">
        <f t="shared" si="24"/>
        <v>0</v>
      </c>
      <c r="AE26" s="5">
        <f t="shared" si="24"/>
        <v>0</v>
      </c>
      <c r="AF26" s="5">
        <f t="shared" si="24"/>
        <v>0</v>
      </c>
      <c r="AG26" s="5">
        <f t="shared" si="24"/>
        <v>0</v>
      </c>
      <c r="AH26" s="5">
        <f t="shared" si="24"/>
        <v>0</v>
      </c>
      <c r="AQ26" s="3" t="s">
        <v>29</v>
      </c>
      <c r="AX26" s="3" t="s">
        <v>32</v>
      </c>
      <c r="AZ26" s="3" t="s">
        <v>40</v>
      </c>
      <c r="BA26" s="3" t="s">
        <v>35</v>
      </c>
      <c r="BD26" s="3" t="s">
        <v>32</v>
      </c>
      <c r="BF26" s="3" t="s">
        <v>40</v>
      </c>
      <c r="BH26" s="3" t="s">
        <v>32</v>
      </c>
      <c r="BJ26" s="3" t="s">
        <v>40</v>
      </c>
      <c r="BL26" s="3" t="s">
        <v>32</v>
      </c>
      <c r="BN26" s="3" t="s">
        <v>40</v>
      </c>
      <c r="BP26" s="3" t="s">
        <v>32</v>
      </c>
      <c r="BR26" s="3" t="s">
        <v>40</v>
      </c>
    </row>
    <row r="27" spans="1:70" x14ac:dyDescent="0.3">
      <c r="A27" s="9"/>
      <c r="C27" s="1"/>
      <c r="D27" s="1"/>
      <c r="E27" s="1"/>
      <c r="F27" s="1"/>
      <c r="G27" s="1"/>
      <c r="I27" s="1"/>
      <c r="J27" s="1"/>
      <c r="K27" s="1"/>
      <c r="L27" s="1"/>
      <c r="M27" s="1"/>
      <c r="O27" s="6">
        <f t="shared" si="23"/>
        <v>0</v>
      </c>
      <c r="P27" s="6">
        <f t="shared" si="23"/>
        <v>0</v>
      </c>
      <c r="Q27" s="6">
        <f t="shared" si="23"/>
        <v>0</v>
      </c>
      <c r="R27" s="6">
        <f t="shared" si="23"/>
        <v>0</v>
      </c>
      <c r="S27" s="6">
        <f t="shared" si="23"/>
        <v>0</v>
      </c>
      <c r="T27" s="6"/>
      <c r="U27" s="6"/>
      <c r="V27" s="6"/>
      <c r="W27" s="4"/>
      <c r="X27" s="4"/>
      <c r="Y27" s="4"/>
      <c r="Z27" s="4"/>
      <c r="AA27" s="4"/>
      <c r="AB27" s="4"/>
      <c r="AC27" s="4"/>
      <c r="AD27" s="4">
        <f>IF(C27&gt;0,((I27*((3*58)+C27))/(4*C27*58))*(1-(C27-I27)/(604-58)),0)</f>
        <v>0</v>
      </c>
      <c r="AE27" s="4">
        <f>IF(D27&gt;0,((J27*((3*58)+D27))/(4*D27*58))*(1-(D27-J27)/(604-58)),0)</f>
        <v>0</v>
      </c>
      <c r="AF27" s="4">
        <f>IF(E27&gt;0,((K27*((3*58)+E27))/(4*E27*58))*(1-(E27-K27)/(604-58)),0)</f>
        <v>0</v>
      </c>
      <c r="AG27" s="4">
        <f>IF(F27&gt;0,((L27*((3*58)+F27))/(4*F27*58))*(1-(F27-L27)/(604-58)),0)</f>
        <v>0</v>
      </c>
      <c r="AH27" s="4">
        <f>IF(G27&gt;0,((M27*((3*58)+G27))/(4*G27*58))*(1-(G27-M27)/(604-58)),0)</f>
        <v>0</v>
      </c>
      <c r="AQ27" s="21" t="s">
        <v>25</v>
      </c>
      <c r="AR27" s="22">
        <f t="shared" ref="AR27:AV30" si="25">COUNTIF(W3, "&gt;1") + COUNTIF(W7, "&gt;1") + COUNTIF(W11, "&gt;1") + COUNTIF(W15, "&gt;1") + COUNTIF(W19, "&gt;1") + COUNTIF(W23, "&gt;1") + COUNTIF(W27, "&gt;1") + COUNTIF(W31, "&gt;1")</f>
        <v>2</v>
      </c>
      <c r="AS27" s="22">
        <f t="shared" si="25"/>
        <v>0</v>
      </c>
      <c r="AT27" s="13">
        <f t="shared" si="25"/>
        <v>3</v>
      </c>
      <c r="AU27" s="13">
        <f t="shared" si="25"/>
        <v>1</v>
      </c>
      <c r="AV27" s="23">
        <f t="shared" si="25"/>
        <v>0</v>
      </c>
      <c r="AW27" s="10"/>
      <c r="AX27" s="2" t="s">
        <v>44</v>
      </c>
      <c r="AY27" s="11">
        <f>MAX(W3:AA6)</f>
        <v>4.3769230769230774</v>
      </c>
      <c r="AZ27" s="11">
        <f>_xlfn.IFNA(VLOOKUP(AY27, W3:AH6,8,0), _xlfn.IFNA(VLOOKUP(AY27, X3:AH6,8,0), _xlfn.IFNA(VLOOKUP(AY27, Y3:AH6,8,0), _xlfn.IFNA(VLOOKUP(AY27, Z3:AH6,8,0), VLOOKUP(AY27, AA3:AH6,8,0)))))</f>
        <v>0.37809447496947496</v>
      </c>
      <c r="BA27" s="2" t="s">
        <v>44</v>
      </c>
      <c r="BB27" s="11">
        <f>MAX(AD3:AH6)</f>
        <v>0.37809447496947496</v>
      </c>
      <c r="BD27" s="2" t="s">
        <v>44</v>
      </c>
      <c r="BE27" s="11">
        <f>MAX($W3:$AA3)</f>
        <v>1.2505494505494505</v>
      </c>
      <c r="BF27" s="11">
        <f>_xlfn.IFNA(VLOOKUP($BE27, $W3:$AH3,8,0), _xlfn.IFNA(VLOOKUP($BE27, $X3:$AH3,8,0), _xlfn.IFNA(VLOOKUP($BE27, $Y3:$AH3,8,0), _xlfn.IFNA(VLOOKUP($BE27, $Z3:$AH3,8,0), VLOOKUP($BE27, $AA3:$AH3,8,0)))))</f>
        <v>0.1096677132391418</v>
      </c>
      <c r="BH27" s="2" t="s">
        <v>44</v>
      </c>
      <c r="BI27" s="11">
        <f>MAX($W4:$AA4)</f>
        <v>0.95079227888216655</v>
      </c>
      <c r="BJ27" s="11">
        <f>_xlfn.IFNA(VLOOKUP($BI27, $W4:$AH4,8,0), _xlfn.IFNA(VLOOKUP($BI27, $X4:$AH4,8,0), _xlfn.IFNA(VLOOKUP($BI27, $Y4:$AH4,8,0), _xlfn.IFNA(VLOOKUP($BI27, $Z4:$AH4,8,0), VLOOKUP($BI27, $AA4:$AH4,8,0)))))</f>
        <v>0.1018606549505426</v>
      </c>
      <c r="BL27" s="2" t="s">
        <v>44</v>
      </c>
      <c r="BM27" s="11">
        <f>MAX($W5:$AA5)</f>
        <v>1.1750129065565307</v>
      </c>
      <c r="BN27" s="11">
        <f>_xlfn.IFNA(VLOOKUP($BM27, $W5:$AH5,8,0), _xlfn.IFNA(VLOOKUP($BM27, $X5:$AH5,8,0), _xlfn.IFNA(VLOOKUP($BM27, $Y5:$AH5,8,0), _xlfn.IFNA(VLOOKUP($BM27, $Z5:$AH5,8,0), VLOOKUP($BM27, $AA5:$AH5,8,0)))))</f>
        <v>0.13213855495734692</v>
      </c>
      <c r="BP27" s="2" t="s">
        <v>44</v>
      </c>
      <c r="BQ27" s="11">
        <f>MAX($W6:$AA6)</f>
        <v>4.3769230769230774</v>
      </c>
      <c r="BR27" s="11">
        <f>_xlfn.IFNA(VLOOKUP($BQ27, $W6:$AH6,8,0), _xlfn.IFNA(VLOOKUP($BQ27, $X6:$AH6,8,0), _xlfn.IFNA(VLOOKUP($BQ27, $Y6:$AH6,8,0), _xlfn.IFNA(VLOOKUP($BQ27, $Z6:$AH6,8,0), VLOOKUP($BQ27, $AA6:$AH6,8,0)))))</f>
        <v>0.37809447496947496</v>
      </c>
    </row>
    <row r="28" spans="1:70" x14ac:dyDescent="0.3">
      <c r="C28" s="1"/>
      <c r="D28" s="1"/>
      <c r="E28" s="1"/>
      <c r="F28" s="1"/>
      <c r="G28" s="1"/>
      <c r="I28" s="1"/>
      <c r="J28" s="1"/>
      <c r="K28" s="1"/>
      <c r="L28" s="1"/>
      <c r="M28" s="1"/>
      <c r="O28" s="6">
        <f t="shared" si="23"/>
        <v>0</v>
      </c>
      <c r="P28" s="6">
        <f t="shared" si="23"/>
        <v>0</v>
      </c>
      <c r="Q28" s="6">
        <f t="shared" si="23"/>
        <v>0</v>
      </c>
      <c r="R28" s="6">
        <f t="shared" si="23"/>
        <v>0</v>
      </c>
      <c r="S28" s="6">
        <f t="shared" si="23"/>
        <v>0</v>
      </c>
      <c r="T28" s="6"/>
      <c r="U28" s="6"/>
      <c r="V28" s="6"/>
      <c r="W28" s="4"/>
      <c r="X28" s="4"/>
      <c r="Y28" s="4"/>
      <c r="Z28" s="4"/>
      <c r="AA28" s="4"/>
      <c r="AB28" s="4"/>
      <c r="AC28" s="4"/>
      <c r="AD28" s="4">
        <f t="shared" ref="AD28:AH30" si="26">IF(C28&gt;0,((I28*((3*58)+C28))/(4*C28*58))*(1-(C28-I28)/(604-58)),0)</f>
        <v>0</v>
      </c>
      <c r="AE28" s="4">
        <f t="shared" si="26"/>
        <v>0</v>
      </c>
      <c r="AF28" s="4">
        <f t="shared" si="26"/>
        <v>0</v>
      </c>
      <c r="AG28" s="4">
        <f t="shared" si="26"/>
        <v>0</v>
      </c>
      <c r="AH28" s="4">
        <f t="shared" si="26"/>
        <v>0</v>
      </c>
      <c r="AQ28" s="24" t="s">
        <v>26</v>
      </c>
      <c r="AR28" s="25">
        <f t="shared" si="25"/>
        <v>2</v>
      </c>
      <c r="AS28" s="25">
        <f t="shared" si="25"/>
        <v>0</v>
      </c>
      <c r="AT28" s="10">
        <f t="shared" si="25"/>
        <v>0</v>
      </c>
      <c r="AU28" s="10">
        <f t="shared" si="25"/>
        <v>0</v>
      </c>
      <c r="AV28" s="26">
        <f t="shared" si="25"/>
        <v>0</v>
      </c>
      <c r="AW28" s="10"/>
      <c r="AX28" s="2" t="s">
        <v>45</v>
      </c>
      <c r="AY28" s="11">
        <f>MAX(W7:AA10)</f>
        <v>1.4702842377260983</v>
      </c>
      <c r="AZ28" s="11">
        <f>_xlfn.IFNA(VLOOKUP(AY28, W7:AH10,8,0), _xlfn.IFNA(VLOOKUP(AY28, X7:AH10,8,0), _xlfn.IFNA(VLOOKUP(AY28, Y7:AH10,8,0), _xlfn.IFNA(VLOOKUP(AY28, Z7:AH10,8,0), VLOOKUP(AY28, AA7:AH10,8,0)))))</f>
        <v>0.17891248174362431</v>
      </c>
      <c r="BA28" s="2" t="s">
        <v>45</v>
      </c>
      <c r="BB28" s="11">
        <f>MAX(AD7:AH10)</f>
        <v>0.17891248174362431</v>
      </c>
      <c r="BD28" s="2" t="s">
        <v>45</v>
      </c>
      <c r="BE28" s="11">
        <f>MAX($W7:$AA7)</f>
        <v>0.99428312551236153</v>
      </c>
      <c r="BF28" s="11">
        <f>_xlfn.IFNA(VLOOKUP($BE28, $W7:$AH7,8,0), _xlfn.IFNA(VLOOKUP($BE28, $X7:$AH7,8,0), _xlfn.IFNA(VLOOKUP($BE28, $Y7:$AH7,8,0), _xlfn.IFNA(VLOOKUP($BE28, $Z7:$AH7,8,0), VLOOKUP($BE28, $AA7:$AH7,8,0)))))</f>
        <v>1.8021420089577998E-2</v>
      </c>
      <c r="BH28" s="2" t="s">
        <v>45</v>
      </c>
      <c r="BI28" s="11">
        <f>MAX($W8:$AA8)</f>
        <v>0.63012181616832774</v>
      </c>
      <c r="BJ28" s="11">
        <f>_xlfn.IFNA(VLOOKUP($BI28, $W8:$AH8,8,0), _xlfn.IFNA(VLOOKUP($BI28, $X8:$AH8,8,0), _xlfn.IFNA(VLOOKUP($BI28, $Y8:$AH8,8,0), _xlfn.IFNA(VLOOKUP($BI28, $Z8:$AH8,8,0), VLOOKUP($BI28, $AA8:$AH8,8,0)))))</f>
        <v>7.4203999092053413E-2</v>
      </c>
      <c r="BL28" s="2" t="s">
        <v>45</v>
      </c>
      <c r="BM28" s="11">
        <f>MAX($W9:$AA9)</f>
        <v>1.4702842377260983</v>
      </c>
      <c r="BN28" s="11">
        <f>_xlfn.IFNA(VLOOKUP($BM28, $W9:$AH9,8,0), _xlfn.IFNA(VLOOKUP($BM28, $X9:$AH9,8,0), _xlfn.IFNA(VLOOKUP($BM28, $Y9:$AH9,8,0), _xlfn.IFNA(VLOOKUP($BM28, $Z9:$AH9,8,0), VLOOKUP($BM28, $AA9:$AH9,8,0)))))</f>
        <v>0.17891248174362431</v>
      </c>
      <c r="BP28" s="2" t="s">
        <v>45</v>
      </c>
      <c r="BQ28" s="11">
        <f>MAX($W10:$AA10)</f>
        <v>0.99244186046511629</v>
      </c>
      <c r="BR28" s="11">
        <f>_xlfn.IFNA(VLOOKUP($BQ28, $W10:$AH10,8,0), _xlfn.IFNA(VLOOKUP($BQ28, $X10:$AH10,8,0), _xlfn.IFNA(VLOOKUP($BQ28, $Y10:$AH10,8,0), _xlfn.IFNA(VLOOKUP($BQ28, $Z10:$AH10,8,0), VLOOKUP($BQ28, $AA10:$AH10,8,0)))))</f>
        <v>3.9690163224035832E-2</v>
      </c>
    </row>
    <row r="29" spans="1:70" x14ac:dyDescent="0.3">
      <c r="C29" s="1"/>
      <c r="D29" s="1"/>
      <c r="E29" s="1"/>
      <c r="F29" s="1"/>
      <c r="G29" s="1"/>
      <c r="I29" s="1"/>
      <c r="J29" s="1"/>
      <c r="K29" s="1"/>
      <c r="L29" s="1"/>
      <c r="M29" s="1"/>
      <c r="O29" s="6">
        <f t="shared" si="23"/>
        <v>0</v>
      </c>
      <c r="P29" s="6">
        <f t="shared" si="23"/>
        <v>0</v>
      </c>
      <c r="Q29" s="6">
        <f t="shared" si="23"/>
        <v>0</v>
      </c>
      <c r="R29" s="6">
        <f t="shared" si="23"/>
        <v>0</v>
      </c>
      <c r="S29" s="6">
        <f t="shared" si="23"/>
        <v>0</v>
      </c>
      <c r="T29" s="6"/>
      <c r="U29" s="6"/>
      <c r="V29" s="6"/>
      <c r="W29" s="4"/>
      <c r="X29" s="4"/>
      <c r="Y29" s="4"/>
      <c r="Z29" s="4"/>
      <c r="AA29" s="4"/>
      <c r="AB29" s="8"/>
      <c r="AC29" s="8"/>
      <c r="AD29" s="4">
        <f t="shared" si="26"/>
        <v>0</v>
      </c>
      <c r="AE29" s="4">
        <f t="shared" si="26"/>
        <v>0</v>
      </c>
      <c r="AF29" s="4">
        <f t="shared" si="26"/>
        <v>0</v>
      </c>
      <c r="AG29" s="4">
        <f t="shared" si="26"/>
        <v>0</v>
      </c>
      <c r="AH29" s="4">
        <f t="shared" si="26"/>
        <v>0</v>
      </c>
      <c r="AQ29" s="24" t="s">
        <v>27</v>
      </c>
      <c r="AR29" s="25">
        <f t="shared" si="25"/>
        <v>2</v>
      </c>
      <c r="AS29" s="25">
        <f t="shared" si="25"/>
        <v>2</v>
      </c>
      <c r="AT29" s="10">
        <f t="shared" si="25"/>
        <v>3</v>
      </c>
      <c r="AU29" s="10">
        <f t="shared" si="25"/>
        <v>1</v>
      </c>
      <c r="AV29" s="26">
        <f t="shared" si="25"/>
        <v>0</v>
      </c>
      <c r="AW29" s="10"/>
      <c r="AX29" s="2" t="s">
        <v>46</v>
      </c>
      <c r="AY29" s="11">
        <f>MAX(W11:AA14)</f>
        <v>2.6342592592592591</v>
      </c>
      <c r="AZ29" s="11">
        <f>_xlfn.IFNA(VLOOKUP(AY29, W11:AH14,8,0), _xlfn.IFNA(VLOOKUP(AY29, X11:AH14,8,0), _xlfn.IFNA(VLOOKUP(AY29, Y11:AH14,8,0), _xlfn.IFNA(VLOOKUP(AY29, Z11:AH14,8,0), VLOOKUP(AY29, AA11:AH14,8,0)))))</f>
        <v>0.13626370784192013</v>
      </c>
      <c r="BA29" s="2" t="s">
        <v>46</v>
      </c>
      <c r="BB29" s="11">
        <f>MAX(AD11:AH14)</f>
        <v>0.13626370784192013</v>
      </c>
      <c r="BD29" s="2" t="s">
        <v>46</v>
      </c>
      <c r="BE29" s="11">
        <f>MAX($W11:$AA11)</f>
        <v>1.5461956521739131</v>
      </c>
      <c r="BF29" s="11">
        <f>_xlfn.IFNA(VLOOKUP($BE29, $W11:$AH11,8,0), _xlfn.IFNA(VLOOKUP($BE29, $X11:$AH11,8,0), _xlfn.IFNA(VLOOKUP($BE29, $Y11:$AH11,8,0), _xlfn.IFNA(VLOOKUP($BE29, $Z11:$AH11,8,0), VLOOKUP($BE29, $AA11:$AH11,8,0)))))</f>
        <v>7.768095700752975E-2</v>
      </c>
      <c r="BH29" s="2" t="s">
        <v>46</v>
      </c>
      <c r="BI29" s="11">
        <f>MAX($W12:$AA12)</f>
        <v>2.6342592592592591</v>
      </c>
      <c r="BJ29" s="11">
        <f>_xlfn.IFNA(VLOOKUP($BI29, $W12:$AH12,8,0), _xlfn.IFNA(VLOOKUP($BI29, $X12:$AH12,8,0), _xlfn.IFNA(VLOOKUP($BI29, $Y12:$AH12,8,0), _xlfn.IFNA(VLOOKUP($BI29, $Z12:$AH12,8,0), VLOOKUP($BI29, $AA12:$AH12,8,0)))))</f>
        <v>0.13626370784192013</v>
      </c>
      <c r="BL29" s="2" t="s">
        <v>46</v>
      </c>
      <c r="BM29" s="11">
        <f>MAX($W13:$AA13)</f>
        <v>0.91019195612431458</v>
      </c>
      <c r="BN29" s="11">
        <f>_xlfn.IFNA(VLOOKUP($BM29, $W13:$AH13,8,0), _xlfn.IFNA(VLOOKUP($BM29, $X13:$AH13,8,0), _xlfn.IFNA(VLOOKUP($BM29, $Y13:$AH13,8,0), _xlfn.IFNA(VLOOKUP($BM29, $Z13:$AH13,8,0), VLOOKUP($BM29, $AA13:$AH13,8,0)))))</f>
        <v>8.6192589339515596E-3</v>
      </c>
      <c r="BP29" s="2" t="s">
        <v>46</v>
      </c>
      <c r="BQ29" s="11">
        <f>MAX($W14:$AA14)</f>
        <v>1.7008152173913045</v>
      </c>
      <c r="BR29" s="11">
        <f>_xlfn.IFNA(VLOOKUP($BQ29, $W14:$AH14,8,0), _xlfn.IFNA(VLOOKUP($BQ29, $X14:$AH14,8,0), _xlfn.IFNA(VLOOKUP($BQ29, $Y14:$AH14,8,0), _xlfn.IFNA(VLOOKUP($BQ29, $Z14:$AH14,8,0), VLOOKUP($BQ29, $AA14:$AH14,8,0)))))</f>
        <v>0.12713962938223625</v>
      </c>
    </row>
    <row r="30" spans="1:70" s="3" customFormat="1" x14ac:dyDescent="0.3">
      <c r="O30" s="7">
        <f t="shared" si="23"/>
        <v>0</v>
      </c>
      <c r="P30" s="7">
        <f t="shared" si="23"/>
        <v>0</v>
      </c>
      <c r="Q30" s="7">
        <f t="shared" si="23"/>
        <v>0</v>
      </c>
      <c r="R30" s="7">
        <f t="shared" si="23"/>
        <v>0</v>
      </c>
      <c r="S30" s="7">
        <f t="shared" si="23"/>
        <v>0</v>
      </c>
      <c r="T30" s="7"/>
      <c r="U30" s="7"/>
      <c r="V30" s="7"/>
      <c r="W30" s="5"/>
      <c r="X30" s="5"/>
      <c r="Y30" s="5"/>
      <c r="Z30" s="5"/>
      <c r="AA30" s="5"/>
      <c r="AB30" s="5"/>
      <c r="AC30" s="5"/>
      <c r="AD30" s="5">
        <f t="shared" si="26"/>
        <v>0</v>
      </c>
      <c r="AE30" s="5">
        <f t="shared" si="26"/>
        <v>0</v>
      </c>
      <c r="AF30" s="5">
        <f t="shared" si="26"/>
        <v>0</v>
      </c>
      <c r="AG30" s="5">
        <f t="shared" si="26"/>
        <v>0</v>
      </c>
      <c r="AH30" s="5">
        <f t="shared" si="26"/>
        <v>0</v>
      </c>
      <c r="AQ30" s="27" t="s">
        <v>28</v>
      </c>
      <c r="AR30" s="28">
        <f t="shared" si="25"/>
        <v>3</v>
      </c>
      <c r="AS30" s="28">
        <f t="shared" si="25"/>
        <v>2</v>
      </c>
      <c r="AT30" s="17">
        <f t="shared" si="25"/>
        <v>1</v>
      </c>
      <c r="AU30" s="17">
        <f t="shared" si="25"/>
        <v>0</v>
      </c>
      <c r="AV30" s="29">
        <f t="shared" si="25"/>
        <v>0</v>
      </c>
      <c r="AW30" s="17"/>
      <c r="AX30" s="3" t="s">
        <v>48</v>
      </c>
      <c r="AY30" s="18">
        <f>MAX(W15:AA18)</f>
        <v>10.735849056603774</v>
      </c>
      <c r="AZ30" s="11">
        <f>_xlfn.IFNA(VLOOKUP(AY30, W15:AH18,8,0), _xlfn.IFNA(VLOOKUP(AY30, X15:AH18,8,0), _xlfn.IFNA(VLOOKUP(AY30, Y15:AH18,8,0), _xlfn.IFNA(VLOOKUP(AY30, Z15:AH18,8,0), VLOOKUP(AY30, AA15:AH18,8,0)))))</f>
        <v>0.75471698113207553</v>
      </c>
      <c r="BA30" s="3" t="s">
        <v>48</v>
      </c>
      <c r="BB30" s="18">
        <f>MAX(AD15:AH18)</f>
        <v>0.75471698113207553</v>
      </c>
      <c r="BD30" s="3" t="s">
        <v>48</v>
      </c>
      <c r="BE30" s="18">
        <f>MAX($W15:$AA15)</f>
        <v>3.5786163522012577</v>
      </c>
      <c r="BF30" s="18">
        <f>_xlfn.IFNA(VLOOKUP($BE30, $W15:$AH15,8,0), _xlfn.IFNA(VLOOKUP($BE30, $X15:$AH15,8,0), _xlfn.IFNA(VLOOKUP($BE30, $Y15:$AH15,8,0), _xlfn.IFNA(VLOOKUP($BE30, $Z15:$AH15,8,0), VLOOKUP($BE30, $AA15:$AH15,8,0)))))</f>
        <v>0.25372970601140848</v>
      </c>
      <c r="BH30" s="3" t="s">
        <v>48</v>
      </c>
      <c r="BI30" s="18">
        <f>MAX($W16:$AA16)</f>
        <v>5.367924528301887</v>
      </c>
      <c r="BJ30" s="18">
        <f>_xlfn.IFNA(VLOOKUP($BI30, $W16:$AH16,8,0), _xlfn.IFNA(VLOOKUP($BI30, $X16:$AH16,8,0), _xlfn.IFNA(VLOOKUP($BI30, $Y16:$AH16,8,0), _xlfn.IFNA(VLOOKUP($BI30, $Z16:$AH16,8,0), VLOOKUP($BI30, $AA16:$AH16,8,0)))))</f>
        <v>0.38294390814684803</v>
      </c>
      <c r="BL30" s="3" t="s">
        <v>48</v>
      </c>
      <c r="BM30" s="18">
        <f>MAX($W17:$AA17)</f>
        <v>10.735849056603774</v>
      </c>
      <c r="BN30" s="18">
        <f>_xlfn.IFNA(VLOOKUP($BM30, $W17:$AH17,8,0), _xlfn.IFNA(VLOOKUP($BM30, $X17:$AH17,8,0), _xlfn.IFNA(VLOOKUP($BM30, $Y17:$AH17,8,0), _xlfn.IFNA(VLOOKUP($BM30, $Z17:$AH17,8,0), VLOOKUP($BM30, $AA17:$AH17,8,0)))))</f>
        <v>0.75471698113207553</v>
      </c>
      <c r="BP30" s="3" t="s">
        <v>48</v>
      </c>
      <c r="BQ30" s="18">
        <f>MAX($W18:$AA18)</f>
        <v>1.0805562362166137</v>
      </c>
      <c r="BR30" s="18">
        <f>_xlfn.IFNA(VLOOKUP($BQ30, $W18:$AH18,8,0), _xlfn.IFNA(VLOOKUP($BQ30, $X18:$AH18,8,0), _xlfn.IFNA(VLOOKUP($BQ30, $Y18:$AH18,8,0), _xlfn.IFNA(VLOOKUP($BQ30, $Z18:$AH18,8,0), VLOOKUP($BQ30, $AA18:$AH18,8,0)))))</f>
        <v>0.10269284750279706</v>
      </c>
    </row>
    <row r="31" spans="1:70" x14ac:dyDescent="0.3">
      <c r="A31" s="9"/>
      <c r="C31" s="1"/>
      <c r="D31" s="1"/>
      <c r="E31" s="1"/>
      <c r="F31" s="1"/>
      <c r="G31" s="1"/>
      <c r="I31" s="1"/>
      <c r="J31" s="1"/>
      <c r="K31" s="1"/>
      <c r="L31" s="1"/>
      <c r="M31" s="1"/>
      <c r="O31" s="6">
        <f t="shared" si="23"/>
        <v>0</v>
      </c>
      <c r="P31" s="6">
        <f t="shared" si="23"/>
        <v>0</v>
      </c>
      <c r="Q31" s="6">
        <f t="shared" si="23"/>
        <v>0</v>
      </c>
      <c r="R31" s="6">
        <f t="shared" si="23"/>
        <v>0</v>
      </c>
      <c r="S31" s="6">
        <f t="shared" si="23"/>
        <v>0</v>
      </c>
      <c r="T31" s="6"/>
      <c r="U31" s="6"/>
      <c r="V31" s="6"/>
      <c r="W31" s="4"/>
      <c r="X31" s="4"/>
      <c r="Y31" s="4"/>
      <c r="Z31" s="4"/>
      <c r="AA31" s="4"/>
      <c r="AB31" s="4"/>
      <c r="AC31" s="4"/>
      <c r="AD31" s="4">
        <f t="shared" ref="AD31:AH34" si="27">IF(C31&gt;0,((I31*((3*55)+C31))/(4*C31*55))*(1-(C31-I31)/(604-55)),0)</f>
        <v>0</v>
      </c>
      <c r="AE31" s="4">
        <f t="shared" si="27"/>
        <v>0</v>
      </c>
      <c r="AF31" s="4">
        <f t="shared" si="27"/>
        <v>0</v>
      </c>
      <c r="AG31" s="4">
        <f t="shared" si="27"/>
        <v>0</v>
      </c>
      <c r="AH31" s="4">
        <f t="shared" si="27"/>
        <v>0</v>
      </c>
      <c r="AX31" s="2" t="s">
        <v>47</v>
      </c>
      <c r="AY31" s="11">
        <f>MAX(W19:AA22)</f>
        <v>2.1015697137580793</v>
      </c>
      <c r="AZ31" s="11">
        <f>_xlfn.IFNA(VLOOKUP(AY31, W19:AH22,8,0), _xlfn.IFNA(VLOOKUP(AY31, X19:AH22,8,0), _xlfn.IFNA(VLOOKUP(AY31, Y19:AH22,8,0), _xlfn.IFNA(VLOOKUP(AY31, Z19:AH22,8,0), VLOOKUP(AY31, AA19:AH22,8,0)))))</f>
        <v>0.17029879385964911</v>
      </c>
      <c r="BA31" s="2" t="s">
        <v>47</v>
      </c>
      <c r="BB31" s="11">
        <f>MAX(AD19:AH22)</f>
        <v>0.17029879385964911</v>
      </c>
      <c r="BD31" s="2" t="s">
        <v>47</v>
      </c>
      <c r="BE31" s="11">
        <f>MAX($W19:$AA19)</f>
        <v>2.1015697137580793</v>
      </c>
      <c r="BF31" s="11">
        <f>_xlfn.IFNA(VLOOKUP($BE31, $W19:$AH19,8,0), _xlfn.IFNA(VLOOKUP($BE31, $X19:$AH19,8,0), _xlfn.IFNA(VLOOKUP($BE31, $Y19:$AH19,8,0), _xlfn.IFNA(VLOOKUP($BE31, $Z19:$AH19,8,0), VLOOKUP($BE31, $AA19:$AH19,8,0)))))</f>
        <v>0.17029879385964911</v>
      </c>
      <c r="BH31" s="2" t="s">
        <v>47</v>
      </c>
      <c r="BI31" s="11">
        <f>MAX($W20:$AA20)</f>
        <v>0.88080495356037158</v>
      </c>
      <c r="BJ31" s="11">
        <f>_xlfn.IFNA(VLOOKUP($BI31, $W20:$AH20,8,0), _xlfn.IFNA(VLOOKUP($BI31, $X20:$AH20,8,0), _xlfn.IFNA(VLOOKUP($BI31, $Y20:$AH20,8,0), _xlfn.IFNA(VLOOKUP($BI31, $Z20:$AH20,8,0), VLOOKUP($BI31, $AA20:$AH20,8,0)))))</f>
        <v>7.4530917424535603E-2</v>
      </c>
      <c r="BL31" s="2" t="s">
        <v>47</v>
      </c>
      <c r="BM31" s="11">
        <f>MAX($W21:$AA21)</f>
        <v>0.91237502358045652</v>
      </c>
      <c r="BN31" s="11">
        <f>_xlfn.IFNA(VLOOKUP($BM31, $W21:$AH21,8,0), _xlfn.IFNA(VLOOKUP($BM31, $X21:$AH21,8,0), _xlfn.IFNA(VLOOKUP($BM31, $Y21:$AH21,8,0), _xlfn.IFNA(VLOOKUP($BM31, $Z21:$AH21,8,0), VLOOKUP($BM31, $AA21:$AH21,8,0)))))</f>
        <v>2.8538339611629882E-3</v>
      </c>
      <c r="BP31" s="2" t="s">
        <v>47</v>
      </c>
      <c r="BQ31" s="11">
        <f>MAX($W22:$AA22)</f>
        <v>0.49912280701754391</v>
      </c>
      <c r="BR31" s="11">
        <f>_xlfn.IFNA(VLOOKUP($BQ31, $W22:$AH22,8,0), _xlfn.IFNA(VLOOKUP($BQ31, $X22:$AH22,8,0), _xlfn.IFNA(VLOOKUP($BQ31, $Y22:$AH22,8,0), _xlfn.IFNA(VLOOKUP($BQ31, $Z22:$AH22,8,0), VLOOKUP($BQ31, $AA22:$AH22,8,0)))))</f>
        <v>4.2837685032894736E-2</v>
      </c>
    </row>
    <row r="32" spans="1:70" x14ac:dyDescent="0.3">
      <c r="C32" s="1"/>
      <c r="D32" s="1"/>
      <c r="E32" s="1"/>
      <c r="F32" s="1"/>
      <c r="G32" s="1"/>
      <c r="I32" s="1"/>
      <c r="J32" s="1"/>
      <c r="K32" s="1"/>
      <c r="L32" s="1"/>
      <c r="M32" s="1"/>
      <c r="O32" s="6">
        <f t="shared" si="23"/>
        <v>0</v>
      </c>
      <c r="P32" s="6">
        <f t="shared" si="23"/>
        <v>0</v>
      </c>
      <c r="Q32" s="6">
        <f t="shared" si="23"/>
        <v>0</v>
      </c>
      <c r="R32" s="6">
        <f t="shared" si="23"/>
        <v>0</v>
      </c>
      <c r="S32" s="6">
        <f t="shared" si="23"/>
        <v>0</v>
      </c>
      <c r="T32" s="6"/>
      <c r="U32" s="6"/>
      <c r="V32" s="6"/>
      <c r="W32" s="4"/>
      <c r="X32" s="4"/>
      <c r="Y32" s="4"/>
      <c r="Z32" s="4"/>
      <c r="AA32" s="4"/>
      <c r="AB32" s="4"/>
      <c r="AC32" s="4"/>
      <c r="AD32" s="4">
        <f t="shared" si="27"/>
        <v>0</v>
      </c>
      <c r="AE32" s="4">
        <f t="shared" si="27"/>
        <v>0</v>
      </c>
      <c r="AF32" s="4">
        <f t="shared" si="27"/>
        <v>0</v>
      </c>
      <c r="AG32" s="4">
        <f t="shared" si="27"/>
        <v>0</v>
      </c>
      <c r="AH32" s="4">
        <f t="shared" si="27"/>
        <v>0</v>
      </c>
      <c r="AQ32" s="2" t="s">
        <v>30</v>
      </c>
      <c r="AY32" s="11"/>
      <c r="AZ32" s="11"/>
      <c r="BB32" s="11"/>
    </row>
    <row r="33" spans="1:69" x14ac:dyDescent="0.3">
      <c r="C33" s="1"/>
      <c r="D33" s="1"/>
      <c r="E33" s="1"/>
      <c r="F33" s="1"/>
      <c r="G33" s="1"/>
      <c r="I33" s="1"/>
      <c r="J33" s="1"/>
      <c r="K33" s="1"/>
      <c r="L33" s="1"/>
      <c r="M33" s="1"/>
      <c r="O33" s="6">
        <f t="shared" si="23"/>
        <v>0</v>
      </c>
      <c r="P33" s="6">
        <f t="shared" si="23"/>
        <v>0</v>
      </c>
      <c r="Q33" s="6">
        <f t="shared" si="23"/>
        <v>0</v>
      </c>
      <c r="R33" s="6">
        <f t="shared" si="23"/>
        <v>0</v>
      </c>
      <c r="S33" s="6">
        <f t="shared" si="23"/>
        <v>0</v>
      </c>
      <c r="T33" s="6"/>
      <c r="U33" s="6"/>
      <c r="V33" s="6"/>
      <c r="W33" s="4"/>
      <c r="X33" s="4"/>
      <c r="Y33" s="4"/>
      <c r="Z33" s="4"/>
      <c r="AA33" s="4"/>
      <c r="AB33" s="4"/>
      <c r="AC33" s="4"/>
      <c r="AD33" s="4">
        <f t="shared" si="27"/>
        <v>0</v>
      </c>
      <c r="AE33" s="4">
        <f t="shared" si="27"/>
        <v>0</v>
      </c>
      <c r="AF33" s="4">
        <f t="shared" si="27"/>
        <v>0</v>
      </c>
      <c r="AG33" s="4">
        <f t="shared" si="27"/>
        <v>0</v>
      </c>
      <c r="AH33" s="4">
        <f t="shared" si="27"/>
        <v>0</v>
      </c>
      <c r="AQ33" s="21" t="s">
        <v>25</v>
      </c>
      <c r="AR33" s="13">
        <f>COUNTIF(W3, "&gt;2") + COUNTIF(W7, "&gt;2") + COUNTIF(W11, "&gt;2") + COUNTIF(W15, "&gt;2") + COUNTIF(W19, "&gt;2") + COUNTIF(W23, "&gt;2") + COUNTIF(W27, "&gt;2") + COUNTIF(W31, "&gt;2")</f>
        <v>0</v>
      </c>
      <c r="AS33" s="13">
        <f>COUNTIF(X3, "&gt;2") + COUNTIF(X7, "&gt;2") + COUNTIF(X11, "&gt;2") + COUNTIF(X15, "&gt;2") + COUNTIF(X19, "&gt;2") + COUNTIF(X23, "&gt;2") + COUNTIF(X27, "&gt;2") + COUNTIF(X31, "&gt;2")</f>
        <v>0</v>
      </c>
      <c r="AT33" s="13">
        <f>COUNTIF(Y3, "&gt;2") + COUNTIF(Y7, "&gt;2") + COUNTIF(Y11, "&gt;2") + COUNTIF(Y15, "&gt;2") + COUNTIF(Y19, "&gt;2") + COUNTIF(Y23, "&gt;2") + COUNTIF(Y27, "&gt;2") + COUNTIF(Y31, "&gt;2")</f>
        <v>2</v>
      </c>
      <c r="AU33" s="13">
        <f>COUNTIF(Z3, "&gt;2") + COUNTIF(Z7, "&gt;2") + COUNTIF(Z11, "&gt;2") + COUNTIF(Z15, "&gt;2") + COUNTIF(Z19, "&gt;2") + COUNTIF(Z23, "&gt;2") + COUNTIF(Z27, "&gt;2") + COUNTIF(Z31, "&gt;2")</f>
        <v>0</v>
      </c>
      <c r="AV33" s="23">
        <f>COUNTIF(AA3, "&gt;2") + COUNTIF(AA7, "&gt;2") + COUNTIF(AA11, "&gt;2") + COUNTIF(AA15, "&gt;2") + COUNTIF(AA19, "&gt;2") + COUNTIF(AA23, "&gt;2") + COUNTIF(AA27, "&gt;2") + COUNTIF(AA31, "&gt;2")</f>
        <v>0</v>
      </c>
      <c r="AW33" s="10"/>
      <c r="AY33" s="11"/>
      <c r="AZ33" s="11"/>
      <c r="BB33" s="11"/>
    </row>
    <row r="34" spans="1:69" s="3" customFormat="1" x14ac:dyDescent="0.3">
      <c r="O34" s="7">
        <f t="shared" si="23"/>
        <v>0</v>
      </c>
      <c r="P34" s="7">
        <f t="shared" si="23"/>
        <v>0</v>
      </c>
      <c r="Q34" s="7">
        <f t="shared" si="23"/>
        <v>0</v>
      </c>
      <c r="R34" s="7">
        <f t="shared" si="23"/>
        <v>0</v>
      </c>
      <c r="S34" s="7">
        <f t="shared" si="23"/>
        <v>0</v>
      </c>
      <c r="T34" s="7"/>
      <c r="U34" s="7"/>
      <c r="V34" s="7"/>
      <c r="W34" s="5"/>
      <c r="X34" s="5"/>
      <c r="Y34" s="5"/>
      <c r="Z34" s="5"/>
      <c r="AA34" s="5"/>
      <c r="AB34" s="5"/>
      <c r="AC34" s="5"/>
      <c r="AD34" s="5">
        <f t="shared" si="27"/>
        <v>0</v>
      </c>
      <c r="AE34" s="5">
        <f t="shared" si="27"/>
        <v>0</v>
      </c>
      <c r="AF34" s="5">
        <f t="shared" si="27"/>
        <v>0</v>
      </c>
      <c r="AG34" s="5">
        <f t="shared" si="27"/>
        <v>0</v>
      </c>
      <c r="AH34" s="5">
        <f t="shared" si="27"/>
        <v>0</v>
      </c>
      <c r="AQ34" s="24" t="s">
        <v>26</v>
      </c>
      <c r="AR34" s="10">
        <f t="shared" ref="AR34:AV36" si="28">COUNTIF(W4, "&gt;2") + COUNTIF(W8, "&gt;2") + COUNTIF(W12, "&gt;2") + COUNTIF(W16, "&gt;2") + COUNTIF(W20, "&gt;2") + COUNTIF(W24, "&gt;2") + COUNTIF(W28, "&gt;2") + COUNTIF(W32, "&gt;2")</f>
        <v>2</v>
      </c>
      <c r="AS34" s="10">
        <f t="shared" si="28"/>
        <v>0</v>
      </c>
      <c r="AT34" s="10">
        <f t="shared" si="28"/>
        <v>0</v>
      </c>
      <c r="AU34" s="10">
        <f t="shared" si="28"/>
        <v>0</v>
      </c>
      <c r="AV34" s="26">
        <f t="shared" si="28"/>
        <v>0</v>
      </c>
      <c r="AW34" s="17"/>
      <c r="AY34" s="18"/>
      <c r="AZ34" s="11"/>
      <c r="BB34" s="18"/>
    </row>
    <row r="35" spans="1:69" x14ac:dyDescent="0.3">
      <c r="AQ35" s="24" t="s">
        <v>27</v>
      </c>
      <c r="AR35" s="10">
        <f t="shared" si="28"/>
        <v>0</v>
      </c>
      <c r="AS35" s="10">
        <f t="shared" si="28"/>
        <v>0</v>
      </c>
      <c r="AT35" s="10">
        <f t="shared" si="28"/>
        <v>0</v>
      </c>
      <c r="AU35" s="10">
        <f t="shared" si="28"/>
        <v>1</v>
      </c>
      <c r="AV35" s="26">
        <f t="shared" si="28"/>
        <v>0</v>
      </c>
      <c r="AW35" s="10"/>
    </row>
    <row r="36" spans="1:69" x14ac:dyDescent="0.3">
      <c r="AQ36" s="24" t="s">
        <v>28</v>
      </c>
      <c r="AR36" s="10">
        <f t="shared" si="28"/>
        <v>0</v>
      </c>
      <c r="AS36" s="10">
        <f t="shared" si="28"/>
        <v>0</v>
      </c>
      <c r="AT36" s="10">
        <f t="shared" si="28"/>
        <v>1</v>
      </c>
      <c r="AU36" s="10">
        <f t="shared" si="28"/>
        <v>0</v>
      </c>
      <c r="AV36" s="26">
        <f t="shared" si="28"/>
        <v>0</v>
      </c>
      <c r="AW36" s="10"/>
      <c r="AX36" s="2" t="s">
        <v>33</v>
      </c>
      <c r="AY36" s="2">
        <f>COUNTIF(AY27:AY31, "&gt;1.5")</f>
        <v>4</v>
      </c>
      <c r="BD36" s="2" t="s">
        <v>33</v>
      </c>
      <c r="BE36" s="2">
        <f>COUNTIF(BE27:BE34, "&gt;1.5")</f>
        <v>3</v>
      </c>
      <c r="BH36" s="2" t="s">
        <v>33</v>
      </c>
      <c r="BI36" s="2">
        <f>COUNTIF(BI27:BI34, "&gt;1.5")</f>
        <v>2</v>
      </c>
      <c r="BL36" s="2" t="s">
        <v>33</v>
      </c>
      <c r="BM36" s="2">
        <f>COUNTIF(BM27:BM34, "&gt;1.5")</f>
        <v>1</v>
      </c>
      <c r="BP36" s="2" t="s">
        <v>33</v>
      </c>
      <c r="BQ36" s="2">
        <f>COUNTIF(BQ27:BQ34, "&gt;1.5")</f>
        <v>2</v>
      </c>
    </row>
    <row r="37" spans="1:69" x14ac:dyDescent="0.3">
      <c r="A37" s="2" t="s">
        <v>39</v>
      </c>
      <c r="AQ37" s="27"/>
      <c r="AR37" s="3"/>
      <c r="AS37" s="3"/>
      <c r="AT37" s="3"/>
      <c r="AU37" s="3"/>
      <c r="AV37" s="30"/>
      <c r="AX37" s="2" t="s">
        <v>34</v>
      </c>
      <c r="AY37" s="2">
        <f>COUNTIF(AY27:AY31, "&gt;2")</f>
        <v>4</v>
      </c>
      <c r="BD37" s="2" t="s">
        <v>34</v>
      </c>
      <c r="BE37" s="2">
        <f>COUNTIF(BE27:BE34, "&gt;2")</f>
        <v>2</v>
      </c>
      <c r="BH37" s="2" t="s">
        <v>34</v>
      </c>
      <c r="BI37" s="2">
        <f>COUNTIF(BI27:BI34, "&gt;2")</f>
        <v>2</v>
      </c>
      <c r="BL37" s="2" t="s">
        <v>34</v>
      </c>
      <c r="BM37" s="2">
        <f>COUNTIF(BM27:BM34, "&gt;2")</f>
        <v>1</v>
      </c>
      <c r="BP37" s="2" t="s">
        <v>34</v>
      </c>
      <c r="BQ37" s="2">
        <f>COUNTIF(BQ27:BQ34, "&gt;2")</f>
        <v>1</v>
      </c>
    </row>
    <row r="39" spans="1:69" x14ac:dyDescent="0.3">
      <c r="AX39" s="3" t="s">
        <v>36</v>
      </c>
      <c r="AY39" s="3"/>
      <c r="BA39" s="2" t="s">
        <v>49</v>
      </c>
    </row>
    <row r="40" spans="1:69" x14ac:dyDescent="0.3">
      <c r="AX40" s="2" t="s">
        <v>44</v>
      </c>
      <c r="AY40" s="2" t="str">
        <f>IF(COUNTIF(W3:AA3,AY27), B3, IF(COUNTIF(W4:AA4,AY27), B4, IF(COUNTIF(W5:AA5,AY27), B5, B6)))</f>
        <v>dU</v>
      </c>
      <c r="BA40" s="2" t="str">
        <f>ROUND(AY27, 2) &amp; " (" &amp; ROUND(AZ27, 2) &amp; ")"</f>
        <v>4.38 (0.38)</v>
      </c>
    </row>
    <row r="41" spans="1:69" x14ac:dyDescent="0.3">
      <c r="AX41" s="2" t="s">
        <v>45</v>
      </c>
      <c r="AY41" s="2" t="str">
        <f>IF(COUNTIF(W7:AA7,AY28), B7, IF(COUNTIF(W8:AA8,AY28), B8, IF(COUNTIF(W9:AA9,AY28), B9, B10)))</f>
        <v>dU(class)</v>
      </c>
      <c r="BA41" s="2" t="str">
        <f t="shared" ref="BA41:BA43" si="29">ROUND(AY28, 2) &amp; " (" &amp; ROUND(AZ28, 2) &amp; ")"</f>
        <v>1.47 (0.18)</v>
      </c>
    </row>
    <row r="42" spans="1:69" x14ac:dyDescent="0.3">
      <c r="AX42" s="2" t="s">
        <v>46</v>
      </c>
      <c r="AY42" s="2" t="str">
        <f>IF(COUNTIF(W11:AA11,AY29), B11, IF(COUNTIF(W12:AA12,AY29), B12, IF(COUNTIF(W13:AA13,AY29), B13, B14)))</f>
        <v>dE</v>
      </c>
      <c r="BA42" s="2" t="str">
        <f t="shared" si="29"/>
        <v>2.63 (0.14)</v>
      </c>
    </row>
    <row r="43" spans="1:69" x14ac:dyDescent="0.3">
      <c r="AX43" s="3" t="s">
        <v>48</v>
      </c>
      <c r="AY43" s="2" t="str">
        <f>IF(COUNTIF(W15:AA15,AY30), B15, IF(COUNTIF(W16:AA16,AY30), B16, IF(COUNTIF(W17:AA17,AY30), B17, B18)))</f>
        <v>dU(class)</v>
      </c>
      <c r="BA43" s="2" t="str">
        <f t="shared" si="29"/>
        <v>10.74 (0.75)</v>
      </c>
    </row>
    <row r="44" spans="1:69" x14ac:dyDescent="0.3">
      <c r="AX44" s="2" t="s">
        <v>47</v>
      </c>
      <c r="AY44" s="2" t="str">
        <f>IF(COUNTIF(W19:AA19,AY31), B19, IF(COUNTIF(W20:AA20,AY31), B20, IF(COUNTIF(W21:AA21,AY31), B21, B22)))</f>
        <v>dE(class)</v>
      </c>
      <c r="BA44" s="2" t="str">
        <f>ROUND(AY31, 2) &amp; " (" &amp; ROUND(AZ31, 2) &amp; ")"</f>
        <v>2.1 (0.17)</v>
      </c>
    </row>
    <row r="49" spans="50:52" x14ac:dyDescent="0.3">
      <c r="AX49" s="2" t="s">
        <v>37</v>
      </c>
      <c r="AY49" s="2" t="s">
        <v>38</v>
      </c>
    </row>
    <row r="50" spans="50:52" x14ac:dyDescent="0.3">
      <c r="AX50" s="2" t="s">
        <v>25</v>
      </c>
      <c r="AY50" s="2">
        <f>COUNTIF(AY$40:AY$47, AX50)</f>
        <v>1</v>
      </c>
    </row>
    <row r="51" spans="50:52" x14ac:dyDescent="0.3">
      <c r="AX51" s="2" t="s">
        <v>26</v>
      </c>
      <c r="AY51" s="2">
        <f t="shared" ref="AY51:AY53" si="30">COUNTIF(AY$40:AY$47, AX51)</f>
        <v>1</v>
      </c>
    </row>
    <row r="52" spans="50:52" x14ac:dyDescent="0.3">
      <c r="AX52" s="2" t="s">
        <v>27</v>
      </c>
      <c r="AY52" s="2">
        <f t="shared" si="30"/>
        <v>2</v>
      </c>
    </row>
    <row r="53" spans="50:52" x14ac:dyDescent="0.3">
      <c r="AX53" s="2" t="s">
        <v>28</v>
      </c>
      <c r="AY53" s="2">
        <f t="shared" si="30"/>
        <v>1</v>
      </c>
    </row>
    <row r="55" spans="50:52" x14ac:dyDescent="0.3">
      <c r="AX55" s="2" t="s">
        <v>37</v>
      </c>
      <c r="AY55" s="2" t="s">
        <v>41</v>
      </c>
      <c r="AZ55" s="2" t="s">
        <v>42</v>
      </c>
    </row>
    <row r="56" spans="50:52" x14ac:dyDescent="0.3">
      <c r="AX56" s="2" t="s">
        <v>25</v>
      </c>
      <c r="AY56" s="2">
        <f>SUM(COUNTIF(AB3, "&gt;1.5"), COUNTIF(AB7, "&gt;1.5"), COUNTIF(AB11, "&gt;1.5"), COUNTIF(AB15, "&gt;1.5"), COUNTIF(AB19, "&gt;1.5"), COUNTIF(AB23, "&gt;1.5"), COUNTIF(AB27, "&gt;1.5"), COUNTIF(AB31, "&gt;1.5"))</f>
        <v>3</v>
      </c>
      <c r="AZ56" s="2">
        <f>SUM(COUNTIF(AB3, "&gt;2"), COUNTIF(AB7, "&gt;2"), COUNTIF(AB11, "&gt;2"), COUNTIF(AB15, "&gt;2"), COUNTIF(AB19, "&gt;2"), COUNTIF(AB23, "&gt;2"), COUNTIF(AB27, "&gt;2"), COUNTIF(AB31, "&gt;2"))</f>
        <v>2</v>
      </c>
    </row>
    <row r="57" spans="50:52" x14ac:dyDescent="0.3">
      <c r="AX57" s="2" t="s">
        <v>26</v>
      </c>
      <c r="AY57" s="2">
        <f>SUM(COUNTIF(AB4, "&gt;1.5"), COUNTIF(AB8, "&gt;1.5"), COUNTIF(AB12, "&gt;1.5"), COUNTIF(AB16, "&gt;1.5"), COUNTIF(AB20, "&gt;1.5"), COUNTIF(AB24, "&gt;1.5"), COUNTIF(AB28, "&gt;1.5"), COUNTIF(AB32, "&gt;1.5"))</f>
        <v>2</v>
      </c>
      <c r="AZ57" s="2">
        <f t="shared" ref="AZ57:AZ59" si="31">SUM(COUNTIF(AB4, "&gt;2"), COUNTIF(AB8, "&gt;2"), COUNTIF(AB12, "&gt;2"), COUNTIF(AB16, "&gt;2"), COUNTIF(AB20, "&gt;2"), COUNTIF(AB24, "&gt;2"), COUNTIF(AB28, "&gt;2"), COUNTIF(AB32, "&gt;2"))</f>
        <v>2</v>
      </c>
    </row>
    <row r="58" spans="50:52" x14ac:dyDescent="0.3">
      <c r="AX58" s="2" t="s">
        <v>27</v>
      </c>
      <c r="AY58" s="2">
        <f t="shared" ref="AY58:AY59" si="32">SUM(COUNTIF(AB5, "&gt;1.5"), COUNTIF(AB9, "&gt;1.5"), COUNTIF(AB13, "&gt;1.5"), COUNTIF(AB17, "&gt;1.5"), COUNTIF(AB21, "&gt;1.5"), COUNTIF(AB25, "&gt;1.5"), COUNTIF(AB29, "&gt;1.5"), COUNTIF(AB33, "&gt;1.5"))</f>
        <v>1</v>
      </c>
      <c r="AZ58" s="2">
        <f t="shared" si="31"/>
        <v>1</v>
      </c>
    </row>
    <row r="59" spans="50:52" x14ac:dyDescent="0.3">
      <c r="AX59" s="2" t="s">
        <v>28</v>
      </c>
      <c r="AY59" s="2">
        <f t="shared" si="32"/>
        <v>2</v>
      </c>
      <c r="AZ59" s="2">
        <f t="shared" si="31"/>
        <v>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6B8B8961709E49859A44A6608C242D" ma:contentTypeVersion="12" ma:contentTypeDescription="Create a new document." ma:contentTypeScope="" ma:versionID="91f316d38f2be5494ab0d3724e124308">
  <xsd:schema xmlns:xsd="http://www.w3.org/2001/XMLSchema" xmlns:xs="http://www.w3.org/2001/XMLSchema" xmlns:p="http://schemas.microsoft.com/office/2006/metadata/properties" xmlns:ns3="43b54cb5-a873-4f5e-a135-b4610bf181d2" xmlns:ns4="d028fd66-6788-42b6-b8bb-de8ad7a52eae" targetNamespace="http://schemas.microsoft.com/office/2006/metadata/properties" ma:root="true" ma:fieldsID="96c47c95b784b6b02f3b818bccb484f5" ns3:_="" ns4:_="">
    <xsd:import namespace="43b54cb5-a873-4f5e-a135-b4610bf181d2"/>
    <xsd:import namespace="d028fd66-6788-42b6-b8bb-de8ad7a52ea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54cb5-a873-4f5e-a135-b4610bf181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28fd66-6788-42b6-b8bb-de8ad7a52ea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3CBEE6-5899-4AD1-8B90-40A1FC5D2C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4EE212-7898-4CD6-8DA3-5A159F1B056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3b54cb5-a873-4f5e-a135-b4610bf181d2"/>
    <ds:schemaRef ds:uri="http://purl.org/dc/elements/1.1/"/>
    <ds:schemaRef ds:uri="http://schemas.microsoft.com/office/2006/metadata/properties"/>
    <ds:schemaRef ds:uri="http://schemas.microsoft.com/office/infopath/2007/PartnerControls"/>
    <ds:schemaRef ds:uri="d028fd66-6788-42b6-b8bb-de8ad7a52eae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103E5DF-3271-444E-82FA-6EB6E6C413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b54cb5-a873-4f5e-a135-b4610bf181d2"/>
    <ds:schemaRef ds:uri="d028fd66-6788-42b6-b8bb-de8ad7a52e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moefrags</vt:lpstr>
      <vt:lpstr>EF</vt:lpstr>
      <vt:lpstr>GH</vt:lpstr>
      <vt:lpstr>rec_ef</vt:lpstr>
      <vt:lpstr>rec_gh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Szwabowski</dc:creator>
  <cp:lastModifiedBy>Gregory Szwabowski</cp:lastModifiedBy>
  <dcterms:created xsi:type="dcterms:W3CDTF">2020-07-07T16:26:23Z</dcterms:created>
  <dcterms:modified xsi:type="dcterms:W3CDTF">2021-02-08T22:00:43Z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0x010100716B8B8961709E49859A44A6608C242D</vt:lpwstr>
  </property>
</Properties>
</file>